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105" yWindow="-45" windowWidth="10995" windowHeight="9795" tabRatio="865" activeTab="13"/>
  </bookViews>
  <sheets>
    <sheet name="Cover" sheetId="1" r:id="rId1"/>
    <sheet name="1.Facility Plan" sheetId="2" r:id="rId2"/>
    <sheet name="2.PKG" sheetId="3" r:id="rId3"/>
    <sheet name="3.1Cost by Sub-contractors" sheetId="4" r:id="rId4"/>
    <sheet name="3.2Cost by Packages" sheetId="5" r:id="rId5"/>
    <sheet name="4.1Plan" sheetId="6" r:id="rId6"/>
    <sheet name="4.2.1NEE" sheetId="7" r:id="rId7"/>
    <sheet name="4.2.2TN" sheetId="8" r:id="rId8"/>
    <sheet name="4.2.3BR" sheetId="9" r:id="rId9"/>
    <sheet name="4.2.4IC" sheetId="11" r:id="rId10"/>
    <sheet name="4.2.5BL" sheetId="12" r:id="rId11"/>
    <sheet name="4.2.6SG" sheetId="13" r:id="rId12"/>
    <sheet name="4.2.7DE" sheetId="14" r:id="rId13"/>
    <sheet name="4.2.8HE" sheetId="16" r:id="rId14"/>
    <sheet name="4.2.9ER" sheetId="15" r:id="rId15"/>
  </sheets>
  <externalReferences>
    <externalReference r:id="rId16"/>
  </externalReferences>
  <definedNames>
    <definedName name="becoc" localSheetId="13">#REF!</definedName>
    <definedName name="becoc">#REF!</definedName>
    <definedName name="bemo" localSheetId="13">#REF!</definedName>
    <definedName name="bemo">#REF!</definedName>
    <definedName name="Caungang">'[1]Cau Vuot ngang'!$B$9:$AF$27</definedName>
    <definedName name="CHT" localSheetId="13">#REF!</definedName>
    <definedName name="CHT">#REF!</definedName>
    <definedName name="DGDAM" localSheetId="13">#REF!</definedName>
    <definedName name="DGDAM">#REF!</definedName>
    <definedName name="DT" localSheetId="13">#REF!</definedName>
    <definedName name="DT">#REF!</definedName>
    <definedName name="KL" localSheetId="13">#REF!</definedName>
    <definedName name="KL">#REF!</definedName>
    <definedName name="_xlnm.Print_Area" localSheetId="1">'1.Facility Plan'!$A$1:$V$53</definedName>
    <definedName name="_xlnm.Print_Area" localSheetId="2">'2.PKG'!$A$1:$AQ$33</definedName>
    <definedName name="_xlnm.Print_Area" localSheetId="3">'3.1Cost by Sub-contractors'!$A$1:$BM$90</definedName>
    <definedName name="_xlnm.Print_Area" localSheetId="4">'3.2Cost by Packages'!$A$1:$DU$92</definedName>
    <definedName name="_xlnm.Print_Area" localSheetId="5">'4.1Plan'!$A$1:$AE$392</definedName>
    <definedName name="_xlnm.Print_Area" localSheetId="8">'4.2.3BR'!$A$1:$CB$202</definedName>
    <definedName name="_xlnm.Print_Titles" localSheetId="4">'3.2Cost by Packages'!$A:$M</definedName>
    <definedName name="_xlnm.Print_Titles" localSheetId="5">'4.1Plan'!$1:$5</definedName>
    <definedName name="_xlnm.Print_Titles" localSheetId="6">'4.2.1NEE'!$8:$11</definedName>
    <definedName name="_xlnm.Print_Titles" localSheetId="8">'4.2.3BR'!$12:$15</definedName>
    <definedName name="_xlnm.Print_Titles" localSheetId="9">'4.2.4IC'!$9:$12</definedName>
    <definedName name="_xlnm.Print_Titles" localSheetId="10">'4.2.5BL'!$13:$16</definedName>
    <definedName name="_xlnm.Print_Titles" localSheetId="11">'4.2.6SG'!$14:$17</definedName>
    <definedName name="_xlnm.Print_Titles" localSheetId="12">'4.2.7DE'!$7:$10</definedName>
    <definedName name="_xlnm.Print_Titles" localSheetId="13">'4.2.8HE'!$10:$13</definedName>
    <definedName name="Rong" localSheetId="13">#REF!</definedName>
    <definedName name="Rong">#REF!</definedName>
    <definedName name="SLmo" localSheetId="13">#REF!</definedName>
    <definedName name="SLmo">#REF!</definedName>
    <definedName name="TONGHOP" localSheetId="13">#REF!</definedName>
    <definedName name="TONGHOP">#REF!</definedName>
    <definedName name="trcan" localSheetId="13">#REF!</definedName>
    <definedName name="trcan">#REF!</definedName>
    <definedName name="Trunuoc" localSheetId="13">#REF!</definedName>
    <definedName name="Trunuoc">#REF!</definedName>
  </definedNames>
  <calcPr calcId="125725" calcMode="manual"/>
</workbook>
</file>

<file path=xl/calcChain.xml><?xml version="1.0" encoding="utf-8"?>
<calcChain xmlns="http://schemas.openxmlformats.org/spreadsheetml/2006/main">
  <c r="E92" i="5"/>
  <c r="D92"/>
  <c r="A92"/>
  <c r="G91"/>
  <c r="F91"/>
  <c r="E91"/>
  <c r="D91"/>
  <c r="A91"/>
  <c r="J88"/>
  <c r="H88"/>
  <c r="C88"/>
  <c r="A88"/>
  <c r="J87"/>
  <c r="H87"/>
  <c r="C87"/>
  <c r="A87"/>
  <c r="DR86"/>
  <c r="N84" i="4" s="1"/>
  <c r="DN86" i="5"/>
  <c r="K86"/>
  <c r="I86"/>
  <c r="C86"/>
  <c r="A86"/>
  <c r="DL85"/>
  <c r="DH85"/>
  <c r="DD85"/>
  <c r="DD69" s="1"/>
  <c r="CZ85"/>
  <c r="CZ69" s="1"/>
  <c r="CV85"/>
  <c r="CR85"/>
  <c r="CN85"/>
  <c r="CN69" s="1"/>
  <c r="CJ85"/>
  <c r="CJ69" s="1"/>
  <c r="CF85"/>
  <c r="CB85"/>
  <c r="BX85"/>
  <c r="BX69" s="1"/>
  <c r="BT85"/>
  <c r="BT69" s="1"/>
  <c r="BP85"/>
  <c r="BL85"/>
  <c r="BH85"/>
  <c r="BH69" s="1"/>
  <c r="BD85"/>
  <c r="BD69" s="1"/>
  <c r="AZ85"/>
  <c r="AV85"/>
  <c r="AR85"/>
  <c r="AR69" s="1"/>
  <c r="AN85"/>
  <c r="AN69" s="1"/>
  <c r="AJ85"/>
  <c r="AF85"/>
  <c r="AB85"/>
  <c r="AB69" s="1"/>
  <c r="X85"/>
  <c r="X69" s="1"/>
  <c r="T85"/>
  <c r="P85"/>
  <c r="L85"/>
  <c r="K85"/>
  <c r="I85"/>
  <c r="C85"/>
  <c r="A85"/>
  <c r="DT84"/>
  <c r="P82" i="4" s="1"/>
  <c r="DR84" i="5"/>
  <c r="DP84"/>
  <c r="DN84"/>
  <c r="K84"/>
  <c r="I84"/>
  <c r="C84"/>
  <c r="A84"/>
  <c r="DR83"/>
  <c r="DN83"/>
  <c r="N81" i="4" s="1"/>
  <c r="K83" i="5"/>
  <c r="I83"/>
  <c r="C83"/>
  <c r="A83"/>
  <c r="DR82"/>
  <c r="N80" i="4" s="1"/>
  <c r="DN82" i="5"/>
  <c r="K82"/>
  <c r="I82"/>
  <c r="C82"/>
  <c r="A82"/>
  <c r="DR81"/>
  <c r="DN81"/>
  <c r="L81"/>
  <c r="K81"/>
  <c r="I81"/>
  <c r="C81"/>
  <c r="A81"/>
  <c r="DT80"/>
  <c r="P78" i="4" s="1"/>
  <c r="DR80" i="5"/>
  <c r="DP80"/>
  <c r="DN80"/>
  <c r="K80"/>
  <c r="I80"/>
  <c r="C80"/>
  <c r="A80"/>
  <c r="DR79"/>
  <c r="DN79"/>
  <c r="N77" i="4" s="1"/>
  <c r="K79" i="5"/>
  <c r="I79"/>
  <c r="C79"/>
  <c r="A79"/>
  <c r="DT78"/>
  <c r="DR78"/>
  <c r="DP78"/>
  <c r="DN78"/>
  <c r="L78"/>
  <c r="K78"/>
  <c r="I78"/>
  <c r="C78"/>
  <c r="A78"/>
  <c r="DT77"/>
  <c r="P75" i="4" s="1"/>
  <c r="DR77" i="5"/>
  <c r="N75" i="4" s="1"/>
  <c r="DP77" i="5"/>
  <c r="DN77"/>
  <c r="K77"/>
  <c r="I77"/>
  <c r="C77"/>
  <c r="A77"/>
  <c r="DR76"/>
  <c r="DN76"/>
  <c r="N74" i="4" s="1"/>
  <c r="L76" i="5"/>
  <c r="K76"/>
  <c r="I76"/>
  <c r="C76"/>
  <c r="A76"/>
  <c r="DL75"/>
  <c r="DL69" s="1"/>
  <c r="DH75"/>
  <c r="DD75"/>
  <c r="CZ75"/>
  <c r="CV75"/>
  <c r="CV69" s="1"/>
  <c r="CR75"/>
  <c r="CN75"/>
  <c r="CJ75"/>
  <c r="CF75"/>
  <c r="CF69" s="1"/>
  <c r="CB75"/>
  <c r="BX75"/>
  <c r="BT75"/>
  <c r="BP75"/>
  <c r="BP69" s="1"/>
  <c r="BL75"/>
  <c r="BH75"/>
  <c r="BD75"/>
  <c r="AZ75"/>
  <c r="AZ69" s="1"/>
  <c r="AV75"/>
  <c r="AR75"/>
  <c r="AN75"/>
  <c r="AJ75"/>
  <c r="AJ69" s="1"/>
  <c r="AF75"/>
  <c r="AB75"/>
  <c r="X75"/>
  <c r="T75"/>
  <c r="T69" s="1"/>
  <c r="P75"/>
  <c r="C75"/>
  <c r="A75"/>
  <c r="DR74"/>
  <c r="N72" i="4" s="1"/>
  <c r="DN74" i="5"/>
  <c r="K74"/>
  <c r="I74"/>
  <c r="C74"/>
  <c r="A74"/>
  <c r="DR73"/>
  <c r="DN73"/>
  <c r="N71" i="4" s="1"/>
  <c r="L73" i="5"/>
  <c r="K73"/>
  <c r="I73"/>
  <c r="C73"/>
  <c r="A73"/>
  <c r="DT72"/>
  <c r="DR72"/>
  <c r="DP72"/>
  <c r="DN72"/>
  <c r="L72"/>
  <c r="K72"/>
  <c r="I72"/>
  <c r="C72"/>
  <c r="A72"/>
  <c r="DR71"/>
  <c r="N69" i="4" s="1"/>
  <c r="DN71" i="5"/>
  <c r="K71"/>
  <c r="I71"/>
  <c r="C71"/>
  <c r="A71"/>
  <c r="P70"/>
  <c r="C70"/>
  <c r="A70"/>
  <c r="DH69"/>
  <c r="CR69"/>
  <c r="CB69"/>
  <c r="BL69"/>
  <c r="AV69"/>
  <c r="AF69"/>
  <c r="P69"/>
  <c r="C69"/>
  <c r="A69"/>
  <c r="DJ68"/>
  <c r="DF68"/>
  <c r="DB68"/>
  <c r="CX68"/>
  <c r="CT68"/>
  <c r="CP68"/>
  <c r="CL68"/>
  <c r="CH68"/>
  <c r="CD68"/>
  <c r="BZ68"/>
  <c r="BR68"/>
  <c r="BN68"/>
  <c r="AT68"/>
  <c r="AD68"/>
  <c r="V68"/>
  <c r="N66" i="4" s="1"/>
  <c r="N68" i="5"/>
  <c r="K68"/>
  <c r="I68"/>
  <c r="C68"/>
  <c r="A68"/>
  <c r="DT67"/>
  <c r="DP67"/>
  <c r="BX67"/>
  <c r="BL67"/>
  <c r="BH67"/>
  <c r="BD67"/>
  <c r="AZ67"/>
  <c r="AR67"/>
  <c r="AN67"/>
  <c r="AJ67"/>
  <c r="AB67"/>
  <c r="T67"/>
  <c r="L67"/>
  <c r="K67"/>
  <c r="I67"/>
  <c r="C67"/>
  <c r="A67"/>
  <c r="L66"/>
  <c r="K66"/>
  <c r="I66"/>
  <c r="C66"/>
  <c r="A66"/>
  <c r="K65"/>
  <c r="I65"/>
  <c r="C65"/>
  <c r="A65"/>
  <c r="CN64"/>
  <c r="L64"/>
  <c r="K64"/>
  <c r="I64"/>
  <c r="C64"/>
  <c r="A64"/>
  <c r="L63"/>
  <c r="K63"/>
  <c r="I63"/>
  <c r="C63"/>
  <c r="A63"/>
  <c r="DT62"/>
  <c r="DP62"/>
  <c r="DL62"/>
  <c r="DH62"/>
  <c r="DD62"/>
  <c r="CZ62"/>
  <c r="CV62"/>
  <c r="CR62"/>
  <c r="CJ62"/>
  <c r="CF62"/>
  <c r="CB62"/>
  <c r="BX62"/>
  <c r="BT62"/>
  <c r="BP62"/>
  <c r="BL62"/>
  <c r="BH62"/>
  <c r="BD62"/>
  <c r="AZ62"/>
  <c r="AN62"/>
  <c r="AF62"/>
  <c r="AB62"/>
  <c r="X62"/>
  <c r="T62"/>
  <c r="P62"/>
  <c r="L62"/>
  <c r="K62"/>
  <c r="I62"/>
  <c r="C62"/>
  <c r="A62"/>
  <c r="CZ61"/>
  <c r="CX61"/>
  <c r="CV61"/>
  <c r="CT61"/>
  <c r="CR61"/>
  <c r="CP61"/>
  <c r="CN61"/>
  <c r="CL61"/>
  <c r="CJ61"/>
  <c r="CH61"/>
  <c r="CF61"/>
  <c r="CD61"/>
  <c r="CB61"/>
  <c r="BZ61"/>
  <c r="AR61"/>
  <c r="AP61"/>
  <c r="AN61"/>
  <c r="AL61"/>
  <c r="AJ61"/>
  <c r="AH61"/>
  <c r="AF61"/>
  <c r="AD61"/>
  <c r="P61"/>
  <c r="N61"/>
  <c r="L61"/>
  <c r="K61"/>
  <c r="I61"/>
  <c r="C61"/>
  <c r="A61"/>
  <c r="CX60"/>
  <c r="CT60"/>
  <c r="CP60"/>
  <c r="CL60"/>
  <c r="CH60"/>
  <c r="CD60"/>
  <c r="BZ60"/>
  <c r="AP60"/>
  <c r="AL60"/>
  <c r="AH60"/>
  <c r="AD60"/>
  <c r="N58" i="4" s="1"/>
  <c r="N60" i="5"/>
  <c r="K60"/>
  <c r="I60"/>
  <c r="C60"/>
  <c r="A60"/>
  <c r="DT59"/>
  <c r="DP59"/>
  <c r="DL59"/>
  <c r="DH59"/>
  <c r="DD59"/>
  <c r="BX59"/>
  <c r="BT59"/>
  <c r="BP59"/>
  <c r="BL59"/>
  <c r="BH59"/>
  <c r="BD59"/>
  <c r="AZ59"/>
  <c r="AV59"/>
  <c r="AB59"/>
  <c r="X59"/>
  <c r="T59"/>
  <c r="C59"/>
  <c r="A59"/>
  <c r="Z58"/>
  <c r="V58"/>
  <c r="R58"/>
  <c r="N58"/>
  <c r="K58"/>
  <c r="I58"/>
  <c r="C58"/>
  <c r="A58"/>
  <c r="Z57"/>
  <c r="V57"/>
  <c r="R57"/>
  <c r="N57"/>
  <c r="K57"/>
  <c r="I57"/>
  <c r="C57"/>
  <c r="A57"/>
  <c r="Z56"/>
  <c r="V56"/>
  <c r="R56"/>
  <c r="N54" i="4" s="1"/>
  <c r="N56" i="5"/>
  <c r="L56"/>
  <c r="K56"/>
  <c r="I56"/>
  <c r="C56"/>
  <c r="A56"/>
  <c r="Z55"/>
  <c r="V55"/>
  <c r="R55"/>
  <c r="N55"/>
  <c r="L55"/>
  <c r="K55"/>
  <c r="I55"/>
  <c r="C55"/>
  <c r="A55"/>
  <c r="Z54"/>
  <c r="V54"/>
  <c r="R54"/>
  <c r="N54"/>
  <c r="K54"/>
  <c r="I54"/>
  <c r="C54"/>
  <c r="A54"/>
  <c r="Z53"/>
  <c r="V53"/>
  <c r="R53"/>
  <c r="N51" i="4" s="1"/>
  <c r="N53" i="5"/>
  <c r="K53"/>
  <c r="I53"/>
  <c r="C53"/>
  <c r="A53"/>
  <c r="Z52"/>
  <c r="V52"/>
  <c r="R52"/>
  <c r="N50" i="4" s="1"/>
  <c r="N52" i="5"/>
  <c r="L52"/>
  <c r="K52"/>
  <c r="I52"/>
  <c r="C52"/>
  <c r="A52"/>
  <c r="AB51"/>
  <c r="Z51"/>
  <c r="X51"/>
  <c r="V51"/>
  <c r="T51"/>
  <c r="R51"/>
  <c r="P51"/>
  <c r="N51"/>
  <c r="L51"/>
  <c r="K51"/>
  <c r="I51"/>
  <c r="C51"/>
  <c r="A51"/>
  <c r="Z50"/>
  <c r="V50"/>
  <c r="R50"/>
  <c r="N50"/>
  <c r="N48" i="4" s="1"/>
  <c r="K50" i="5"/>
  <c r="I50"/>
  <c r="C50"/>
  <c r="A50"/>
  <c r="DT49"/>
  <c r="DP49"/>
  <c r="DL49"/>
  <c r="DH49"/>
  <c r="DD49"/>
  <c r="CZ49"/>
  <c r="CV49"/>
  <c r="CR49"/>
  <c r="CN49"/>
  <c r="CJ49"/>
  <c r="CF49"/>
  <c r="CB49"/>
  <c r="BX49"/>
  <c r="BT49"/>
  <c r="BP49"/>
  <c r="BL49"/>
  <c r="BH49"/>
  <c r="BD49"/>
  <c r="AZ49"/>
  <c r="AV49"/>
  <c r="AR49"/>
  <c r="AN49"/>
  <c r="AJ49"/>
  <c r="AF49"/>
  <c r="C49"/>
  <c r="A49"/>
  <c r="DL48"/>
  <c r="DJ48"/>
  <c r="CN48"/>
  <c r="CL48"/>
  <c r="BT48"/>
  <c r="BR48"/>
  <c r="BP48"/>
  <c r="BN48"/>
  <c r="AN48"/>
  <c r="AL48"/>
  <c r="R48"/>
  <c r="N46" i="4" s="1"/>
  <c r="P48" i="5"/>
  <c r="N48"/>
  <c r="K48"/>
  <c r="I48"/>
  <c r="C48"/>
  <c r="A48"/>
  <c r="DL47"/>
  <c r="DJ47"/>
  <c r="CN47"/>
  <c r="CL47"/>
  <c r="BT47"/>
  <c r="BR47"/>
  <c r="BP47"/>
  <c r="BN47"/>
  <c r="AN47"/>
  <c r="AL47"/>
  <c r="R47"/>
  <c r="P47"/>
  <c r="N47"/>
  <c r="N45" i="4" s="1"/>
  <c r="K47" i="5"/>
  <c r="I47"/>
  <c r="C47"/>
  <c r="A47"/>
  <c r="DL46"/>
  <c r="DJ46"/>
  <c r="CN46"/>
  <c r="CL46"/>
  <c r="BT46"/>
  <c r="BR46"/>
  <c r="BP46"/>
  <c r="BN46"/>
  <c r="AN46"/>
  <c r="AL46"/>
  <c r="R46"/>
  <c r="P46"/>
  <c r="N46"/>
  <c r="L46"/>
  <c r="K46"/>
  <c r="I46"/>
  <c r="C46"/>
  <c r="A46"/>
  <c r="DJ45"/>
  <c r="CL45"/>
  <c r="BR45"/>
  <c r="BN45"/>
  <c r="AL45"/>
  <c r="R45"/>
  <c r="N43" i="4" s="1"/>
  <c r="N45" i="5"/>
  <c r="K45"/>
  <c r="I45"/>
  <c r="C45"/>
  <c r="A45"/>
  <c r="DJ44"/>
  <c r="CL44"/>
  <c r="BR44"/>
  <c r="BN44"/>
  <c r="AL44"/>
  <c r="R44"/>
  <c r="N44"/>
  <c r="K44"/>
  <c r="I44"/>
  <c r="C44"/>
  <c r="A44"/>
  <c r="DL43"/>
  <c r="DJ43"/>
  <c r="CN43"/>
  <c r="CL43"/>
  <c r="BT43"/>
  <c r="BR43"/>
  <c r="BP43"/>
  <c r="BN43"/>
  <c r="AN43"/>
  <c r="AL43"/>
  <c r="R43"/>
  <c r="P43"/>
  <c r="N43"/>
  <c r="N41" i="4" s="1"/>
  <c r="K43" i="5"/>
  <c r="I43"/>
  <c r="C43"/>
  <c r="A43"/>
  <c r="DJ42"/>
  <c r="CL42"/>
  <c r="BR42"/>
  <c r="BN42"/>
  <c r="AL42"/>
  <c r="R42"/>
  <c r="N42"/>
  <c r="N40" i="4" s="1"/>
  <c r="L42" i="5"/>
  <c r="K42"/>
  <c r="I42"/>
  <c r="C42"/>
  <c r="A42"/>
  <c r="DL41"/>
  <c r="DJ41"/>
  <c r="CN41"/>
  <c r="CL41"/>
  <c r="BT41"/>
  <c r="BR41"/>
  <c r="BP41"/>
  <c r="BN41"/>
  <c r="AN41"/>
  <c r="AL41"/>
  <c r="T41"/>
  <c r="R41"/>
  <c r="N39" i="4" s="1"/>
  <c r="P41" i="5"/>
  <c r="N41"/>
  <c r="L41"/>
  <c r="K41"/>
  <c r="I41"/>
  <c r="C41"/>
  <c r="A41"/>
  <c r="DJ40"/>
  <c r="CL40"/>
  <c r="BR40"/>
  <c r="BN40"/>
  <c r="AL40"/>
  <c r="R40"/>
  <c r="N40"/>
  <c r="K40"/>
  <c r="I40"/>
  <c r="C40"/>
  <c r="A40"/>
  <c r="DT39"/>
  <c r="DP39"/>
  <c r="DH39"/>
  <c r="DD39"/>
  <c r="CZ39"/>
  <c r="CV39"/>
  <c r="CR39"/>
  <c r="CJ39"/>
  <c r="CF39"/>
  <c r="CB39"/>
  <c r="BX39"/>
  <c r="BL39"/>
  <c r="BH39"/>
  <c r="BD39"/>
  <c r="AZ39"/>
  <c r="AV39"/>
  <c r="AR39"/>
  <c r="AJ39"/>
  <c r="AF39"/>
  <c r="AB39"/>
  <c r="X39"/>
  <c r="C39"/>
  <c r="A39"/>
  <c r="DL38"/>
  <c r="DJ38"/>
  <c r="DF38"/>
  <c r="CX38"/>
  <c r="CP38"/>
  <c r="CD38"/>
  <c r="BN38"/>
  <c r="AT38"/>
  <c r="AD38"/>
  <c r="P38"/>
  <c r="N38"/>
  <c r="L38"/>
  <c r="K38"/>
  <c r="I38"/>
  <c r="C38"/>
  <c r="A38"/>
  <c r="DL37"/>
  <c r="DJ37"/>
  <c r="DF37"/>
  <c r="CX37"/>
  <c r="CP37"/>
  <c r="CD37"/>
  <c r="BN37"/>
  <c r="AT37"/>
  <c r="AD37"/>
  <c r="N35" i="4" s="1"/>
  <c r="P37" i="5"/>
  <c r="N37"/>
  <c r="K37"/>
  <c r="I37"/>
  <c r="C37"/>
  <c r="A37"/>
  <c r="DL36"/>
  <c r="DL33" s="1"/>
  <c r="DJ36"/>
  <c r="DF36"/>
  <c r="CX36"/>
  <c r="CP36"/>
  <c r="CD36"/>
  <c r="BN36"/>
  <c r="AT36"/>
  <c r="AD36"/>
  <c r="P36"/>
  <c r="N36"/>
  <c r="K36"/>
  <c r="I36"/>
  <c r="C36"/>
  <c r="A36"/>
  <c r="DL35"/>
  <c r="DJ35"/>
  <c r="DH35"/>
  <c r="DF35"/>
  <c r="CZ35"/>
  <c r="CX35"/>
  <c r="CR35"/>
  <c r="CP35"/>
  <c r="CF35"/>
  <c r="CD35"/>
  <c r="BP35"/>
  <c r="BN35"/>
  <c r="AV35"/>
  <c r="AT35"/>
  <c r="AF35"/>
  <c r="AD35"/>
  <c r="P35"/>
  <c r="N35"/>
  <c r="N33" i="4" s="1"/>
  <c r="L35" i="5"/>
  <c r="K35"/>
  <c r="I35"/>
  <c r="C35"/>
  <c r="A35"/>
  <c r="DL34"/>
  <c r="DJ34"/>
  <c r="DF34"/>
  <c r="CX34"/>
  <c r="CP34"/>
  <c r="CD34"/>
  <c r="BN34"/>
  <c r="AT34"/>
  <c r="AD34"/>
  <c r="N32" i="4" s="1"/>
  <c r="P34" i="5"/>
  <c r="N34"/>
  <c r="L34"/>
  <c r="K34"/>
  <c r="I34"/>
  <c r="C34"/>
  <c r="A34"/>
  <c r="DT33"/>
  <c r="DP33"/>
  <c r="DD33"/>
  <c r="CV33"/>
  <c r="CN33"/>
  <c r="CJ33"/>
  <c r="CB33"/>
  <c r="BX33"/>
  <c r="BT33"/>
  <c r="BL33"/>
  <c r="BH33"/>
  <c r="BD33"/>
  <c r="AZ33"/>
  <c r="AR33"/>
  <c r="AN33"/>
  <c r="AJ33"/>
  <c r="AB33"/>
  <c r="X33"/>
  <c r="T33"/>
  <c r="P33"/>
  <c r="C33"/>
  <c r="A33"/>
  <c r="DL32"/>
  <c r="DJ32"/>
  <c r="DH32"/>
  <c r="DF32"/>
  <c r="DD32"/>
  <c r="DB32"/>
  <c r="CZ32"/>
  <c r="CX32"/>
  <c r="CV32"/>
  <c r="CT32"/>
  <c r="CR32"/>
  <c r="CP32"/>
  <c r="CN32"/>
  <c r="CL32"/>
  <c r="CJ32"/>
  <c r="CH32"/>
  <c r="CF32"/>
  <c r="CD32"/>
  <c r="CB32"/>
  <c r="BZ32"/>
  <c r="BX32"/>
  <c r="BV32"/>
  <c r="BT32"/>
  <c r="BR32"/>
  <c r="BP32"/>
  <c r="BN32"/>
  <c r="BL32"/>
  <c r="BJ32"/>
  <c r="BH32"/>
  <c r="BF32"/>
  <c r="BD32"/>
  <c r="BB32"/>
  <c r="AZ32"/>
  <c r="AX32"/>
  <c r="AV32"/>
  <c r="AT32"/>
  <c r="AR32"/>
  <c r="AP32"/>
  <c r="AN32"/>
  <c r="AL32"/>
  <c r="AJ32"/>
  <c r="AH32"/>
  <c r="N30" i="4" s="1"/>
  <c r="AF32" i="5"/>
  <c r="AD32"/>
  <c r="Z32"/>
  <c r="V32"/>
  <c r="R32"/>
  <c r="N32"/>
  <c r="K32"/>
  <c r="I32"/>
  <c r="C32"/>
  <c r="A32"/>
  <c r="DJ31"/>
  <c r="DF31"/>
  <c r="DB31"/>
  <c r="CX31"/>
  <c r="CT31"/>
  <c r="CP31"/>
  <c r="CL31"/>
  <c r="CH31"/>
  <c r="CD31"/>
  <c r="BZ31"/>
  <c r="BV31"/>
  <c r="BR31"/>
  <c r="BN31"/>
  <c r="BJ31"/>
  <c r="BF31"/>
  <c r="BB31"/>
  <c r="AX31"/>
  <c r="AT31"/>
  <c r="AP31"/>
  <c r="AL31"/>
  <c r="AH31"/>
  <c r="AD31"/>
  <c r="Z31"/>
  <c r="V31"/>
  <c r="R31"/>
  <c r="N31"/>
  <c r="L31"/>
  <c r="K31"/>
  <c r="I31"/>
  <c r="C31"/>
  <c r="A31"/>
  <c r="DJ30"/>
  <c r="DF30"/>
  <c r="DB30"/>
  <c r="CX30"/>
  <c r="CT30"/>
  <c r="CP30"/>
  <c r="CL30"/>
  <c r="CH30"/>
  <c r="CD30"/>
  <c r="BZ30"/>
  <c r="BV30"/>
  <c r="BR30"/>
  <c r="BN30"/>
  <c r="BJ30"/>
  <c r="BF30"/>
  <c r="BB30"/>
  <c r="AX30"/>
  <c r="AT30"/>
  <c r="AP30"/>
  <c r="AL30"/>
  <c r="AH30"/>
  <c r="AD30"/>
  <c r="Z30"/>
  <c r="V30"/>
  <c r="R30"/>
  <c r="N30"/>
  <c r="L30"/>
  <c r="K30"/>
  <c r="I30"/>
  <c r="C30"/>
  <c r="A30"/>
  <c r="DJ29"/>
  <c r="DF29"/>
  <c r="DB29"/>
  <c r="CX29"/>
  <c r="CT29"/>
  <c r="CP29"/>
  <c r="CL29"/>
  <c r="CH29"/>
  <c r="CD29"/>
  <c r="BZ29"/>
  <c r="BV29"/>
  <c r="BR29"/>
  <c r="BN29"/>
  <c r="BJ29"/>
  <c r="BF29"/>
  <c r="BB29"/>
  <c r="AX29"/>
  <c r="AT29"/>
  <c r="AP29"/>
  <c r="AL29"/>
  <c r="AH29"/>
  <c r="AD29"/>
  <c r="Z29"/>
  <c r="V29"/>
  <c r="R29"/>
  <c r="N29"/>
  <c r="K29"/>
  <c r="I29"/>
  <c r="C29"/>
  <c r="A29"/>
  <c r="DJ28"/>
  <c r="DH28"/>
  <c r="DF28"/>
  <c r="DD28"/>
  <c r="DB28"/>
  <c r="CZ28"/>
  <c r="CX28"/>
  <c r="CT28"/>
  <c r="CR28"/>
  <c r="CP28"/>
  <c r="CN28"/>
  <c r="CL28"/>
  <c r="CH28"/>
  <c r="CD28"/>
  <c r="CB28"/>
  <c r="BZ28"/>
  <c r="BV28"/>
  <c r="BR28"/>
  <c r="BN28"/>
  <c r="BJ28"/>
  <c r="BF28"/>
  <c r="BB28"/>
  <c r="AX28"/>
  <c r="AT28"/>
  <c r="AR28"/>
  <c r="AP28"/>
  <c r="AL28"/>
  <c r="AH28"/>
  <c r="AD28"/>
  <c r="Z28"/>
  <c r="N26" i="4" s="1"/>
  <c r="V28" i="5"/>
  <c r="R28"/>
  <c r="N28"/>
  <c r="K28"/>
  <c r="I28"/>
  <c r="C28"/>
  <c r="A28"/>
  <c r="DJ27"/>
  <c r="DF27"/>
  <c r="DB27"/>
  <c r="CX27"/>
  <c r="CT27"/>
  <c r="CP27"/>
  <c r="CL27"/>
  <c r="CH27"/>
  <c r="CD27"/>
  <c r="BZ27"/>
  <c r="BV27"/>
  <c r="BR27"/>
  <c r="BN27"/>
  <c r="BJ27"/>
  <c r="BF27"/>
  <c r="BB27"/>
  <c r="AX27"/>
  <c r="AT27"/>
  <c r="AP27"/>
  <c r="AL27"/>
  <c r="AH27"/>
  <c r="AD27"/>
  <c r="Z27"/>
  <c r="V27"/>
  <c r="R27"/>
  <c r="N27"/>
  <c r="K27"/>
  <c r="I27"/>
  <c r="C27"/>
  <c r="A27"/>
  <c r="DL26"/>
  <c r="DJ26"/>
  <c r="DH26"/>
  <c r="DF26"/>
  <c r="DD26"/>
  <c r="DB26"/>
  <c r="CZ26"/>
  <c r="CX26"/>
  <c r="CV26"/>
  <c r="CT26"/>
  <c r="CR26"/>
  <c r="CP26"/>
  <c r="CN26"/>
  <c r="CL26"/>
  <c r="CJ26"/>
  <c r="CH26"/>
  <c r="CF26"/>
  <c r="CD26"/>
  <c r="CB26"/>
  <c r="BZ26"/>
  <c r="BX26"/>
  <c r="BV26"/>
  <c r="BT26"/>
  <c r="BR26"/>
  <c r="BP26"/>
  <c r="BN26"/>
  <c r="BL26"/>
  <c r="BJ26"/>
  <c r="BH26"/>
  <c r="BF26"/>
  <c r="BD26"/>
  <c r="BB26"/>
  <c r="AZ26"/>
  <c r="AX26"/>
  <c r="AV26"/>
  <c r="AT26"/>
  <c r="AR26"/>
  <c r="AP26"/>
  <c r="AN26"/>
  <c r="AL26"/>
  <c r="AJ26"/>
  <c r="AH26"/>
  <c r="AF26"/>
  <c r="AD26"/>
  <c r="AB26"/>
  <c r="Z26"/>
  <c r="X26"/>
  <c r="V26"/>
  <c r="T26"/>
  <c r="R26"/>
  <c r="P26"/>
  <c r="N26"/>
  <c r="N24" i="4" s="1"/>
  <c r="L26" i="5"/>
  <c r="K26"/>
  <c r="I26"/>
  <c r="C26"/>
  <c r="A26"/>
  <c r="DJ25"/>
  <c r="DH25"/>
  <c r="DF25"/>
  <c r="DD25"/>
  <c r="DB25"/>
  <c r="CZ25"/>
  <c r="CX25"/>
  <c r="CT25"/>
  <c r="CR25"/>
  <c r="CP25"/>
  <c r="CN25"/>
  <c r="CL25"/>
  <c r="CH25"/>
  <c r="CD25"/>
  <c r="CB25"/>
  <c r="BZ25"/>
  <c r="BV25"/>
  <c r="BR25"/>
  <c r="BN25"/>
  <c r="BJ25"/>
  <c r="BF25"/>
  <c r="BB25"/>
  <c r="AX25"/>
  <c r="AT25"/>
  <c r="AR25"/>
  <c r="AP25"/>
  <c r="AL25"/>
  <c r="AH25"/>
  <c r="AD25"/>
  <c r="Z25"/>
  <c r="V25"/>
  <c r="R25"/>
  <c r="N25"/>
  <c r="N23" i="4" s="1"/>
  <c r="K25" i="5"/>
  <c r="I25"/>
  <c r="C25"/>
  <c r="A25"/>
  <c r="DJ24"/>
  <c r="DF24"/>
  <c r="DB24"/>
  <c r="CX24"/>
  <c r="CT24"/>
  <c r="CP24"/>
  <c r="CL24"/>
  <c r="CH24"/>
  <c r="CD24"/>
  <c r="BZ24"/>
  <c r="BV24"/>
  <c r="BR24"/>
  <c r="BN24"/>
  <c r="BJ24"/>
  <c r="BF24"/>
  <c r="BB24"/>
  <c r="AX24"/>
  <c r="AT24"/>
  <c r="AP24"/>
  <c r="AL24"/>
  <c r="AH24"/>
  <c r="AD24"/>
  <c r="Z24"/>
  <c r="V24"/>
  <c r="R24"/>
  <c r="N24"/>
  <c r="K24"/>
  <c r="I24"/>
  <c r="C24"/>
  <c r="A24"/>
  <c r="DT23"/>
  <c r="DT7" s="1"/>
  <c r="DP23"/>
  <c r="C23"/>
  <c r="A23"/>
  <c r="AH22"/>
  <c r="K22"/>
  <c r="I22"/>
  <c r="C22"/>
  <c r="A22"/>
  <c r="AH21"/>
  <c r="K21"/>
  <c r="I21"/>
  <c r="C21"/>
  <c r="A21"/>
  <c r="AH20"/>
  <c r="N18" i="4" s="1"/>
  <c r="K20" i="5"/>
  <c r="I20"/>
  <c r="C20"/>
  <c r="A20"/>
  <c r="AH19"/>
  <c r="L19"/>
  <c r="K19"/>
  <c r="I19"/>
  <c r="C19"/>
  <c r="A19"/>
  <c r="AH18"/>
  <c r="K18"/>
  <c r="I18"/>
  <c r="C18"/>
  <c r="A18"/>
  <c r="AH17"/>
  <c r="K17"/>
  <c r="I17"/>
  <c r="C17"/>
  <c r="A17"/>
  <c r="AJ16"/>
  <c r="AH16"/>
  <c r="L16"/>
  <c r="K16"/>
  <c r="I16"/>
  <c r="C16"/>
  <c r="A16"/>
  <c r="AH15"/>
  <c r="N13" i="4" s="1"/>
  <c r="L15" i="5"/>
  <c r="K15"/>
  <c r="I15"/>
  <c r="C15"/>
  <c r="A15"/>
  <c r="AH14"/>
  <c r="L14"/>
  <c r="K14"/>
  <c r="I14"/>
  <c r="C14"/>
  <c r="A14"/>
  <c r="DT13"/>
  <c r="DP13"/>
  <c r="DL13"/>
  <c r="DH13"/>
  <c r="DD13"/>
  <c r="CZ13"/>
  <c r="CV13"/>
  <c r="CR13"/>
  <c r="CN13"/>
  <c r="CJ13"/>
  <c r="CF13"/>
  <c r="CB13"/>
  <c r="BX13"/>
  <c r="BT13"/>
  <c r="BP13"/>
  <c r="BL13"/>
  <c r="BH13"/>
  <c r="BD13"/>
  <c r="AZ13"/>
  <c r="AV13"/>
  <c r="AR13"/>
  <c r="AN13"/>
  <c r="AF13"/>
  <c r="AB13"/>
  <c r="X13"/>
  <c r="T13"/>
  <c r="P13"/>
  <c r="C13"/>
  <c r="A13"/>
  <c r="DJ12"/>
  <c r="DF12"/>
  <c r="DB12"/>
  <c r="CX12"/>
  <c r="CT12"/>
  <c r="CP12"/>
  <c r="CL12"/>
  <c r="CH12"/>
  <c r="CD12"/>
  <c r="BZ12"/>
  <c r="BV12"/>
  <c r="BR12"/>
  <c r="BN12"/>
  <c r="BJ12"/>
  <c r="BF12"/>
  <c r="BB12"/>
  <c r="AZ12"/>
  <c r="AX12"/>
  <c r="AT12"/>
  <c r="AP12"/>
  <c r="AL12"/>
  <c r="AJ12"/>
  <c r="AH12"/>
  <c r="AF12"/>
  <c r="AD12"/>
  <c r="Z12"/>
  <c r="V12"/>
  <c r="T12"/>
  <c r="R12"/>
  <c r="N12"/>
  <c r="K12"/>
  <c r="I12"/>
  <c r="C12"/>
  <c r="A12"/>
  <c r="DJ11"/>
  <c r="DF11"/>
  <c r="DB11"/>
  <c r="CX11"/>
  <c r="CT11"/>
  <c r="CP11"/>
  <c r="CL11"/>
  <c r="CH11"/>
  <c r="CD11"/>
  <c r="BZ11"/>
  <c r="BV11"/>
  <c r="BR11"/>
  <c r="BN11"/>
  <c r="BJ11"/>
  <c r="BF11"/>
  <c r="BB11"/>
  <c r="AZ11"/>
  <c r="AX11"/>
  <c r="AT11"/>
  <c r="AP11"/>
  <c r="AL11"/>
  <c r="AJ11"/>
  <c r="AJ8" s="1"/>
  <c r="AH11"/>
  <c r="AF11"/>
  <c r="AD11"/>
  <c r="Z11"/>
  <c r="V11"/>
  <c r="T11"/>
  <c r="R11"/>
  <c r="N9" i="4" s="1"/>
  <c r="N11" i="5"/>
  <c r="L11"/>
  <c r="K11"/>
  <c r="I11"/>
  <c r="C11"/>
  <c r="A11"/>
  <c r="DL10"/>
  <c r="DJ10"/>
  <c r="DH10"/>
  <c r="DF10"/>
  <c r="DD10"/>
  <c r="DB10"/>
  <c r="CZ10"/>
  <c r="CX10"/>
  <c r="CV10"/>
  <c r="CT10"/>
  <c r="CR10"/>
  <c r="CP10"/>
  <c r="CN10"/>
  <c r="CL10"/>
  <c r="CJ10"/>
  <c r="CH10"/>
  <c r="CF10"/>
  <c r="CD10"/>
  <c r="CB10"/>
  <c r="BZ10"/>
  <c r="BX10"/>
  <c r="BV10"/>
  <c r="BT10"/>
  <c r="BR10"/>
  <c r="BP10"/>
  <c r="BN10"/>
  <c r="BL10"/>
  <c r="BJ10"/>
  <c r="BH10"/>
  <c r="BF10"/>
  <c r="BD10"/>
  <c r="BB10"/>
  <c r="AZ10"/>
  <c r="AX10"/>
  <c r="AV10"/>
  <c r="AT10"/>
  <c r="AR10"/>
  <c r="AP10"/>
  <c r="AN10"/>
  <c r="AL10"/>
  <c r="AJ10"/>
  <c r="AH10"/>
  <c r="AF10"/>
  <c r="AD10"/>
  <c r="AB10"/>
  <c r="Z10"/>
  <c r="X10"/>
  <c r="V10"/>
  <c r="T10"/>
  <c r="R10"/>
  <c r="P10"/>
  <c r="N10"/>
  <c r="L10"/>
  <c r="K10"/>
  <c r="I10"/>
  <c r="C10"/>
  <c r="A10"/>
  <c r="DJ9"/>
  <c r="DF9"/>
  <c r="DB9"/>
  <c r="CX9"/>
  <c r="CT9"/>
  <c r="CP9"/>
  <c r="CL9"/>
  <c r="CH9"/>
  <c r="CD9"/>
  <c r="BZ9"/>
  <c r="BV9"/>
  <c r="BR9"/>
  <c r="BN9"/>
  <c r="BJ9"/>
  <c r="BF9"/>
  <c r="BB9"/>
  <c r="AZ9"/>
  <c r="AX9"/>
  <c r="AT9"/>
  <c r="AP9"/>
  <c r="AL9"/>
  <c r="AJ9"/>
  <c r="AH9"/>
  <c r="AF9"/>
  <c r="AD9"/>
  <c r="Z9"/>
  <c r="V9"/>
  <c r="T9"/>
  <c r="R9"/>
  <c r="N9"/>
  <c r="K9"/>
  <c r="I9"/>
  <c r="C9"/>
  <c r="A9"/>
  <c r="DT8"/>
  <c r="DP8"/>
  <c r="AZ8"/>
  <c r="T8"/>
  <c r="C8"/>
  <c r="A8"/>
  <c r="C7"/>
  <c r="A7"/>
  <c r="L84" i="4"/>
  <c r="L86" i="5" s="1"/>
  <c r="N83" i="4"/>
  <c r="N82"/>
  <c r="L82"/>
  <c r="L84" i="5" s="1"/>
  <c r="L81" i="4"/>
  <c r="L83" i="5" s="1"/>
  <c r="L80" i="4"/>
  <c r="L82" i="5" s="1"/>
  <c r="N79" i="4"/>
  <c r="L79"/>
  <c r="N78"/>
  <c r="L78"/>
  <c r="L80" i="5" s="1"/>
  <c r="L77" i="4"/>
  <c r="L79" i="5" s="1"/>
  <c r="N76" i="4"/>
  <c r="L75"/>
  <c r="L77" i="5" s="1"/>
  <c r="L74" i="4"/>
  <c r="N73"/>
  <c r="L72"/>
  <c r="L74" i="5" s="1"/>
  <c r="L71" i="4"/>
  <c r="N70"/>
  <c r="L69"/>
  <c r="L71" i="5" s="1"/>
  <c r="N68" i="4"/>
  <c r="N67"/>
  <c r="L66"/>
  <c r="L68" i="5" s="1"/>
  <c r="N65" i="4"/>
  <c r="L64"/>
  <c r="L63"/>
  <c r="L65" i="5" s="1"/>
  <c r="L61" i="4"/>
  <c r="N60"/>
  <c r="N59"/>
  <c r="L58"/>
  <c r="L60" i="5" s="1"/>
  <c r="N57" i="4"/>
  <c r="N56"/>
  <c r="L56"/>
  <c r="L58" i="5" s="1"/>
  <c r="L55" i="4"/>
  <c r="L57" i="5" s="1"/>
  <c r="L54" i="4"/>
  <c r="N53"/>
  <c r="L53"/>
  <c r="N52"/>
  <c r="L52"/>
  <c r="L54" i="5" s="1"/>
  <c r="L51" i="4"/>
  <c r="L53" i="5" s="1"/>
  <c r="L50" i="4"/>
  <c r="N49"/>
  <c r="L48"/>
  <c r="L50" i="5" s="1"/>
  <c r="N47" i="4"/>
  <c r="L46"/>
  <c r="L48" i="5" s="1"/>
  <c r="L45" i="4"/>
  <c r="L47" i="5" s="1"/>
  <c r="N44" i="4"/>
  <c r="L44"/>
  <c r="L43"/>
  <c r="L45" i="5" s="1"/>
  <c r="L42" i="4"/>
  <c r="L44" i="5" s="1"/>
  <c r="L41" i="4"/>
  <c r="L43" i="5" s="1"/>
  <c r="L40" i="4"/>
  <c r="N38"/>
  <c r="L38"/>
  <c r="L40" i="5" s="1"/>
  <c r="N37" i="4"/>
  <c r="L36"/>
  <c r="L35"/>
  <c r="L37" i="5" s="1"/>
  <c r="N34" i="4"/>
  <c r="L34"/>
  <c r="L36" i="5" s="1"/>
  <c r="L32" i="4"/>
  <c r="N31"/>
  <c r="L30"/>
  <c r="L32" i="5" s="1"/>
  <c r="N29" i="4"/>
  <c r="L29"/>
  <c r="L28"/>
  <c r="L27"/>
  <c r="L29" i="5" s="1"/>
  <c r="L26" i="4"/>
  <c r="L28" i="5" s="1"/>
  <c r="N25" i="4"/>
  <c r="L25"/>
  <c r="L27" i="5" s="1"/>
  <c r="L23" i="4"/>
  <c r="L25" i="5" s="1"/>
  <c r="L22" i="4"/>
  <c r="L24" i="5" s="1"/>
  <c r="N21" i="4"/>
  <c r="N20"/>
  <c r="L20"/>
  <c r="L22" i="5" s="1"/>
  <c r="N19" i="4"/>
  <c r="L19"/>
  <c r="L21" i="5" s="1"/>
  <c r="L18" i="4"/>
  <c r="L20" i="5" s="1"/>
  <c r="N17" i="4"/>
  <c r="L17"/>
  <c r="N16"/>
  <c r="L16"/>
  <c r="L18" i="5" s="1"/>
  <c r="N15" i="4"/>
  <c r="L15"/>
  <c r="L17" i="5" s="1"/>
  <c r="N14" i="4"/>
  <c r="L13"/>
  <c r="N12"/>
  <c r="L12"/>
  <c r="N11"/>
  <c r="L10"/>
  <c r="L12" i="5" s="1"/>
  <c r="L9" i="4"/>
  <c r="N8"/>
  <c r="L7"/>
  <c r="L9" i="5" s="1"/>
  <c r="N6" i="4"/>
  <c r="N5"/>
  <c r="BC24" i="8"/>
  <c r="AJ20" i="5" s="1"/>
  <c r="P18" i="4" s="1"/>
  <c r="BA24" i="8"/>
  <c r="AY138" i="9"/>
  <c r="BI191"/>
  <c r="BI202"/>
  <c r="BI198"/>
  <c r="BI200" s="1"/>
  <c r="BI189"/>
  <c r="BI187"/>
  <c r="BI182"/>
  <c r="BI180"/>
  <c r="BI178"/>
  <c r="BI176"/>
  <c r="BI174"/>
  <c r="BI170"/>
  <c r="BI168"/>
  <c r="BI165"/>
  <c r="BI160"/>
  <c r="BI157"/>
  <c r="BI155"/>
  <c r="BI153"/>
  <c r="BI151"/>
  <c r="BI149"/>
  <c r="BI146"/>
  <c r="BI144"/>
  <c r="BI142"/>
  <c r="BI138"/>
  <c r="BI134"/>
  <c r="BI132"/>
  <c r="BI129"/>
  <c r="BI126"/>
  <c r="BI121"/>
  <c r="BI118"/>
  <c r="BI115"/>
  <c r="BI110"/>
  <c r="BI106"/>
  <c r="BI104"/>
  <c r="BI100"/>
  <c r="BI97"/>
  <c r="BI95"/>
  <c r="BI88"/>
  <c r="BI84"/>
  <c r="BI79"/>
  <c r="BI70"/>
  <c r="BI61"/>
  <c r="BI58"/>
  <c r="BI52"/>
  <c r="BI46"/>
  <c r="BI37"/>
  <c r="BI30"/>
  <c r="BI24"/>
  <c r="BI20"/>
  <c r="R31" i="3"/>
  <c r="AO134" i="9"/>
  <c r="AM134"/>
  <c r="BA138"/>
  <c r="DL28" i="5" s="1"/>
  <c r="AW138" i="9"/>
  <c r="F292" i="6"/>
  <c r="V154"/>
  <c r="F154"/>
  <c r="V131"/>
  <c r="F131"/>
  <c r="V108"/>
  <c r="F108"/>
  <c r="F107"/>
  <c r="AU41" i="16"/>
  <c r="AK41"/>
  <c r="AI41"/>
  <c r="W41"/>
  <c r="U40"/>
  <c r="P40"/>
  <c r="L38" s="1"/>
  <c r="AG39"/>
  <c r="AS39" s="1"/>
  <c r="AA39"/>
  <c r="Y39"/>
  <c r="Y38"/>
  <c r="AG38" s="1"/>
  <c r="P38"/>
  <c r="I38" s="1"/>
  <c r="V292" i="6" s="1"/>
  <c r="E38" i="16"/>
  <c r="C38"/>
  <c r="AU37"/>
  <c r="AK37"/>
  <c r="AV64" i="5" s="1"/>
  <c r="AI37" i="16"/>
  <c r="W37"/>
  <c r="U36"/>
  <c r="Y35"/>
  <c r="AA35" s="1"/>
  <c r="U35"/>
  <c r="Y34"/>
  <c r="AA34" s="1"/>
  <c r="U33"/>
  <c r="P33"/>
  <c r="P34" s="1"/>
  <c r="P35" s="1"/>
  <c r="P36" s="1"/>
  <c r="L33" s="1"/>
  <c r="E33"/>
  <c r="AK32"/>
  <c r="AR64" i="5" s="1"/>
  <c r="AI32" i="16"/>
  <c r="W32"/>
  <c r="U31"/>
  <c r="AA30"/>
  <c r="Y30"/>
  <c r="AG30" s="1"/>
  <c r="U30"/>
  <c r="Y29"/>
  <c r="AG29" s="1"/>
  <c r="P29"/>
  <c r="P30" s="1"/>
  <c r="P31" s="1"/>
  <c r="L29" s="1"/>
  <c r="E29"/>
  <c r="C29"/>
  <c r="AK28"/>
  <c r="AJ64" i="5" s="1"/>
  <c r="AI28" i="16"/>
  <c r="W28"/>
  <c r="U27"/>
  <c r="AG26"/>
  <c r="AS26" s="1"/>
  <c r="AA26"/>
  <c r="Y26"/>
  <c r="U26"/>
  <c r="Y25"/>
  <c r="AG25" s="1"/>
  <c r="U24"/>
  <c r="P24"/>
  <c r="P25" s="1"/>
  <c r="P26" s="1"/>
  <c r="P27" s="1"/>
  <c r="L24" s="1"/>
  <c r="U23"/>
  <c r="AA22"/>
  <c r="Y22"/>
  <c r="AG22" s="1"/>
  <c r="U22"/>
  <c r="Y21"/>
  <c r="AG21" s="1"/>
  <c r="AG20"/>
  <c r="AS20" s="1"/>
  <c r="AA20"/>
  <c r="Y20"/>
  <c r="U20"/>
  <c r="AA19"/>
  <c r="Y19"/>
  <c r="AG19" s="1"/>
  <c r="U19"/>
  <c r="Y18"/>
  <c r="AG18" s="1"/>
  <c r="U18"/>
  <c r="P18"/>
  <c r="P19" s="1"/>
  <c r="P20" s="1"/>
  <c r="P21" s="1"/>
  <c r="P22" s="1"/>
  <c r="P23" s="1"/>
  <c r="L15" s="1"/>
  <c r="Y17"/>
  <c r="AA17" s="1"/>
  <c r="Y15"/>
  <c r="AG15" s="1"/>
  <c r="I15"/>
  <c r="V107" i="6" s="1"/>
  <c r="E15" i="16"/>
  <c r="C15"/>
  <c r="B15"/>
  <c r="AW13"/>
  <c r="AU13"/>
  <c r="AS13"/>
  <c r="AQ13"/>
  <c r="AO13"/>
  <c r="AM13"/>
  <c r="AK13"/>
  <c r="AI13"/>
  <c r="AG13"/>
  <c r="AE13"/>
  <c r="AC13"/>
  <c r="AA13"/>
  <c r="AW12"/>
  <c r="AU12"/>
  <c r="AS12"/>
  <c r="AQ12"/>
  <c r="AO12"/>
  <c r="AM12"/>
  <c r="AK12"/>
  <c r="AI12"/>
  <c r="AG12"/>
  <c r="AE12"/>
  <c r="AC12"/>
  <c r="AA12"/>
  <c r="AU32"/>
  <c r="AO28"/>
  <c r="AD98" i="14"/>
  <c r="AD87"/>
  <c r="AD91"/>
  <c r="AD18"/>
  <c r="X105"/>
  <c r="AD105" s="1"/>
  <c r="X104"/>
  <c r="AD104" s="1"/>
  <c r="X103"/>
  <c r="AD103" s="1"/>
  <c r="X100"/>
  <c r="AD100" s="1"/>
  <c r="X99"/>
  <c r="AD99" s="1"/>
  <c r="X98"/>
  <c r="X97"/>
  <c r="AD97" s="1"/>
  <c r="X96"/>
  <c r="AD96" s="1"/>
  <c r="X95"/>
  <c r="AD95" s="1"/>
  <c r="X94"/>
  <c r="AD94" s="1"/>
  <c r="X91"/>
  <c r="X90"/>
  <c r="AD90" s="1"/>
  <c r="X89"/>
  <c r="AD89" s="1"/>
  <c r="X88"/>
  <c r="AD88" s="1"/>
  <c r="X87"/>
  <c r="X86"/>
  <c r="X107" s="1"/>
  <c r="X84"/>
  <c r="X82"/>
  <c r="AD82" s="1"/>
  <c r="AD84" s="1"/>
  <c r="X78"/>
  <c r="AD78" s="1"/>
  <c r="X77"/>
  <c r="AD77" s="1"/>
  <c r="X76"/>
  <c r="AD76" s="1"/>
  <c r="X74"/>
  <c r="X72"/>
  <c r="AD72" s="1"/>
  <c r="AD74" s="1"/>
  <c r="X68"/>
  <c r="AD68" s="1"/>
  <c r="X67"/>
  <c r="AD67" s="1"/>
  <c r="X66"/>
  <c r="AD66" s="1"/>
  <c r="X65"/>
  <c r="AD65" s="1"/>
  <c r="X64"/>
  <c r="AD64" s="1"/>
  <c r="X63"/>
  <c r="AD63" s="1"/>
  <c r="X60"/>
  <c r="AD60" s="1"/>
  <c r="X59"/>
  <c r="AD59" s="1"/>
  <c r="X56"/>
  <c r="AD56" s="1"/>
  <c r="X52"/>
  <c r="AD52" s="1"/>
  <c r="X51"/>
  <c r="AD51" s="1"/>
  <c r="X47"/>
  <c r="AD47" s="1"/>
  <c r="X46"/>
  <c r="AD46" s="1"/>
  <c r="X42"/>
  <c r="AD42" s="1"/>
  <c r="X41"/>
  <c r="AD41" s="1"/>
  <c r="X40"/>
  <c r="AD40" s="1"/>
  <c r="X39"/>
  <c r="AD39" s="1"/>
  <c r="X38"/>
  <c r="AD38" s="1"/>
  <c r="X37"/>
  <c r="AD37" s="1"/>
  <c r="X34"/>
  <c r="AD34" s="1"/>
  <c r="X30"/>
  <c r="AD30" s="1"/>
  <c r="X29"/>
  <c r="AD29" s="1"/>
  <c r="X28"/>
  <c r="AD28" s="1"/>
  <c r="X24"/>
  <c r="AD24" s="1"/>
  <c r="X23"/>
  <c r="AD23" s="1"/>
  <c r="X22"/>
  <c r="AD22" s="1"/>
  <c r="X18"/>
  <c r="X17"/>
  <c r="AD17" s="1"/>
  <c r="AD20" s="1"/>
  <c r="X13"/>
  <c r="X15" s="1"/>
  <c r="T107"/>
  <c r="T84"/>
  <c r="T80"/>
  <c r="T74"/>
  <c r="T70"/>
  <c r="T54"/>
  <c r="T49"/>
  <c r="T44"/>
  <c r="T32"/>
  <c r="T26"/>
  <c r="T20"/>
  <c r="T15"/>
  <c r="E85"/>
  <c r="C85"/>
  <c r="E81"/>
  <c r="E75"/>
  <c r="C75"/>
  <c r="E71"/>
  <c r="E55"/>
  <c r="AH70"/>
  <c r="AF70"/>
  <c r="AH26"/>
  <c r="AF26"/>
  <c r="E50"/>
  <c r="C50"/>
  <c r="E45"/>
  <c r="C45"/>
  <c r="E33"/>
  <c r="C33"/>
  <c r="E27"/>
  <c r="C21"/>
  <c r="E16"/>
  <c r="AD10"/>
  <c r="B65" i="13"/>
  <c r="P26"/>
  <c r="BM85"/>
  <c r="AO85"/>
  <c r="AG85"/>
  <c r="AE85"/>
  <c r="U85"/>
  <c r="BS84"/>
  <c r="BM84"/>
  <c r="BG84"/>
  <c r="AO84"/>
  <c r="W84"/>
  <c r="AI84" s="1"/>
  <c r="P84"/>
  <c r="BS82"/>
  <c r="BM82"/>
  <c r="BG82"/>
  <c r="AO82"/>
  <c r="AI82"/>
  <c r="AC82"/>
  <c r="AU82" s="1"/>
  <c r="W82"/>
  <c r="P82"/>
  <c r="BS81"/>
  <c r="BS85" s="1"/>
  <c r="BM81"/>
  <c r="BG81"/>
  <c r="AO81"/>
  <c r="W81"/>
  <c r="AI81" s="1"/>
  <c r="P81"/>
  <c r="BS80"/>
  <c r="BM80"/>
  <c r="BG80"/>
  <c r="BG85" s="1"/>
  <c r="AO80"/>
  <c r="AI80"/>
  <c r="AI85" s="1"/>
  <c r="AC80"/>
  <c r="W80"/>
  <c r="P80"/>
  <c r="N80"/>
  <c r="N85" s="1"/>
  <c r="E80"/>
  <c r="AG79"/>
  <c r="AE79"/>
  <c r="U79"/>
  <c r="BS78"/>
  <c r="BM78"/>
  <c r="BG78"/>
  <c r="AO78"/>
  <c r="AI78"/>
  <c r="W78"/>
  <c r="AC78" s="1"/>
  <c r="P78"/>
  <c r="P77" s="1"/>
  <c r="BS77"/>
  <c r="BM77"/>
  <c r="BG77"/>
  <c r="AO77"/>
  <c r="AC77"/>
  <c r="AU77" s="1"/>
  <c r="W77"/>
  <c r="AI77" s="1"/>
  <c r="BS76"/>
  <c r="BM76"/>
  <c r="BG76"/>
  <c r="AO76"/>
  <c r="AI76"/>
  <c r="W76"/>
  <c r="AC76" s="1"/>
  <c r="BS75"/>
  <c r="BM75"/>
  <c r="BG75"/>
  <c r="AO75"/>
  <c r="AC75"/>
  <c r="AU75" s="1"/>
  <c r="W75"/>
  <c r="AI75" s="1"/>
  <c r="BS74"/>
  <c r="BM74"/>
  <c r="BG74"/>
  <c r="AO74"/>
  <c r="AI74"/>
  <c r="W74"/>
  <c r="AC74" s="1"/>
  <c r="BS73"/>
  <c r="BM73"/>
  <c r="BG73"/>
  <c r="AO73"/>
  <c r="AC73"/>
  <c r="AU73" s="1"/>
  <c r="W73"/>
  <c r="AI73" s="1"/>
  <c r="BS72"/>
  <c r="BM72"/>
  <c r="BG72"/>
  <c r="AO72"/>
  <c r="AI72"/>
  <c r="W72"/>
  <c r="AC72" s="1"/>
  <c r="P72"/>
  <c r="P74" s="1"/>
  <c r="BS70"/>
  <c r="BM70"/>
  <c r="BG70"/>
  <c r="AO70"/>
  <c r="AC70"/>
  <c r="AU70" s="1"/>
  <c r="W70"/>
  <c r="AI70" s="1"/>
  <c r="P70"/>
  <c r="BS69"/>
  <c r="BM69"/>
  <c r="BG69"/>
  <c r="AO69"/>
  <c r="AI69"/>
  <c r="W69"/>
  <c r="AC69" s="1"/>
  <c r="P69"/>
  <c r="N69"/>
  <c r="BS68"/>
  <c r="BM68"/>
  <c r="BG68"/>
  <c r="AO68"/>
  <c r="AI68"/>
  <c r="AC68"/>
  <c r="AU68" s="1"/>
  <c r="W68"/>
  <c r="P68"/>
  <c r="BS67"/>
  <c r="BS79" s="1"/>
  <c r="BM67"/>
  <c r="BG67"/>
  <c r="AO67"/>
  <c r="W67"/>
  <c r="AI67" s="1"/>
  <c r="P67"/>
  <c r="BS66"/>
  <c r="BM66"/>
  <c r="BM79" s="1"/>
  <c r="BG66"/>
  <c r="BG79" s="1"/>
  <c r="AO66"/>
  <c r="AO79" s="1"/>
  <c r="AI66"/>
  <c r="AC66"/>
  <c r="AU66" s="1"/>
  <c r="W66"/>
  <c r="P66"/>
  <c r="N65"/>
  <c r="N79" s="1"/>
  <c r="E65"/>
  <c r="C65"/>
  <c r="BM64"/>
  <c r="AO64"/>
  <c r="AG64"/>
  <c r="AE64"/>
  <c r="U64"/>
  <c r="BS63"/>
  <c r="BM63"/>
  <c r="BG63"/>
  <c r="AO63"/>
  <c r="W63"/>
  <c r="AI63" s="1"/>
  <c r="P63"/>
  <c r="P62" s="1"/>
  <c r="BS62"/>
  <c r="BM62"/>
  <c r="BG62"/>
  <c r="AO62"/>
  <c r="AI62"/>
  <c r="AC62"/>
  <c r="AU62" s="1"/>
  <c r="W62"/>
  <c r="BS61"/>
  <c r="BM61"/>
  <c r="BG61"/>
  <c r="AO61"/>
  <c r="W61"/>
  <c r="AI61" s="1"/>
  <c r="BS60"/>
  <c r="BM60"/>
  <c r="BG60"/>
  <c r="AO60"/>
  <c r="AI60"/>
  <c r="AC60"/>
  <c r="AU60" s="1"/>
  <c r="W60"/>
  <c r="BS59"/>
  <c r="BM59"/>
  <c r="BG59"/>
  <c r="AO59"/>
  <c r="W59"/>
  <c r="AI59" s="1"/>
  <c r="P59"/>
  <c r="P61" s="1"/>
  <c r="BS57"/>
  <c r="BM57"/>
  <c r="BG57"/>
  <c r="AO57"/>
  <c r="AI57"/>
  <c r="AC57"/>
  <c r="AU57" s="1"/>
  <c r="W57"/>
  <c r="P57"/>
  <c r="BS56"/>
  <c r="BM56"/>
  <c r="BG56"/>
  <c r="AO56"/>
  <c r="W56"/>
  <c r="AI56" s="1"/>
  <c r="P56"/>
  <c r="BS54"/>
  <c r="BM54"/>
  <c r="BG54"/>
  <c r="AO54"/>
  <c r="AI54"/>
  <c r="AC54"/>
  <c r="AU54" s="1"/>
  <c r="W54"/>
  <c r="P54"/>
  <c r="BS53"/>
  <c r="BM53"/>
  <c r="BG53"/>
  <c r="AO53"/>
  <c r="W53"/>
  <c r="AI53" s="1"/>
  <c r="P53"/>
  <c r="BS52"/>
  <c r="BM52"/>
  <c r="BG52"/>
  <c r="AO52"/>
  <c r="AI52"/>
  <c r="AC52"/>
  <c r="AU52" s="1"/>
  <c r="W52"/>
  <c r="BS51"/>
  <c r="BM51"/>
  <c r="BG51"/>
  <c r="AO51"/>
  <c r="W51"/>
  <c r="AI51" s="1"/>
  <c r="P51"/>
  <c r="BS50"/>
  <c r="BM50"/>
  <c r="BG50"/>
  <c r="AO50"/>
  <c r="AI50"/>
  <c r="AC50"/>
  <c r="AU50" s="1"/>
  <c r="W50"/>
  <c r="BS49"/>
  <c r="BM49"/>
  <c r="BG49"/>
  <c r="AO49"/>
  <c r="W49"/>
  <c r="AI49" s="1"/>
  <c r="P49"/>
  <c r="BS48"/>
  <c r="BM48"/>
  <c r="BG48"/>
  <c r="AO48"/>
  <c r="AI48"/>
  <c r="AC48"/>
  <c r="AU48" s="1"/>
  <c r="W48"/>
  <c r="BS47"/>
  <c r="BM47"/>
  <c r="BG47"/>
  <c r="AO47"/>
  <c r="W47"/>
  <c r="AI47" s="1"/>
  <c r="P47"/>
  <c r="BS46"/>
  <c r="BM46"/>
  <c r="BG46"/>
  <c r="AO46"/>
  <c r="AI46"/>
  <c r="AC46"/>
  <c r="AU46" s="1"/>
  <c r="W46"/>
  <c r="BS45"/>
  <c r="BM45"/>
  <c r="BG45"/>
  <c r="AO45"/>
  <c r="W45"/>
  <c r="AI45" s="1"/>
  <c r="P45"/>
  <c r="BS44"/>
  <c r="BM44"/>
  <c r="BG44"/>
  <c r="AO44"/>
  <c r="AI44"/>
  <c r="AC44"/>
  <c r="AU44" s="1"/>
  <c r="W44"/>
  <c r="BS43"/>
  <c r="BM43"/>
  <c r="BG43"/>
  <c r="AO43"/>
  <c r="W43"/>
  <c r="AI43" s="1"/>
  <c r="P43"/>
  <c r="BS42"/>
  <c r="BM42"/>
  <c r="BG42"/>
  <c r="AO42"/>
  <c r="AI42"/>
  <c r="AC42"/>
  <c r="AU42" s="1"/>
  <c r="W42"/>
  <c r="BS41"/>
  <c r="BM41"/>
  <c r="BG41"/>
  <c r="AO41"/>
  <c r="W41"/>
  <c r="AI41" s="1"/>
  <c r="P41"/>
  <c r="BS40"/>
  <c r="BM40"/>
  <c r="BG40"/>
  <c r="AO40"/>
  <c r="AI40"/>
  <c r="AC40"/>
  <c r="AU40" s="1"/>
  <c r="W40"/>
  <c r="BS39"/>
  <c r="BM39"/>
  <c r="BG39"/>
  <c r="AO39"/>
  <c r="W39"/>
  <c r="AI39" s="1"/>
  <c r="P39"/>
  <c r="BS38"/>
  <c r="BM38"/>
  <c r="BG38"/>
  <c r="AO38"/>
  <c r="AI38"/>
  <c r="AC38"/>
  <c r="AU38" s="1"/>
  <c r="W38"/>
  <c r="BS37"/>
  <c r="BM37"/>
  <c r="BG37"/>
  <c r="AO37"/>
  <c r="W37"/>
  <c r="AI37" s="1"/>
  <c r="P37"/>
  <c r="BS36"/>
  <c r="BM36"/>
  <c r="BG36"/>
  <c r="AO36"/>
  <c r="AI36"/>
  <c r="AC36"/>
  <c r="AU36" s="1"/>
  <c r="W36"/>
  <c r="BS35"/>
  <c r="BS64" s="1"/>
  <c r="BM35"/>
  <c r="BG35"/>
  <c r="AO35"/>
  <c r="W35"/>
  <c r="AI35" s="1"/>
  <c r="P35"/>
  <c r="BS34"/>
  <c r="BM34"/>
  <c r="BG34"/>
  <c r="BG64" s="1"/>
  <c r="AO34"/>
  <c r="AI34"/>
  <c r="AC34"/>
  <c r="W34"/>
  <c r="P34"/>
  <c r="P52" s="1"/>
  <c r="N34"/>
  <c r="N64" s="1"/>
  <c r="E34"/>
  <c r="AG33"/>
  <c r="AE33"/>
  <c r="U33"/>
  <c r="BS32"/>
  <c r="BM32"/>
  <c r="BG32"/>
  <c r="AO32"/>
  <c r="AI32"/>
  <c r="AC32"/>
  <c r="BA32" s="1"/>
  <c r="W32"/>
  <c r="P32"/>
  <c r="P31" s="1"/>
  <c r="BS31"/>
  <c r="BM31"/>
  <c r="BG31"/>
  <c r="AO31"/>
  <c r="AC31"/>
  <c r="AU31" s="1"/>
  <c r="W31"/>
  <c r="AI31" s="1"/>
  <c r="BS30"/>
  <c r="BM30"/>
  <c r="BG30"/>
  <c r="AO30"/>
  <c r="AI30"/>
  <c r="AC30"/>
  <c r="BA30" s="1"/>
  <c r="W30"/>
  <c r="P30"/>
  <c r="BS29"/>
  <c r="BM29"/>
  <c r="BG29"/>
  <c r="AO29"/>
  <c r="AC29"/>
  <c r="AU29" s="1"/>
  <c r="W29"/>
  <c r="AI29" s="1"/>
  <c r="P29"/>
  <c r="N28"/>
  <c r="BS26"/>
  <c r="BS33" s="1"/>
  <c r="BM26"/>
  <c r="BG26"/>
  <c r="AO26"/>
  <c r="W26"/>
  <c r="AI26" s="1"/>
  <c r="BS25"/>
  <c r="BM25"/>
  <c r="BG25"/>
  <c r="AO25"/>
  <c r="AC25"/>
  <c r="AU25" s="1"/>
  <c r="W25"/>
  <c r="AI25" s="1"/>
  <c r="BS24"/>
  <c r="BM24"/>
  <c r="BG24"/>
  <c r="AO24"/>
  <c r="AI24"/>
  <c r="AC24"/>
  <c r="BA24" s="1"/>
  <c r="W24"/>
  <c r="BS23"/>
  <c r="BM23"/>
  <c r="BG23"/>
  <c r="AO23"/>
  <c r="AC23"/>
  <c r="AU23" s="1"/>
  <c r="W23"/>
  <c r="AI23" s="1"/>
  <c r="BS22"/>
  <c r="BM22"/>
  <c r="BG22"/>
  <c r="AO22"/>
  <c r="AI22"/>
  <c r="AC22"/>
  <c r="BA22" s="1"/>
  <c r="W22"/>
  <c r="BS21"/>
  <c r="BM21"/>
  <c r="BG21"/>
  <c r="AO21"/>
  <c r="AC21"/>
  <c r="BA21" s="1"/>
  <c r="W21"/>
  <c r="AI21" s="1"/>
  <c r="BS20"/>
  <c r="BM20"/>
  <c r="BM33" s="1"/>
  <c r="BG20"/>
  <c r="BG33" s="1"/>
  <c r="AO20"/>
  <c r="AO33" s="1"/>
  <c r="AI20"/>
  <c r="AC20"/>
  <c r="BA20" s="1"/>
  <c r="W20"/>
  <c r="P20"/>
  <c r="P25" s="1"/>
  <c r="P19"/>
  <c r="N19"/>
  <c r="N33" s="1"/>
  <c r="E19"/>
  <c r="C19"/>
  <c r="B19"/>
  <c r="BW17"/>
  <c r="BU17"/>
  <c r="BS17"/>
  <c r="BQ17"/>
  <c r="BO17"/>
  <c r="BM17"/>
  <c r="BK17"/>
  <c r="BI17"/>
  <c r="BG17"/>
  <c r="BE17"/>
  <c r="BC17"/>
  <c r="BA17"/>
  <c r="AY17"/>
  <c r="AW17"/>
  <c r="AU17"/>
  <c r="AS17"/>
  <c r="AQ17"/>
  <c r="AO17"/>
  <c r="AM17"/>
  <c r="AK17"/>
  <c r="AI17"/>
  <c r="AG17"/>
  <c r="AE17"/>
  <c r="AC17"/>
  <c r="AA17"/>
  <c r="Y17"/>
  <c r="W17"/>
  <c r="BW16"/>
  <c r="BS16"/>
  <c r="BQ16"/>
  <c r="BM16"/>
  <c r="BK16"/>
  <c r="BG16"/>
  <c r="BE16"/>
  <c r="BA16"/>
  <c r="AY16"/>
  <c r="AU16"/>
  <c r="AS16"/>
  <c r="AO16"/>
  <c r="AM16"/>
  <c r="AI16"/>
  <c r="AG16"/>
  <c r="AC16"/>
  <c r="AA16"/>
  <c r="W16"/>
  <c r="E72" i="15"/>
  <c r="E68"/>
  <c r="E66"/>
  <c r="C66"/>
  <c r="E64"/>
  <c r="E62"/>
  <c r="C62"/>
  <c r="E60"/>
  <c r="C60"/>
  <c r="B60"/>
  <c r="C58"/>
  <c r="E58"/>
  <c r="E56"/>
  <c r="C56"/>
  <c r="E54"/>
  <c r="C54"/>
  <c r="E42"/>
  <c r="C42"/>
  <c r="E39"/>
  <c r="E34"/>
  <c r="E31"/>
  <c r="C31"/>
  <c r="E29"/>
  <c r="C29"/>
  <c r="B29"/>
  <c r="E27"/>
  <c r="E25"/>
  <c r="E23"/>
  <c r="C23"/>
  <c r="E20"/>
  <c r="E18"/>
  <c r="C18"/>
  <c r="AE375" i="6"/>
  <c r="AE293"/>
  <c r="AE232"/>
  <c r="AE222"/>
  <c r="AE123"/>
  <c r="AE27"/>
  <c r="AE24"/>
  <c r="U31" i="12"/>
  <c r="S31"/>
  <c r="K30"/>
  <c r="K31" s="1"/>
  <c r="E30"/>
  <c r="C30"/>
  <c r="B30"/>
  <c r="U29"/>
  <c r="S29"/>
  <c r="K28"/>
  <c r="K29" s="1"/>
  <c r="E28"/>
  <c r="C28"/>
  <c r="U27"/>
  <c r="S27"/>
  <c r="K26"/>
  <c r="W26" s="1"/>
  <c r="W27" s="1"/>
  <c r="E26"/>
  <c r="C26"/>
  <c r="U25"/>
  <c r="S25"/>
  <c r="K24"/>
  <c r="K25" s="1"/>
  <c r="E24"/>
  <c r="C24"/>
  <c r="U23"/>
  <c r="S23"/>
  <c r="Q22"/>
  <c r="AO22" s="1"/>
  <c r="AO23" s="1"/>
  <c r="K22"/>
  <c r="W22" s="1"/>
  <c r="W23" s="1"/>
  <c r="E22"/>
  <c r="C22"/>
  <c r="B22"/>
  <c r="AU21"/>
  <c r="U21"/>
  <c r="S21"/>
  <c r="BG20"/>
  <c r="BG21" s="1"/>
  <c r="BA20"/>
  <c r="BA21" s="1"/>
  <c r="AU20"/>
  <c r="AC20"/>
  <c r="AC21" s="1"/>
  <c r="K20"/>
  <c r="K21" s="1"/>
  <c r="E20"/>
  <c r="U19"/>
  <c r="S19"/>
  <c r="K19"/>
  <c r="Q18"/>
  <c r="Q19" s="1"/>
  <c r="K18"/>
  <c r="W18" s="1"/>
  <c r="W19" s="1"/>
  <c r="E18"/>
  <c r="C18"/>
  <c r="B18"/>
  <c r="BK16"/>
  <c r="BI16"/>
  <c r="BG16"/>
  <c r="BE16"/>
  <c r="BC16"/>
  <c r="BA16"/>
  <c r="AY16"/>
  <c r="AW16"/>
  <c r="AU16"/>
  <c r="AS16"/>
  <c r="AQ16"/>
  <c r="AO16"/>
  <c r="AM16"/>
  <c r="AK16"/>
  <c r="AI16"/>
  <c r="AG16"/>
  <c r="AE16"/>
  <c r="AC16"/>
  <c r="AA16"/>
  <c r="Y16"/>
  <c r="W16"/>
  <c r="U16"/>
  <c r="S16"/>
  <c r="Q16"/>
  <c r="O16"/>
  <c r="M16"/>
  <c r="K16"/>
  <c r="BK15"/>
  <c r="BI15"/>
  <c r="BG15"/>
  <c r="BE15"/>
  <c r="BC15"/>
  <c r="BA15"/>
  <c r="AY15"/>
  <c r="AW15"/>
  <c r="AU15"/>
  <c r="AS15"/>
  <c r="AQ15"/>
  <c r="AO15"/>
  <c r="AM15"/>
  <c r="AK15"/>
  <c r="AI15"/>
  <c r="AG15"/>
  <c r="AE15"/>
  <c r="AC15"/>
  <c r="AA15"/>
  <c r="Y15"/>
  <c r="W15"/>
  <c r="U15"/>
  <c r="S15"/>
  <c r="Q15"/>
  <c r="O15"/>
  <c r="M15"/>
  <c r="K15"/>
  <c r="E30" i="11"/>
  <c r="C30"/>
  <c r="U29"/>
  <c r="S29"/>
  <c r="K28"/>
  <c r="K29" s="1"/>
  <c r="E28"/>
  <c r="U27"/>
  <c r="S27"/>
  <c r="K27"/>
  <c r="Q26"/>
  <c r="AI26" s="1"/>
  <c r="AI27" s="1"/>
  <c r="K26"/>
  <c r="W26" s="1"/>
  <c r="W27" s="1"/>
  <c r="E26"/>
  <c r="C26"/>
  <c r="W25"/>
  <c r="U25"/>
  <c r="S25"/>
  <c r="W24"/>
  <c r="K24"/>
  <c r="K25" s="1"/>
  <c r="E24"/>
  <c r="C24"/>
  <c r="B24"/>
  <c r="U23"/>
  <c r="S23"/>
  <c r="K23"/>
  <c r="W22"/>
  <c r="W23" s="1"/>
  <c r="Q22"/>
  <c r="AC22" s="1"/>
  <c r="AC23" s="1"/>
  <c r="K22"/>
  <c r="E22"/>
  <c r="C22"/>
  <c r="U21"/>
  <c r="S21"/>
  <c r="K20"/>
  <c r="K21" s="1"/>
  <c r="E20"/>
  <c r="C20"/>
  <c r="U19"/>
  <c r="S19"/>
  <c r="K19"/>
  <c r="W18"/>
  <c r="W19" s="1"/>
  <c r="Q18"/>
  <c r="AC18" s="1"/>
  <c r="AC19" s="1"/>
  <c r="K18"/>
  <c r="E18"/>
  <c r="C18"/>
  <c r="U17"/>
  <c r="S17"/>
  <c r="K16"/>
  <c r="K17" s="1"/>
  <c r="E16"/>
  <c r="C16"/>
  <c r="B16"/>
  <c r="E14"/>
  <c r="C14"/>
  <c r="B14"/>
  <c r="AM12"/>
  <c r="AK12"/>
  <c r="AI12"/>
  <c r="AG12"/>
  <c r="AE12"/>
  <c r="AC12"/>
  <c r="AA12"/>
  <c r="Y12"/>
  <c r="W12"/>
  <c r="U12"/>
  <c r="S12"/>
  <c r="Q12"/>
  <c r="O12"/>
  <c r="M12"/>
  <c r="K12"/>
  <c r="AM11"/>
  <c r="AK11"/>
  <c r="AI11"/>
  <c r="AG11"/>
  <c r="AE11"/>
  <c r="AC11"/>
  <c r="AA11"/>
  <c r="Y11"/>
  <c r="W11"/>
  <c r="U11"/>
  <c r="S11"/>
  <c r="Q11"/>
  <c r="O11"/>
  <c r="M11"/>
  <c r="K11"/>
  <c r="AE378" i="6"/>
  <c r="AE364"/>
  <c r="AE336"/>
  <c r="AE303"/>
  <c r="AE266"/>
  <c r="AE221"/>
  <c r="AE155"/>
  <c r="AE91"/>
  <c r="AE21"/>
  <c r="AE389"/>
  <c r="AE383"/>
  <c r="AE381"/>
  <c r="AE373"/>
  <c r="AE371"/>
  <c r="AE369"/>
  <c r="AE367"/>
  <c r="AE361"/>
  <c r="AE359"/>
  <c r="AE357"/>
  <c r="AE355"/>
  <c r="AE349"/>
  <c r="AE347"/>
  <c r="AE345"/>
  <c r="AE343"/>
  <c r="AE341"/>
  <c r="AE339"/>
  <c r="AE331"/>
  <c r="AE329"/>
  <c r="AE327"/>
  <c r="AE325"/>
  <c r="AE323"/>
  <c r="AE317"/>
  <c r="AE315"/>
  <c r="AE313"/>
  <c r="AE311"/>
  <c r="AE309"/>
  <c r="AE306"/>
  <c r="AE305"/>
  <c r="AE304"/>
  <c r="AE300"/>
  <c r="AE298"/>
  <c r="AE296"/>
  <c r="AE289"/>
  <c r="AE287"/>
  <c r="AE285"/>
  <c r="AE277"/>
  <c r="AE275"/>
  <c r="AE273"/>
  <c r="AE271"/>
  <c r="AE269"/>
  <c r="AE263"/>
  <c r="AE261"/>
  <c r="AE259"/>
  <c r="AE257"/>
  <c r="AE255"/>
  <c r="AE249"/>
  <c r="AE247"/>
  <c r="AE245"/>
  <c r="AE239"/>
  <c r="AE237"/>
  <c r="AE235"/>
  <c r="AE229"/>
  <c r="AE227"/>
  <c r="AE225"/>
  <c r="AE218"/>
  <c r="AE216"/>
  <c r="AE210"/>
  <c r="AE208"/>
  <c r="AE206"/>
  <c r="AE204"/>
  <c r="AE202"/>
  <c r="AE200"/>
  <c r="AE194"/>
  <c r="AE192"/>
  <c r="AE190"/>
  <c r="AE184"/>
  <c r="AE182"/>
  <c r="AE180"/>
  <c r="AE178"/>
  <c r="AE172"/>
  <c r="AE170"/>
  <c r="AE168"/>
  <c r="AE166"/>
  <c r="AE164"/>
  <c r="AE162"/>
  <c r="AE160"/>
  <c r="AE158"/>
  <c r="AE152"/>
  <c r="AE150"/>
  <c r="AE148"/>
  <c r="AE146"/>
  <c r="AE144"/>
  <c r="AE142"/>
  <c r="AE140"/>
  <c r="AE138"/>
  <c r="AE136"/>
  <c r="AE128"/>
  <c r="AE126"/>
  <c r="AE120"/>
  <c r="AE118"/>
  <c r="AE116"/>
  <c r="AE114"/>
  <c r="AE112"/>
  <c r="AE104"/>
  <c r="AE102"/>
  <c r="AE100"/>
  <c r="AE98"/>
  <c r="AE96"/>
  <c r="AE94"/>
  <c r="AE88"/>
  <c r="AE86"/>
  <c r="AE84"/>
  <c r="AE82"/>
  <c r="AE80"/>
  <c r="AE78"/>
  <c r="AE76"/>
  <c r="AE74"/>
  <c r="AE72"/>
  <c r="AE66"/>
  <c r="AE64"/>
  <c r="AE62"/>
  <c r="AE60"/>
  <c r="AE58"/>
  <c r="AE56"/>
  <c r="AE49"/>
  <c r="AE47"/>
  <c r="AE45"/>
  <c r="AE43"/>
  <c r="AE41"/>
  <c r="AE39"/>
  <c r="AE33"/>
  <c r="AE31"/>
  <c r="AE29"/>
  <c r="AE23"/>
  <c r="AE22"/>
  <c r="AE16"/>
  <c r="AE14"/>
  <c r="AE15"/>
  <c r="AE12"/>
  <c r="AE10"/>
  <c r="AE8"/>
  <c r="BU37" i="9"/>
  <c r="BU31"/>
  <c r="BU30"/>
  <c r="BU27"/>
  <c r="BU25"/>
  <c r="BU24"/>
  <c r="BU22"/>
  <c r="BU21"/>
  <c r="BU19"/>
  <c r="BU18"/>
  <c r="BU20" s="1"/>
  <c r="BW195"/>
  <c r="BQ195"/>
  <c r="BK195"/>
  <c r="BE195"/>
  <c r="AY195"/>
  <c r="AS195"/>
  <c r="AM195"/>
  <c r="AG195"/>
  <c r="AA195"/>
  <c r="BO138"/>
  <c r="BO137"/>
  <c r="BO136"/>
  <c r="BO135"/>
  <c r="BO133"/>
  <c r="BO134" s="1"/>
  <c r="BO131"/>
  <c r="BO130"/>
  <c r="BO132" s="1"/>
  <c r="BO128"/>
  <c r="BO127"/>
  <c r="BO129" s="1"/>
  <c r="BO125"/>
  <c r="BO124"/>
  <c r="BO123"/>
  <c r="BO122"/>
  <c r="BO126" s="1"/>
  <c r="BO120"/>
  <c r="BO119"/>
  <c r="BO121" s="1"/>
  <c r="BO118"/>
  <c r="BO117"/>
  <c r="BO116"/>
  <c r="BO114"/>
  <c r="BO113"/>
  <c r="BO112"/>
  <c r="BO111"/>
  <c r="BO115" s="1"/>
  <c r="BO110"/>
  <c r="BO109"/>
  <c r="BO108"/>
  <c r="BO107"/>
  <c r="BO105"/>
  <c r="BO106" s="1"/>
  <c r="BO103"/>
  <c r="BO102"/>
  <c r="BO101"/>
  <c r="BO104" s="1"/>
  <c r="BO100"/>
  <c r="BO99"/>
  <c r="BO98"/>
  <c r="BO97"/>
  <c r="BO96"/>
  <c r="BO94"/>
  <c r="BO93"/>
  <c r="BO92"/>
  <c r="BO91"/>
  <c r="BO95" s="1"/>
  <c r="BO90"/>
  <c r="BO89"/>
  <c r="BO87"/>
  <c r="BO86"/>
  <c r="BO85"/>
  <c r="BO88" s="1"/>
  <c r="BO83"/>
  <c r="BO82"/>
  <c r="BO81"/>
  <c r="BO80"/>
  <c r="BO84" s="1"/>
  <c r="BO78"/>
  <c r="BO77"/>
  <c r="BO76"/>
  <c r="BO75"/>
  <c r="BO74"/>
  <c r="BO73"/>
  <c r="BO72"/>
  <c r="BO71"/>
  <c r="BO79" s="1"/>
  <c r="BO69"/>
  <c r="BO68"/>
  <c r="BO67"/>
  <c r="BO66"/>
  <c r="BO65"/>
  <c r="BO64"/>
  <c r="BO63"/>
  <c r="BO62"/>
  <c r="BO70" s="1"/>
  <c r="BO61"/>
  <c r="BO60"/>
  <c r="BO59"/>
  <c r="BO57"/>
  <c r="BO56"/>
  <c r="BO55"/>
  <c r="BO54"/>
  <c r="BO53"/>
  <c r="BO58" s="1"/>
  <c r="BO51"/>
  <c r="BO50"/>
  <c r="BO49"/>
  <c r="BO48"/>
  <c r="BO47"/>
  <c r="BO52" s="1"/>
  <c r="BO45"/>
  <c r="BO44"/>
  <c r="BO43"/>
  <c r="BO42"/>
  <c r="BO41"/>
  <c r="BO40"/>
  <c r="BO39"/>
  <c r="BO38"/>
  <c r="BO46" s="1"/>
  <c r="BO36"/>
  <c r="BO35"/>
  <c r="BO34"/>
  <c r="BO37" s="1"/>
  <c r="BO33"/>
  <c r="BO32"/>
  <c r="BO31"/>
  <c r="BO29"/>
  <c r="BO28"/>
  <c r="BO27"/>
  <c r="BO26"/>
  <c r="BO25"/>
  <c r="BO30" s="1"/>
  <c r="BO23"/>
  <c r="BO22"/>
  <c r="BO21"/>
  <c r="BO24" s="1"/>
  <c r="BO20"/>
  <c r="BO19"/>
  <c r="BO18"/>
  <c r="BO17"/>
  <c r="BI137"/>
  <c r="BI136"/>
  <c r="BI135"/>
  <c r="BI133"/>
  <c r="BI131"/>
  <c r="BI130"/>
  <c r="BI128"/>
  <c r="BI127"/>
  <c r="BI125"/>
  <c r="BI124"/>
  <c r="BI123"/>
  <c r="BI122"/>
  <c r="BI120"/>
  <c r="BI119"/>
  <c r="BI117"/>
  <c r="BI116"/>
  <c r="BI114"/>
  <c r="BI113"/>
  <c r="BI112"/>
  <c r="BI111"/>
  <c r="BI109"/>
  <c r="BI108"/>
  <c r="BI107"/>
  <c r="BI105"/>
  <c r="BI103"/>
  <c r="BI102"/>
  <c r="BI101"/>
  <c r="BI99"/>
  <c r="BI98"/>
  <c r="BI96"/>
  <c r="BI94"/>
  <c r="BI93"/>
  <c r="BI92"/>
  <c r="BI91"/>
  <c r="BI90"/>
  <c r="BI89"/>
  <c r="BI87"/>
  <c r="BI86"/>
  <c r="BI85"/>
  <c r="BI83"/>
  <c r="BI82"/>
  <c r="BI81"/>
  <c r="BI80"/>
  <c r="BI78"/>
  <c r="BI77"/>
  <c r="BI76"/>
  <c r="BI75"/>
  <c r="BI74"/>
  <c r="BI73"/>
  <c r="BI72"/>
  <c r="BI71"/>
  <c r="BI69"/>
  <c r="BI68"/>
  <c r="BI67"/>
  <c r="BI66"/>
  <c r="BI65"/>
  <c r="BI64"/>
  <c r="BI63"/>
  <c r="BI62"/>
  <c r="BI60"/>
  <c r="BI59"/>
  <c r="BI57"/>
  <c r="BI56"/>
  <c r="BI55"/>
  <c r="BI54"/>
  <c r="BI53"/>
  <c r="BI51"/>
  <c r="BI50"/>
  <c r="BI49"/>
  <c r="BI48"/>
  <c r="BI47"/>
  <c r="BI45"/>
  <c r="BI44"/>
  <c r="BI43"/>
  <c r="BI42"/>
  <c r="BI41"/>
  <c r="BI40"/>
  <c r="BI39"/>
  <c r="BI38"/>
  <c r="BI36"/>
  <c r="BI35"/>
  <c r="BI34"/>
  <c r="BI33"/>
  <c r="BI32"/>
  <c r="BI31"/>
  <c r="BI29"/>
  <c r="BI28"/>
  <c r="BI27"/>
  <c r="BI26"/>
  <c r="BI25"/>
  <c r="BI23"/>
  <c r="BI22"/>
  <c r="BI21"/>
  <c r="BI19"/>
  <c r="BI18"/>
  <c r="BI17"/>
  <c r="BI169"/>
  <c r="BI167"/>
  <c r="BI166"/>
  <c r="BI164"/>
  <c r="BI163"/>
  <c r="BI162"/>
  <c r="BI161"/>
  <c r="BI159"/>
  <c r="BI158"/>
  <c r="BI156"/>
  <c r="BI154"/>
  <c r="BI152"/>
  <c r="BI150"/>
  <c r="BI148"/>
  <c r="BI147"/>
  <c r="BI145"/>
  <c r="BI143"/>
  <c r="BI141"/>
  <c r="BI140"/>
  <c r="BI190"/>
  <c r="BI188"/>
  <c r="BI186"/>
  <c r="BI185"/>
  <c r="BI184"/>
  <c r="BI183"/>
  <c r="BI181"/>
  <c r="BI179"/>
  <c r="BI177"/>
  <c r="BI175"/>
  <c r="BI173"/>
  <c r="BI172"/>
  <c r="BI201"/>
  <c r="BI199"/>
  <c r="BC137"/>
  <c r="BC136"/>
  <c r="BC135"/>
  <c r="BC138" s="1"/>
  <c r="BC134"/>
  <c r="BC133"/>
  <c r="BC132"/>
  <c r="BC131"/>
  <c r="BC130"/>
  <c r="BC129"/>
  <c r="BC128"/>
  <c r="BC127"/>
  <c r="BC125"/>
  <c r="BC124"/>
  <c r="BC123"/>
  <c r="BC122"/>
  <c r="BC126" s="1"/>
  <c r="BC121"/>
  <c r="BC120"/>
  <c r="BC119"/>
  <c r="BC117"/>
  <c r="BC116"/>
  <c r="BC118" s="1"/>
  <c r="BC114"/>
  <c r="BC113"/>
  <c r="BC112"/>
  <c r="BC111"/>
  <c r="BC115" s="1"/>
  <c r="BC109"/>
  <c r="BC108"/>
  <c r="BC107"/>
  <c r="BC110" s="1"/>
  <c r="BC106"/>
  <c r="BC105"/>
  <c r="BC104"/>
  <c r="BC103"/>
  <c r="BC102"/>
  <c r="BC101"/>
  <c r="BC99"/>
  <c r="BC98"/>
  <c r="BC100" s="1"/>
  <c r="BC96"/>
  <c r="BC97" s="1"/>
  <c r="BC94"/>
  <c r="BC93"/>
  <c r="BC92"/>
  <c r="BC91"/>
  <c r="BC90"/>
  <c r="BC89"/>
  <c r="BC95" s="1"/>
  <c r="BC88"/>
  <c r="BC87"/>
  <c r="BC86"/>
  <c r="BC85"/>
  <c r="BC83"/>
  <c r="BC82"/>
  <c r="BC81"/>
  <c r="BC80"/>
  <c r="BC84" s="1"/>
  <c r="BC78"/>
  <c r="BC77"/>
  <c r="BC76"/>
  <c r="BC75"/>
  <c r="BC74"/>
  <c r="BC73"/>
  <c r="BC72"/>
  <c r="BC71"/>
  <c r="BC79" s="1"/>
  <c r="BC69"/>
  <c r="BC68"/>
  <c r="BC67"/>
  <c r="BC66"/>
  <c r="BC65"/>
  <c r="BC64"/>
  <c r="BC63"/>
  <c r="BC62"/>
  <c r="BC70" s="1"/>
  <c r="BC60"/>
  <c r="BC59"/>
  <c r="BC61" s="1"/>
  <c r="BC57"/>
  <c r="BC56"/>
  <c r="BC55"/>
  <c r="BC54"/>
  <c r="BC58" s="1"/>
  <c r="BC53"/>
  <c r="BC51"/>
  <c r="BC50"/>
  <c r="BC49"/>
  <c r="BC48"/>
  <c r="BC52" s="1"/>
  <c r="BC47"/>
  <c r="BC45"/>
  <c r="BC44"/>
  <c r="BC43"/>
  <c r="BC42"/>
  <c r="BC41"/>
  <c r="BC40"/>
  <c r="BC39"/>
  <c r="BC38"/>
  <c r="BC46" s="1"/>
  <c r="BC36"/>
  <c r="BC35"/>
  <c r="BC34"/>
  <c r="BC33"/>
  <c r="BC32"/>
  <c r="BC31"/>
  <c r="BC37" s="1"/>
  <c r="BC29"/>
  <c r="BC28"/>
  <c r="BC27"/>
  <c r="BC26"/>
  <c r="BC30" s="1"/>
  <c r="BC25"/>
  <c r="BC24"/>
  <c r="BC23"/>
  <c r="BC22"/>
  <c r="BC21"/>
  <c r="BC19"/>
  <c r="BC18"/>
  <c r="BC17"/>
  <c r="BC20" s="1"/>
  <c r="BC170"/>
  <c r="BC169"/>
  <c r="BC168"/>
  <c r="BC167"/>
  <c r="BC166"/>
  <c r="BC164"/>
  <c r="BC163"/>
  <c r="BC162"/>
  <c r="BC161"/>
  <c r="BC165" s="1"/>
  <c r="BC160"/>
  <c r="BC159"/>
  <c r="BC158"/>
  <c r="BC157"/>
  <c r="BC156"/>
  <c r="BC155"/>
  <c r="BC154"/>
  <c r="BC153"/>
  <c r="BC152"/>
  <c r="BC151"/>
  <c r="BC150"/>
  <c r="BC149"/>
  <c r="BC148"/>
  <c r="BC147"/>
  <c r="BC146"/>
  <c r="BC145"/>
  <c r="BC143"/>
  <c r="BC144" s="1"/>
  <c r="BC141"/>
  <c r="BC140"/>
  <c r="BC142" s="1"/>
  <c r="BC190"/>
  <c r="BC191" s="1"/>
  <c r="BC188"/>
  <c r="BC189" s="1"/>
  <c r="BC186"/>
  <c r="BC185"/>
  <c r="BC184"/>
  <c r="BC183"/>
  <c r="BC187" s="1"/>
  <c r="BC181"/>
  <c r="BC182" s="1"/>
  <c r="BC179"/>
  <c r="BC180" s="1"/>
  <c r="BC177"/>
  <c r="BC178" s="1"/>
  <c r="BC175"/>
  <c r="BC176" s="1"/>
  <c r="BC173"/>
  <c r="BC172"/>
  <c r="BC174" s="1"/>
  <c r="BC201"/>
  <c r="BC202" s="1"/>
  <c r="BC199"/>
  <c r="BC198"/>
  <c r="BC200" s="1"/>
  <c r="Y18" i="7"/>
  <c r="AW126" i="9"/>
  <c r="AW115"/>
  <c r="AW110"/>
  <c r="AW104"/>
  <c r="AW100"/>
  <c r="AW97"/>
  <c r="AW95"/>
  <c r="AW88"/>
  <c r="AW84"/>
  <c r="AW79"/>
  <c r="AW70"/>
  <c r="AW58"/>
  <c r="AW52"/>
  <c r="AW46"/>
  <c r="AW37"/>
  <c r="AW30"/>
  <c r="AW24"/>
  <c r="AW20"/>
  <c r="AQ202"/>
  <c r="AQ201"/>
  <c r="AQ200"/>
  <c r="AQ199"/>
  <c r="AQ198"/>
  <c r="AQ191"/>
  <c r="AQ190"/>
  <c r="AQ189"/>
  <c r="AQ188"/>
  <c r="AQ186"/>
  <c r="AQ185"/>
  <c r="AQ184"/>
  <c r="AQ183"/>
  <c r="AQ187" s="1"/>
  <c r="AQ182"/>
  <c r="AQ181"/>
  <c r="AQ180"/>
  <c r="AQ179"/>
  <c r="AQ178"/>
  <c r="AQ177"/>
  <c r="AK179"/>
  <c r="AO178"/>
  <c r="AM178"/>
  <c r="AK178"/>
  <c r="AK177"/>
  <c r="AO176"/>
  <c r="AM176"/>
  <c r="AK176"/>
  <c r="AQ175"/>
  <c r="AQ176" s="1"/>
  <c r="AK175"/>
  <c r="AO174"/>
  <c r="AM174"/>
  <c r="AQ173"/>
  <c r="AQ174" s="1"/>
  <c r="AK173"/>
  <c r="AQ172"/>
  <c r="AK172"/>
  <c r="AK174" s="1"/>
  <c r="AQ169"/>
  <c r="AQ170" s="1"/>
  <c r="AQ167"/>
  <c r="AQ166"/>
  <c r="AQ168" s="1"/>
  <c r="AQ164"/>
  <c r="AQ163"/>
  <c r="AQ162"/>
  <c r="AQ161"/>
  <c r="AQ165" s="1"/>
  <c r="AQ159"/>
  <c r="AQ158"/>
  <c r="AQ160" s="1"/>
  <c r="AQ156"/>
  <c r="AQ157" s="1"/>
  <c r="AQ154"/>
  <c r="AQ155" s="1"/>
  <c r="AQ152"/>
  <c r="AQ153" s="1"/>
  <c r="AQ150"/>
  <c r="AQ151" s="1"/>
  <c r="AQ148"/>
  <c r="AQ147"/>
  <c r="AQ149" s="1"/>
  <c r="AQ146"/>
  <c r="AQ145"/>
  <c r="AQ144"/>
  <c r="AQ143"/>
  <c r="AQ142"/>
  <c r="AQ141"/>
  <c r="AQ140"/>
  <c r="AQ137"/>
  <c r="AQ136"/>
  <c r="AQ135"/>
  <c r="AQ138" s="1"/>
  <c r="AQ133"/>
  <c r="AQ134" s="1"/>
  <c r="AQ131"/>
  <c r="AQ130"/>
  <c r="AQ132" s="1"/>
  <c r="AQ129"/>
  <c r="AQ128"/>
  <c r="AQ127"/>
  <c r="AQ125"/>
  <c r="AQ124"/>
  <c r="AQ123"/>
  <c r="AQ122"/>
  <c r="AQ126" s="1"/>
  <c r="AQ121"/>
  <c r="AQ120"/>
  <c r="AQ119"/>
  <c r="AQ118"/>
  <c r="AQ117"/>
  <c r="AQ116"/>
  <c r="AQ114"/>
  <c r="AQ113"/>
  <c r="AQ112"/>
  <c r="AQ111"/>
  <c r="AQ115" s="1"/>
  <c r="AQ109"/>
  <c r="AQ108"/>
  <c r="AQ107"/>
  <c r="AQ110" s="1"/>
  <c r="AQ105"/>
  <c r="AQ106" s="1"/>
  <c r="AQ103"/>
  <c r="AQ102"/>
  <c r="AQ104" s="1"/>
  <c r="AQ101"/>
  <c r="AQ100"/>
  <c r="AQ99"/>
  <c r="AQ98"/>
  <c r="AQ96"/>
  <c r="AQ97" s="1"/>
  <c r="AQ94"/>
  <c r="AQ93"/>
  <c r="AQ92"/>
  <c r="AQ91"/>
  <c r="AQ90"/>
  <c r="AQ89"/>
  <c r="AQ95" s="1"/>
  <c r="AQ87"/>
  <c r="AQ86"/>
  <c r="AQ88" s="1"/>
  <c r="AQ85"/>
  <c r="AQ83"/>
  <c r="AQ82"/>
  <c r="AQ81"/>
  <c r="AQ80"/>
  <c r="AQ84" s="1"/>
  <c r="AQ78"/>
  <c r="AQ77"/>
  <c r="AQ76"/>
  <c r="AQ75"/>
  <c r="AQ74"/>
  <c r="AQ73"/>
  <c r="AQ72"/>
  <c r="AQ71"/>
  <c r="AQ79" s="1"/>
  <c r="AQ69"/>
  <c r="AQ68"/>
  <c r="AQ67"/>
  <c r="AQ66"/>
  <c r="AQ65"/>
  <c r="AQ64"/>
  <c r="AQ63"/>
  <c r="AQ62"/>
  <c r="AQ70" s="1"/>
  <c r="AQ60"/>
  <c r="AQ59"/>
  <c r="AQ61" s="1"/>
  <c r="AQ57"/>
  <c r="AQ56"/>
  <c r="AQ55"/>
  <c r="AQ54"/>
  <c r="AQ53"/>
  <c r="AQ58" s="1"/>
  <c r="AQ51"/>
  <c r="AQ50"/>
  <c r="AQ49"/>
  <c r="AQ48"/>
  <c r="AQ47"/>
  <c r="AQ52" s="1"/>
  <c r="AQ45"/>
  <c r="AQ44"/>
  <c r="AQ43"/>
  <c r="AQ42"/>
  <c r="AQ41"/>
  <c r="AQ40"/>
  <c r="AQ39"/>
  <c r="AQ38"/>
  <c r="AQ46" s="1"/>
  <c r="AQ36"/>
  <c r="AQ35"/>
  <c r="AQ34"/>
  <c r="AQ33"/>
  <c r="AQ32"/>
  <c r="AQ31"/>
  <c r="AQ37" s="1"/>
  <c r="AQ29"/>
  <c r="AQ28"/>
  <c r="AQ27"/>
  <c r="AQ26"/>
  <c r="AQ25"/>
  <c r="AQ30" s="1"/>
  <c r="AQ23"/>
  <c r="AQ22"/>
  <c r="AQ24" s="1"/>
  <c r="AQ21"/>
  <c r="AQ19"/>
  <c r="AQ18"/>
  <c r="AQ17"/>
  <c r="AQ20" s="1"/>
  <c r="AO202"/>
  <c r="AM202"/>
  <c r="AK201"/>
  <c r="AK202" s="1"/>
  <c r="AO200"/>
  <c r="AM200"/>
  <c r="AK199"/>
  <c r="AK198"/>
  <c r="AK200" s="1"/>
  <c r="AO191"/>
  <c r="AM191"/>
  <c r="AK191"/>
  <c r="AK190"/>
  <c r="AO189"/>
  <c r="AM189"/>
  <c r="AK189"/>
  <c r="AK188"/>
  <c r="AO187"/>
  <c r="AM187"/>
  <c r="AK186"/>
  <c r="AK185"/>
  <c r="AK184"/>
  <c r="AK183"/>
  <c r="AK187" s="1"/>
  <c r="AO182"/>
  <c r="AM182"/>
  <c r="AK181"/>
  <c r="AK182" s="1"/>
  <c r="AO180"/>
  <c r="AM180"/>
  <c r="AK180"/>
  <c r="AO170"/>
  <c r="AM170"/>
  <c r="AK170"/>
  <c r="AK169"/>
  <c r="AO168"/>
  <c r="AM168"/>
  <c r="AK168"/>
  <c r="AK167"/>
  <c r="AK166"/>
  <c r="AO165"/>
  <c r="AM165"/>
  <c r="AK164"/>
  <c r="AK163"/>
  <c r="AK162"/>
  <c r="AK161"/>
  <c r="AK165" s="1"/>
  <c r="AO160"/>
  <c r="AM160"/>
  <c r="AK160"/>
  <c r="AK159"/>
  <c r="AK158"/>
  <c r="AO157"/>
  <c r="AM157"/>
  <c r="AK157"/>
  <c r="AK156"/>
  <c r="AO155"/>
  <c r="AM155"/>
  <c r="AK155"/>
  <c r="AK154"/>
  <c r="AO153"/>
  <c r="AM153"/>
  <c r="AK153"/>
  <c r="AK152"/>
  <c r="AO151"/>
  <c r="AM151"/>
  <c r="AK151"/>
  <c r="AK150"/>
  <c r="AO149"/>
  <c r="AM149"/>
  <c r="AK149"/>
  <c r="AK148"/>
  <c r="AK147"/>
  <c r="AO146"/>
  <c r="AM146"/>
  <c r="AK145"/>
  <c r="AK146" s="1"/>
  <c r="AO144"/>
  <c r="AM144"/>
  <c r="AK143"/>
  <c r="AK144" s="1"/>
  <c r="AO142"/>
  <c r="AM142"/>
  <c r="AK141"/>
  <c r="AK140"/>
  <c r="AK142" s="1"/>
  <c r="AO138"/>
  <c r="AM138"/>
  <c r="AK137"/>
  <c r="AK136"/>
  <c r="AK138" s="1"/>
  <c r="AK135"/>
  <c r="AK134"/>
  <c r="AK133"/>
  <c r="AO132"/>
  <c r="AM132"/>
  <c r="AK131"/>
  <c r="AK130"/>
  <c r="AK132" s="1"/>
  <c r="AO129"/>
  <c r="AM129"/>
  <c r="AK128"/>
  <c r="AK127"/>
  <c r="AK129" s="1"/>
  <c r="AO126"/>
  <c r="AM126"/>
  <c r="AK125"/>
  <c r="AK124"/>
  <c r="AK126" s="1"/>
  <c r="AK123"/>
  <c r="AK122"/>
  <c r="AO121"/>
  <c r="AM121"/>
  <c r="AK120"/>
  <c r="AK119"/>
  <c r="AK121" s="1"/>
  <c r="AO118"/>
  <c r="AM118"/>
  <c r="AK117"/>
  <c r="AK116"/>
  <c r="AK118" s="1"/>
  <c r="AO115"/>
  <c r="AM115"/>
  <c r="AK114"/>
  <c r="AK113"/>
  <c r="AK112"/>
  <c r="AK111"/>
  <c r="AK115" s="1"/>
  <c r="AK109"/>
  <c r="AK108"/>
  <c r="AK107"/>
  <c r="AK110" s="1"/>
  <c r="AO106"/>
  <c r="AM106"/>
  <c r="AK106"/>
  <c r="AK105"/>
  <c r="AO104"/>
  <c r="AM104"/>
  <c r="AK103"/>
  <c r="AK102"/>
  <c r="AK101"/>
  <c r="AK104" s="1"/>
  <c r="AO100"/>
  <c r="AM100"/>
  <c r="AK99"/>
  <c r="AK98"/>
  <c r="AK100" s="1"/>
  <c r="AO97"/>
  <c r="AM97"/>
  <c r="AK97"/>
  <c r="AK96"/>
  <c r="AO95"/>
  <c r="AM95"/>
  <c r="AK94"/>
  <c r="AK93"/>
  <c r="AK92"/>
  <c r="AK91"/>
  <c r="AK90"/>
  <c r="AK89"/>
  <c r="AK95" s="1"/>
  <c r="AO88"/>
  <c r="AM88"/>
  <c r="AK87"/>
  <c r="AK86"/>
  <c r="AK85"/>
  <c r="AK88" s="1"/>
  <c r="AO84"/>
  <c r="AM84"/>
  <c r="AK83"/>
  <c r="AK82"/>
  <c r="AK81"/>
  <c r="AK80"/>
  <c r="AK84" s="1"/>
  <c r="AO79"/>
  <c r="AM79"/>
  <c r="AK78"/>
  <c r="AK77"/>
  <c r="AK76"/>
  <c r="AK75"/>
  <c r="AK74"/>
  <c r="AK73"/>
  <c r="AK72"/>
  <c r="AK71"/>
  <c r="AK79" s="1"/>
  <c r="AO70"/>
  <c r="AM70"/>
  <c r="AK69"/>
  <c r="AK68"/>
  <c r="AK67"/>
  <c r="AK66"/>
  <c r="AK65"/>
  <c r="AK64"/>
  <c r="AK63"/>
  <c r="AK62"/>
  <c r="AK70" s="1"/>
  <c r="AO61"/>
  <c r="AM61"/>
  <c r="AK61"/>
  <c r="AK60"/>
  <c r="AK59"/>
  <c r="AO58"/>
  <c r="AM58"/>
  <c r="AK57"/>
  <c r="AK56"/>
  <c r="AK55"/>
  <c r="AK54"/>
  <c r="AK58" s="1"/>
  <c r="AK53"/>
  <c r="AO52"/>
  <c r="AM52"/>
  <c r="AK51"/>
  <c r="AK50"/>
  <c r="AK49"/>
  <c r="AK48"/>
  <c r="AK52" s="1"/>
  <c r="AK47"/>
  <c r="AK45"/>
  <c r="AO46"/>
  <c r="AM46"/>
  <c r="AK44"/>
  <c r="AK43"/>
  <c r="AK42"/>
  <c r="AK41"/>
  <c r="AK40"/>
  <c r="AK39"/>
  <c r="AK46" s="1"/>
  <c r="AK38"/>
  <c r="AO37"/>
  <c r="AM37"/>
  <c r="AK36"/>
  <c r="AK35"/>
  <c r="AK34"/>
  <c r="AK33"/>
  <c r="AK37" s="1"/>
  <c r="AK32"/>
  <c r="AK31"/>
  <c r="AO30"/>
  <c r="AM30"/>
  <c r="AK29"/>
  <c r="AK28"/>
  <c r="AK27"/>
  <c r="AK26"/>
  <c r="AK30" s="1"/>
  <c r="AK25"/>
  <c r="AO24"/>
  <c r="AM24"/>
  <c r="AK23"/>
  <c r="AK22"/>
  <c r="AK21"/>
  <c r="AK24" s="1"/>
  <c r="AK19"/>
  <c r="AK18"/>
  <c r="AK17"/>
  <c r="AK20" s="1"/>
  <c r="Y187"/>
  <c r="Y165"/>
  <c r="Y142"/>
  <c r="AE138"/>
  <c r="Y138"/>
  <c r="Y129"/>
  <c r="AE126"/>
  <c r="Y126"/>
  <c r="AE115"/>
  <c r="Y115"/>
  <c r="AE110"/>
  <c r="Y110"/>
  <c r="AE104"/>
  <c r="Y102"/>
  <c r="Y101"/>
  <c r="Y104" s="1"/>
  <c r="AE100"/>
  <c r="Y99"/>
  <c r="Y100" s="1"/>
  <c r="Y96"/>
  <c r="AE95"/>
  <c r="Y95"/>
  <c r="AE88"/>
  <c r="Y88"/>
  <c r="AE84"/>
  <c r="Y84"/>
  <c r="AE79"/>
  <c r="Y79"/>
  <c r="AE70"/>
  <c r="Y70"/>
  <c r="Y67"/>
  <c r="Y62"/>
  <c r="Y61"/>
  <c r="AE58"/>
  <c r="Y58"/>
  <c r="AE52"/>
  <c r="Y52"/>
  <c r="AE46"/>
  <c r="Y46"/>
  <c r="AE38"/>
  <c r="Y38"/>
  <c r="AE37"/>
  <c r="Y37"/>
  <c r="Y31"/>
  <c r="Y26"/>
  <c r="AE25"/>
  <c r="AE30" s="1"/>
  <c r="Y25"/>
  <c r="Y30" s="1"/>
  <c r="Y23"/>
  <c r="Y22"/>
  <c r="AE21"/>
  <c r="AE24" s="1"/>
  <c r="Y21"/>
  <c r="Y24" s="1"/>
  <c r="AE19"/>
  <c r="Y19"/>
  <c r="AE18"/>
  <c r="AE20" s="1"/>
  <c r="Y18"/>
  <c r="Y20" s="1"/>
  <c r="Y17"/>
  <c r="T187"/>
  <c r="T170"/>
  <c r="T168"/>
  <c r="T165"/>
  <c r="T160"/>
  <c r="T157"/>
  <c r="T155"/>
  <c r="T153"/>
  <c r="T151"/>
  <c r="T149"/>
  <c r="T146"/>
  <c r="T144"/>
  <c r="T142"/>
  <c r="T138"/>
  <c r="T134"/>
  <c r="T132"/>
  <c r="T129"/>
  <c r="T126"/>
  <c r="T121"/>
  <c r="T118"/>
  <c r="T115"/>
  <c r="T110"/>
  <c r="T106"/>
  <c r="T104"/>
  <c r="T100"/>
  <c r="T97"/>
  <c r="T95"/>
  <c r="T88"/>
  <c r="T84"/>
  <c r="T79"/>
  <c r="T70"/>
  <c r="T61"/>
  <c r="T58"/>
  <c r="T52"/>
  <c r="T46"/>
  <c r="T37"/>
  <c r="T30"/>
  <c r="T20"/>
  <c r="BW14"/>
  <c r="BQ14"/>
  <c r="BK14"/>
  <c r="BE14"/>
  <c r="AY14"/>
  <c r="AS14"/>
  <c r="AM14"/>
  <c r="AG14"/>
  <c r="AA14"/>
  <c r="AY23" i="8"/>
  <c r="AY24" s="1"/>
  <c r="BC21"/>
  <c r="BA21"/>
  <c r="AY21"/>
  <c r="BC20"/>
  <c r="BA20"/>
  <c r="AY20"/>
  <c r="AS23"/>
  <c r="AS24" s="1"/>
  <c r="AM23"/>
  <c r="AM24" s="1"/>
  <c r="AA21"/>
  <c r="U23"/>
  <c r="O23"/>
  <c r="AA202" i="7"/>
  <c r="Y202"/>
  <c r="S202"/>
  <c r="Q202"/>
  <c r="G201"/>
  <c r="AE200"/>
  <c r="AE202" s="1"/>
  <c r="Y200"/>
  <c r="AK200" s="1"/>
  <c r="AK202" s="1"/>
  <c r="S200"/>
  <c r="G200"/>
  <c r="E200"/>
  <c r="AA199"/>
  <c r="Q199"/>
  <c r="AK198"/>
  <c r="Y198"/>
  <c r="AE198" s="1"/>
  <c r="S198"/>
  <c r="L198"/>
  <c r="G198"/>
  <c r="AK197"/>
  <c r="Y197"/>
  <c r="AE197" s="1"/>
  <c r="S197"/>
  <c r="G197"/>
  <c r="AK196"/>
  <c r="AK199" s="1"/>
  <c r="Y196"/>
  <c r="Y199" s="1"/>
  <c r="S196"/>
  <c r="S199" s="1"/>
  <c r="G196"/>
  <c r="E196"/>
  <c r="C196"/>
  <c r="B196"/>
  <c r="AO194"/>
  <c r="AM194"/>
  <c r="AK194"/>
  <c r="AI194"/>
  <c r="AG194"/>
  <c r="AE194"/>
  <c r="AC194"/>
  <c r="AA194"/>
  <c r="Y194"/>
  <c r="W194"/>
  <c r="U194"/>
  <c r="S194"/>
  <c r="AO193"/>
  <c r="AM193"/>
  <c r="AK193"/>
  <c r="AI193"/>
  <c r="AG193"/>
  <c r="AE193"/>
  <c r="AC193"/>
  <c r="AA193"/>
  <c r="Y193"/>
  <c r="W193"/>
  <c r="U193"/>
  <c r="S193"/>
  <c r="AE189"/>
  <c r="AA189"/>
  <c r="Q189"/>
  <c r="AK188"/>
  <c r="AK189" s="1"/>
  <c r="AE188"/>
  <c r="Y188"/>
  <c r="Y189" s="1"/>
  <c r="S188"/>
  <c r="S189" s="1"/>
  <c r="G188"/>
  <c r="G187"/>
  <c r="G186"/>
  <c r="G185"/>
  <c r="G184"/>
  <c r="G183"/>
  <c r="E183"/>
  <c r="C183"/>
  <c r="AE182"/>
  <c r="AA182"/>
  <c r="S182"/>
  <c r="Q182"/>
  <c r="G181"/>
  <c r="G180"/>
  <c r="AK179"/>
  <c r="AE179"/>
  <c r="Y179"/>
  <c r="S179"/>
  <c r="G179"/>
  <c r="AK178"/>
  <c r="AK182" s="1"/>
  <c r="AE178"/>
  <c r="Y178"/>
  <c r="Y182" s="1"/>
  <c r="S178"/>
  <c r="G178"/>
  <c r="G177"/>
  <c r="E177"/>
  <c r="AA176"/>
  <c r="Q176"/>
  <c r="G175"/>
  <c r="G174"/>
  <c r="G173"/>
  <c r="Y172"/>
  <c r="AE172" s="1"/>
  <c r="S172"/>
  <c r="G172"/>
  <c r="G171"/>
  <c r="Y170"/>
  <c r="AE170" s="1"/>
  <c r="S170"/>
  <c r="S176" s="1"/>
  <c r="G170"/>
  <c r="G169"/>
  <c r="E169"/>
  <c r="AE168"/>
  <c r="AA168"/>
  <c r="S168"/>
  <c r="Q168"/>
  <c r="G167"/>
  <c r="AK166"/>
  <c r="AK168" s="1"/>
  <c r="AE166"/>
  <c r="Y166"/>
  <c r="Y168" s="1"/>
  <c r="S166"/>
  <c r="G166"/>
  <c r="G165"/>
  <c r="G164"/>
  <c r="G163"/>
  <c r="G162"/>
  <c r="E162"/>
  <c r="C162"/>
  <c r="AA161"/>
  <c r="S161"/>
  <c r="Q161"/>
  <c r="G160"/>
  <c r="G159"/>
  <c r="G158"/>
  <c r="AE157"/>
  <c r="Y157"/>
  <c r="AK157" s="1"/>
  <c r="S157"/>
  <c r="G157"/>
  <c r="AE156"/>
  <c r="AE161" s="1"/>
  <c r="Y156"/>
  <c r="AK156" s="1"/>
  <c r="AK161" s="1"/>
  <c r="S156"/>
  <c r="G156"/>
  <c r="G155"/>
  <c r="E155"/>
  <c r="AA154"/>
  <c r="Q154"/>
  <c r="G153"/>
  <c r="G152"/>
  <c r="AK151"/>
  <c r="AK154" s="1"/>
  <c r="Y151"/>
  <c r="Y154" s="1"/>
  <c r="S151"/>
  <c r="S154" s="1"/>
  <c r="G151"/>
  <c r="G150"/>
  <c r="E150"/>
  <c r="C150"/>
  <c r="B150"/>
  <c r="AA149"/>
  <c r="Q149"/>
  <c r="L148"/>
  <c r="G148"/>
  <c r="AK147"/>
  <c r="Y147"/>
  <c r="AE147" s="1"/>
  <c r="S147"/>
  <c r="G147"/>
  <c r="AK146"/>
  <c r="AK149" s="1"/>
  <c r="Y146"/>
  <c r="Y149" s="1"/>
  <c r="S146"/>
  <c r="S149" s="1"/>
  <c r="G146"/>
  <c r="G145"/>
  <c r="E145"/>
  <c r="AA144"/>
  <c r="S144"/>
  <c r="Q144"/>
  <c r="AE143"/>
  <c r="Y143"/>
  <c r="AK143" s="1"/>
  <c r="S143"/>
  <c r="L143"/>
  <c r="G143"/>
  <c r="G142"/>
  <c r="AE141"/>
  <c r="Y141"/>
  <c r="AK141" s="1"/>
  <c r="S141"/>
  <c r="G141"/>
  <c r="AE140"/>
  <c r="AE144" s="1"/>
  <c r="Y140"/>
  <c r="AK140" s="1"/>
  <c r="AK144" s="1"/>
  <c r="S140"/>
  <c r="G140"/>
  <c r="G139"/>
  <c r="G138"/>
  <c r="E138"/>
  <c r="AA137"/>
  <c r="Q137"/>
  <c r="AK136"/>
  <c r="Y136"/>
  <c r="AE136" s="1"/>
  <c r="S136"/>
  <c r="G136"/>
  <c r="G135"/>
  <c r="AK134"/>
  <c r="AK137" s="1"/>
  <c r="Y134"/>
  <c r="Y137" s="1"/>
  <c r="S134"/>
  <c r="S137" s="1"/>
  <c r="G134"/>
  <c r="G133"/>
  <c r="G132"/>
  <c r="G131"/>
  <c r="E131"/>
  <c r="C131"/>
  <c r="B131"/>
  <c r="AA130"/>
  <c r="Q130"/>
  <c r="AK129"/>
  <c r="Y129"/>
  <c r="AE129" s="1"/>
  <c r="S129"/>
  <c r="G129"/>
  <c r="G128"/>
  <c r="G127"/>
  <c r="AK126"/>
  <c r="AK130" s="1"/>
  <c r="Y126"/>
  <c r="Y130" s="1"/>
  <c r="S126"/>
  <c r="S130" s="1"/>
  <c r="G126"/>
  <c r="E126"/>
  <c r="AA125"/>
  <c r="S125"/>
  <c r="Q125"/>
  <c r="AE124"/>
  <c r="Y124"/>
  <c r="AK124" s="1"/>
  <c r="S124"/>
  <c r="G124"/>
  <c r="G123"/>
  <c r="AE122"/>
  <c r="Y122"/>
  <c r="AK122" s="1"/>
  <c r="S122"/>
  <c r="G122"/>
  <c r="AE121"/>
  <c r="AE125" s="1"/>
  <c r="Y121"/>
  <c r="AK121" s="1"/>
  <c r="AK125" s="1"/>
  <c r="S121"/>
  <c r="G121"/>
  <c r="E121"/>
  <c r="AE120"/>
  <c r="AA120"/>
  <c r="Q120"/>
  <c r="AK119"/>
  <c r="AE119"/>
  <c r="Y119"/>
  <c r="S119"/>
  <c r="G119"/>
  <c r="AK118"/>
  <c r="AE118"/>
  <c r="Y118"/>
  <c r="S118"/>
  <c r="G118"/>
  <c r="G117"/>
  <c r="AK116"/>
  <c r="AK120" s="1"/>
  <c r="AE116"/>
  <c r="Y116"/>
  <c r="Y120" s="1"/>
  <c r="S116"/>
  <c r="S120" s="1"/>
  <c r="G116"/>
  <c r="E116"/>
  <c r="C116"/>
  <c r="AE115"/>
  <c r="AA115"/>
  <c r="S115"/>
  <c r="Q115"/>
  <c r="G114"/>
  <c r="AK113"/>
  <c r="AE113"/>
  <c r="Y113"/>
  <c r="S113"/>
  <c r="G113"/>
  <c r="AK112"/>
  <c r="AK115" s="1"/>
  <c r="AE112"/>
  <c r="Y112"/>
  <c r="Y115" s="1"/>
  <c r="S112"/>
  <c r="G112"/>
  <c r="E112"/>
  <c r="AA111"/>
  <c r="Q111"/>
  <c r="Y110"/>
  <c r="AE110" s="1"/>
  <c r="AE111" s="1"/>
  <c r="S110"/>
  <c r="S111" s="1"/>
  <c r="G110"/>
  <c r="G109"/>
  <c r="G108"/>
  <c r="G107"/>
  <c r="G106"/>
  <c r="G105"/>
  <c r="G104"/>
  <c r="E104"/>
  <c r="AE103"/>
  <c r="AA103"/>
  <c r="S103"/>
  <c r="Q103"/>
  <c r="G102"/>
  <c r="G101"/>
  <c r="G100"/>
  <c r="AK99"/>
  <c r="AK103" s="1"/>
  <c r="AE99"/>
  <c r="Y99"/>
  <c r="Y103" s="1"/>
  <c r="S99"/>
  <c r="G99"/>
  <c r="E99"/>
  <c r="C99"/>
  <c r="AA98"/>
  <c r="S98"/>
  <c r="Q98"/>
  <c r="AE97"/>
  <c r="Y97"/>
  <c r="AK97" s="1"/>
  <c r="S97"/>
  <c r="G97"/>
  <c r="AE96"/>
  <c r="AE98" s="1"/>
  <c r="Y96"/>
  <c r="AK96" s="1"/>
  <c r="AK98" s="1"/>
  <c r="S96"/>
  <c r="G96"/>
  <c r="G95"/>
  <c r="G94"/>
  <c r="G93"/>
  <c r="E93"/>
  <c r="L91"/>
  <c r="G91"/>
  <c r="G90"/>
  <c r="G89"/>
  <c r="G88"/>
  <c r="G87"/>
  <c r="G86"/>
  <c r="G85"/>
  <c r="G84"/>
  <c r="G83"/>
  <c r="E83"/>
  <c r="C83"/>
  <c r="AE82"/>
  <c r="AA82"/>
  <c r="S82"/>
  <c r="Q82"/>
  <c r="G81"/>
  <c r="G80"/>
  <c r="G79"/>
  <c r="G78"/>
  <c r="G77"/>
  <c r="G76"/>
  <c r="AK75"/>
  <c r="AK82" s="1"/>
  <c r="AE75"/>
  <c r="Y75"/>
  <c r="Y82" s="1"/>
  <c r="S75"/>
  <c r="G75"/>
  <c r="G74"/>
  <c r="G73"/>
  <c r="G72"/>
  <c r="E72"/>
  <c r="AA71"/>
  <c r="Q71"/>
  <c r="G70"/>
  <c r="Y69"/>
  <c r="AE69" s="1"/>
  <c r="AE71" s="1"/>
  <c r="S69"/>
  <c r="S71" s="1"/>
  <c r="G69"/>
  <c r="G68"/>
  <c r="E68"/>
  <c r="C68"/>
  <c r="B68"/>
  <c r="AA67"/>
  <c r="Q67"/>
  <c r="L66"/>
  <c r="G66"/>
  <c r="Y65"/>
  <c r="AE65" s="1"/>
  <c r="AE67" s="1"/>
  <c r="S65"/>
  <c r="S67" s="1"/>
  <c r="G65"/>
  <c r="G64"/>
  <c r="G63"/>
  <c r="G62"/>
  <c r="G61"/>
  <c r="E61"/>
  <c r="G59"/>
  <c r="G58"/>
  <c r="G57"/>
  <c r="G56"/>
  <c r="G55"/>
  <c r="G54"/>
  <c r="G53"/>
  <c r="E53"/>
  <c r="C53"/>
  <c r="G51"/>
  <c r="G50"/>
  <c r="G49"/>
  <c r="G48"/>
  <c r="G47"/>
  <c r="G46"/>
  <c r="G45"/>
  <c r="G44"/>
  <c r="G43"/>
  <c r="G42"/>
  <c r="E42"/>
  <c r="C42"/>
  <c r="AA41"/>
  <c r="Q41"/>
  <c r="G40"/>
  <c r="Y39"/>
  <c r="AE39" s="1"/>
  <c r="AE41" s="1"/>
  <c r="S39"/>
  <c r="S41" s="1"/>
  <c r="G39"/>
  <c r="G38"/>
  <c r="G37"/>
  <c r="G36"/>
  <c r="G35"/>
  <c r="G34"/>
  <c r="E34"/>
  <c r="AE33"/>
  <c r="AA33"/>
  <c r="S33"/>
  <c r="Q33"/>
  <c r="G32"/>
  <c r="G31"/>
  <c r="G30"/>
  <c r="G29"/>
  <c r="G28"/>
  <c r="G27"/>
  <c r="AK26"/>
  <c r="AK33" s="1"/>
  <c r="AE26"/>
  <c r="Y26"/>
  <c r="Y33" s="1"/>
  <c r="S26"/>
  <c r="G26"/>
  <c r="E26"/>
  <c r="C26"/>
  <c r="B26"/>
  <c r="G24"/>
  <c r="G23"/>
  <c r="G22"/>
  <c r="G21"/>
  <c r="G20"/>
  <c r="E20"/>
  <c r="AA19"/>
  <c r="Q19"/>
  <c r="AE18"/>
  <c r="AE19" s="1"/>
  <c r="S18"/>
  <c r="S19" s="1"/>
  <c r="L18"/>
  <c r="G18"/>
  <c r="G17"/>
  <c r="G16"/>
  <c r="G15"/>
  <c r="G14"/>
  <c r="G13"/>
  <c r="E13"/>
  <c r="C13"/>
  <c r="B13"/>
  <c r="AO11"/>
  <c r="AM11"/>
  <c r="AK11"/>
  <c r="AI11"/>
  <c r="AG11"/>
  <c r="AE11"/>
  <c r="AC11"/>
  <c r="AA11"/>
  <c r="Y11"/>
  <c r="W11"/>
  <c r="U11"/>
  <c r="S11"/>
  <c r="AO10"/>
  <c r="AM10"/>
  <c r="AK10"/>
  <c r="AI10"/>
  <c r="AG10"/>
  <c r="AE10"/>
  <c r="AC10"/>
  <c r="AA10"/>
  <c r="Y10"/>
  <c r="W10"/>
  <c r="U10"/>
  <c r="S10"/>
  <c r="E23" i="8"/>
  <c r="C23"/>
  <c r="B23"/>
  <c r="AE390" i="6"/>
  <c r="AE388"/>
  <c r="AE384"/>
  <c r="AE382"/>
  <c r="AE380"/>
  <c r="AE376"/>
  <c r="AE374"/>
  <c r="AE372"/>
  <c r="AE370"/>
  <c r="AE368"/>
  <c r="AE366"/>
  <c r="AE362"/>
  <c r="AE360"/>
  <c r="AE358"/>
  <c r="AE356"/>
  <c r="AE354"/>
  <c r="AE350"/>
  <c r="AE348"/>
  <c r="AE346"/>
  <c r="AE344"/>
  <c r="AE342"/>
  <c r="AE340"/>
  <c r="AE338"/>
  <c r="AE332"/>
  <c r="AE330"/>
  <c r="AE328"/>
  <c r="AE326"/>
  <c r="AE324"/>
  <c r="AE322"/>
  <c r="AE318"/>
  <c r="AE316"/>
  <c r="AE314"/>
  <c r="AE312"/>
  <c r="AE310"/>
  <c r="AE308"/>
  <c r="AE301"/>
  <c r="AE299"/>
  <c r="AE297"/>
  <c r="AE295"/>
  <c r="AE290"/>
  <c r="AE288"/>
  <c r="AE286"/>
  <c r="AE284"/>
  <c r="AE278"/>
  <c r="AE276"/>
  <c r="AE274"/>
  <c r="AE272"/>
  <c r="AE270"/>
  <c r="AE268"/>
  <c r="AE264"/>
  <c r="AE262"/>
  <c r="AE260"/>
  <c r="AE258"/>
  <c r="AE256"/>
  <c r="AE254"/>
  <c r="AE250"/>
  <c r="AE248"/>
  <c r="AE246"/>
  <c r="AE244"/>
  <c r="AE240"/>
  <c r="AE238"/>
  <c r="AE236"/>
  <c r="AE234"/>
  <c r="AE230"/>
  <c r="AE228"/>
  <c r="AE226"/>
  <c r="AE224"/>
  <c r="AE219"/>
  <c r="AE217"/>
  <c r="AE215"/>
  <c r="AE211"/>
  <c r="AE209"/>
  <c r="AE207"/>
  <c r="AE205"/>
  <c r="AE203"/>
  <c r="AE201"/>
  <c r="AE199"/>
  <c r="AE195"/>
  <c r="AE193"/>
  <c r="AE191"/>
  <c r="AE189"/>
  <c r="AE185"/>
  <c r="AE183"/>
  <c r="AE181"/>
  <c r="AE179"/>
  <c r="AE177"/>
  <c r="AE173"/>
  <c r="AE171"/>
  <c r="AE169"/>
  <c r="AE167"/>
  <c r="AE165"/>
  <c r="AE163"/>
  <c r="AE161"/>
  <c r="AE159"/>
  <c r="AE157"/>
  <c r="AE153"/>
  <c r="AE151"/>
  <c r="AE149"/>
  <c r="AE147"/>
  <c r="AE145"/>
  <c r="AE143"/>
  <c r="AE141"/>
  <c r="AE139"/>
  <c r="AE137"/>
  <c r="AE135"/>
  <c r="AE129"/>
  <c r="AE127"/>
  <c r="AE125"/>
  <c r="AE121"/>
  <c r="AE119"/>
  <c r="AE117"/>
  <c r="AE115"/>
  <c r="AE113"/>
  <c r="AE111"/>
  <c r="AE105"/>
  <c r="AE103"/>
  <c r="AE101"/>
  <c r="AE99"/>
  <c r="AE97"/>
  <c r="AE95"/>
  <c r="AE93"/>
  <c r="AE89"/>
  <c r="AE87"/>
  <c r="AE85"/>
  <c r="AE83"/>
  <c r="AE81"/>
  <c r="AE79"/>
  <c r="AE77"/>
  <c r="AE75"/>
  <c r="AE73"/>
  <c r="AE71"/>
  <c r="AE67"/>
  <c r="AE65"/>
  <c r="AE63"/>
  <c r="AE61"/>
  <c r="AE59"/>
  <c r="AE57"/>
  <c r="AE55"/>
  <c r="AE50"/>
  <c r="AE48"/>
  <c r="AE46"/>
  <c r="AE44"/>
  <c r="AE42"/>
  <c r="AE40"/>
  <c r="AE38"/>
  <c r="AE34"/>
  <c r="AE32"/>
  <c r="AE30"/>
  <c r="AE28"/>
  <c r="AE26"/>
  <c r="AE17"/>
  <c r="AE13"/>
  <c r="AE11"/>
  <c r="AE9"/>
  <c r="AE7"/>
  <c r="X390"/>
  <c r="L201" i="7" s="1"/>
  <c r="X384" i="6"/>
  <c r="X376"/>
  <c r="L188" i="7" s="1"/>
  <c r="X332" i="6"/>
  <c r="L167" i="7" s="1"/>
  <c r="X290" i="6"/>
  <c r="X278"/>
  <c r="X250"/>
  <c r="L129" i="7" s="1"/>
  <c r="X240" i="6"/>
  <c r="L124" i="7" s="1"/>
  <c r="X230" i="6"/>
  <c r="L119" i="7" s="1"/>
  <c r="X195" i="6"/>
  <c r="L102" i="7" s="1"/>
  <c r="X185" i="6"/>
  <c r="L97" i="7" s="1"/>
  <c r="AB156" i="6"/>
  <c r="X173"/>
  <c r="AB124"/>
  <c r="X129"/>
  <c r="L70" i="7" s="1"/>
  <c r="X121" i="6"/>
  <c r="X105"/>
  <c r="L59" i="7" s="1"/>
  <c r="X50" i="6"/>
  <c r="L32" i="7" s="1"/>
  <c r="V38" i="6"/>
  <c r="H26" i="7" s="1"/>
  <c r="X34" i="6"/>
  <c r="L24" i="7" s="1"/>
  <c r="V26" i="6"/>
  <c r="H20" i="7" s="1"/>
  <c r="X17" i="6"/>
  <c r="E201" i="9"/>
  <c r="E198"/>
  <c r="C198"/>
  <c r="B198"/>
  <c r="E169"/>
  <c r="C169"/>
  <c r="E135"/>
  <c r="R138"/>
  <c r="C135"/>
  <c r="E190"/>
  <c r="R168"/>
  <c r="E166"/>
  <c r="R134"/>
  <c r="E133"/>
  <c r="R165"/>
  <c r="E161"/>
  <c r="R132"/>
  <c r="E130"/>
  <c r="E188"/>
  <c r="C188"/>
  <c r="R160"/>
  <c r="E158"/>
  <c r="C158"/>
  <c r="R129"/>
  <c r="E156"/>
  <c r="C156"/>
  <c r="B156"/>
  <c r="R126"/>
  <c r="R187"/>
  <c r="E183"/>
  <c r="C183"/>
  <c r="B183"/>
  <c r="R121"/>
  <c r="R155"/>
  <c r="E154"/>
  <c r="R118"/>
  <c r="E152"/>
  <c r="R115"/>
  <c r="E181"/>
  <c r="E150"/>
  <c r="C150"/>
  <c r="R110"/>
  <c r="E107"/>
  <c r="C107"/>
  <c r="R149"/>
  <c r="E147"/>
  <c r="R106"/>
  <c r="R104"/>
  <c r="E145"/>
  <c r="C145"/>
  <c r="E101"/>
  <c r="R100"/>
  <c r="T180"/>
  <c r="E179"/>
  <c r="E98"/>
  <c r="C98"/>
  <c r="C179"/>
  <c r="R97"/>
  <c r="E96"/>
  <c r="R95"/>
  <c r="E89"/>
  <c r="R88"/>
  <c r="E85"/>
  <c r="C85"/>
  <c r="R84"/>
  <c r="E80"/>
  <c r="R79"/>
  <c r="E71"/>
  <c r="R178"/>
  <c r="T178"/>
  <c r="E177"/>
  <c r="C177"/>
  <c r="B71"/>
  <c r="R70"/>
  <c r="E62"/>
  <c r="R61"/>
  <c r="E59"/>
  <c r="C59"/>
  <c r="R58"/>
  <c r="E53"/>
  <c r="R52"/>
  <c r="E47"/>
  <c r="C47"/>
  <c r="T176"/>
  <c r="R176"/>
  <c r="R46"/>
  <c r="E38"/>
  <c r="C38"/>
  <c r="R37"/>
  <c r="E31"/>
  <c r="R30"/>
  <c r="B25"/>
  <c r="C25"/>
  <c r="E25"/>
  <c r="T24"/>
  <c r="R24"/>
  <c r="C140"/>
  <c r="E140"/>
  <c r="R20"/>
  <c r="E17"/>
  <c r="AA37" i="16" l="1"/>
  <c r="AT63" i="5" s="1"/>
  <c r="AG34" i="16"/>
  <c r="AS34" s="1"/>
  <c r="AG35"/>
  <c r="AG17"/>
  <c r="AA25"/>
  <c r="AM39"/>
  <c r="N7" i="4"/>
  <c r="N36"/>
  <c r="AF8" i="5"/>
  <c r="N22" i="4"/>
  <c r="DP7" i="5"/>
  <c r="N10" i="4"/>
  <c r="N27"/>
  <c r="N28"/>
  <c r="N42"/>
  <c r="N55"/>
  <c r="AC32" i="16"/>
  <c r="AC28"/>
  <c r="AM18"/>
  <c r="AS18"/>
  <c r="AM21"/>
  <c r="AS21"/>
  <c r="N29"/>
  <c r="X131" i="6"/>
  <c r="AM25" i="16"/>
  <c r="AS25"/>
  <c r="AM30"/>
  <c r="AS30"/>
  <c r="AM15"/>
  <c r="AS15"/>
  <c r="N15"/>
  <c r="X107" i="6"/>
  <c r="AM19" i="16"/>
  <c r="AS19"/>
  <c r="AM22"/>
  <c r="AS22"/>
  <c r="N33"/>
  <c r="X154" i="6"/>
  <c r="N38" i="16"/>
  <c r="X292" i="6"/>
  <c r="X108"/>
  <c r="N24" i="16"/>
  <c r="AB108" i="6" s="1"/>
  <c r="AG32" i="16"/>
  <c r="AP64" i="5" s="1"/>
  <c r="AM29" i="16"/>
  <c r="AS29"/>
  <c r="AM38"/>
  <c r="AM41" s="1"/>
  <c r="CL65" i="5" s="1"/>
  <c r="AG41" i="16"/>
  <c r="CL64" i="5" s="1"/>
  <c r="AS38" i="16"/>
  <c r="AS41" s="1"/>
  <c r="AO32"/>
  <c r="AC37"/>
  <c r="AE37" s="1"/>
  <c r="AV63" i="5" s="1"/>
  <c r="AC41" i="16"/>
  <c r="AA15"/>
  <c r="AA18"/>
  <c r="AM20"/>
  <c r="AA21"/>
  <c r="AM26"/>
  <c r="AU28"/>
  <c r="AA29"/>
  <c r="AA32" s="1"/>
  <c r="AP63" i="5" s="1"/>
  <c r="AM34" i="16"/>
  <c r="AG37"/>
  <c r="AT64" i="5" s="1"/>
  <c r="AO37" i="16"/>
  <c r="AA38"/>
  <c r="AA41" s="1"/>
  <c r="CL63" i="5" s="1"/>
  <c r="AO41" i="16"/>
  <c r="W24" i="12"/>
  <c r="W25" s="1"/>
  <c r="X20" i="14"/>
  <c r="X26"/>
  <c r="X32"/>
  <c r="X44"/>
  <c r="X70"/>
  <c r="AD49"/>
  <c r="AD54"/>
  <c r="AD26"/>
  <c r="AD32"/>
  <c r="AD44"/>
  <c r="AD70"/>
  <c r="AD80"/>
  <c r="X49"/>
  <c r="AD86"/>
  <c r="AD107" s="1"/>
  <c r="X54"/>
  <c r="X80"/>
  <c r="AD13"/>
  <c r="AD15" s="1"/>
  <c r="BA72" i="13"/>
  <c r="AU72"/>
  <c r="BA74"/>
  <c r="AU74"/>
  <c r="BA76"/>
  <c r="AU76"/>
  <c r="BA69"/>
  <c r="AU69"/>
  <c r="BA78"/>
  <c r="AU78"/>
  <c r="AI33"/>
  <c r="AI64"/>
  <c r="AI79"/>
  <c r="P22"/>
  <c r="P24"/>
  <c r="BA25"/>
  <c r="BA29"/>
  <c r="W33"/>
  <c r="BA70"/>
  <c r="BA73"/>
  <c r="P76"/>
  <c r="BA77"/>
  <c r="AU21"/>
  <c r="BA34"/>
  <c r="BA36"/>
  <c r="BA48"/>
  <c r="BA52"/>
  <c r="BA60"/>
  <c r="W64"/>
  <c r="BA66"/>
  <c r="K23" i="12"/>
  <c r="AU20" i="13"/>
  <c r="AU22"/>
  <c r="AU24"/>
  <c r="AC26"/>
  <c r="AU30"/>
  <c r="AU32"/>
  <c r="AC35"/>
  <c r="AC64" s="1"/>
  <c r="P36"/>
  <c r="AC37"/>
  <c r="P38"/>
  <c r="AC39"/>
  <c r="P40"/>
  <c r="AC41"/>
  <c r="P42"/>
  <c r="AC43"/>
  <c r="P44"/>
  <c r="AC45"/>
  <c r="P46"/>
  <c r="AC47"/>
  <c r="P48"/>
  <c r="AC49"/>
  <c r="P50"/>
  <c r="AC51"/>
  <c r="AC53"/>
  <c r="AC56"/>
  <c r="AC59"/>
  <c r="P60"/>
  <c r="AC61"/>
  <c r="AC63"/>
  <c r="AC67"/>
  <c r="AC81"/>
  <c r="AC84"/>
  <c r="BA23"/>
  <c r="BA31"/>
  <c r="BA75"/>
  <c r="W79"/>
  <c r="BA38"/>
  <c r="BA40"/>
  <c r="BA42"/>
  <c r="BA44"/>
  <c r="BA46"/>
  <c r="BA50"/>
  <c r="BA54"/>
  <c r="BA57"/>
  <c r="BA62"/>
  <c r="BA68"/>
  <c r="AC79"/>
  <c r="BA80"/>
  <c r="BA82"/>
  <c r="W85"/>
  <c r="AA23" i="8"/>
  <c r="AA24" s="1"/>
  <c r="W28" i="12"/>
  <c r="W29" s="1"/>
  <c r="P21" i="13"/>
  <c r="P23"/>
  <c r="AU34"/>
  <c r="P73"/>
  <c r="P75"/>
  <c r="AU80"/>
  <c r="K27" i="12"/>
  <c r="Q26"/>
  <c r="Q27" s="1"/>
  <c r="Q27" i="11"/>
  <c r="Q23" i="12"/>
  <c r="W16" i="11"/>
  <c r="W17" s="1"/>
  <c r="AI18"/>
  <c r="AI19" s="1"/>
  <c r="Q19"/>
  <c r="W20"/>
  <c r="W21" s="1"/>
  <c r="AI22"/>
  <c r="AI23" s="1"/>
  <c r="Q23"/>
  <c r="Q24"/>
  <c r="AC26"/>
  <c r="AC27" s="1"/>
  <c r="W28"/>
  <c r="W29" s="1"/>
  <c r="AI18" i="12"/>
  <c r="AI19" s="1"/>
  <c r="W20"/>
  <c r="W21" s="1"/>
  <c r="AI22"/>
  <c r="AI23" s="1"/>
  <c r="Q24"/>
  <c r="AI26"/>
  <c r="AI27" s="1"/>
  <c r="Q28"/>
  <c r="W30"/>
  <c r="W31" s="1"/>
  <c r="AO18"/>
  <c r="AO19" s="1"/>
  <c r="AO26"/>
  <c r="AO27" s="1"/>
  <c r="Q16" i="11"/>
  <c r="Q20"/>
  <c r="Q28"/>
  <c r="Q20" i="12"/>
  <c r="Q30"/>
  <c r="AG23" i="8"/>
  <c r="AE176" i="7"/>
  <c r="Y41"/>
  <c r="Y67"/>
  <c r="Y98"/>
  <c r="Y144"/>
  <c r="AK18"/>
  <c r="AK19" s="1"/>
  <c r="AK39"/>
  <c r="AK41" s="1"/>
  <c r="AK65"/>
  <c r="AK67" s="1"/>
  <c r="AK69"/>
  <c r="AK71" s="1"/>
  <c r="AK110"/>
  <c r="AK111" s="1"/>
  <c r="AE126"/>
  <c r="AE130" s="1"/>
  <c r="AE134"/>
  <c r="AE137" s="1"/>
  <c r="AE146"/>
  <c r="AE149" s="1"/>
  <c r="AE151"/>
  <c r="AE154" s="1"/>
  <c r="AK170"/>
  <c r="AK176" s="1"/>
  <c r="AK172"/>
  <c r="AE196"/>
  <c r="AE199" s="1"/>
  <c r="Y19"/>
  <c r="Y71"/>
  <c r="Y111"/>
  <c r="Y176"/>
  <c r="Y125"/>
  <c r="Y161"/>
  <c r="AB278" i="6"/>
  <c r="O143" i="7" s="1"/>
  <c r="T31" i="3"/>
  <c r="AP31"/>
  <c r="AP32" s="1"/>
  <c r="AN31"/>
  <c r="AL31"/>
  <c r="AJ31"/>
  <c r="AJ32" s="1"/>
  <c r="AH31"/>
  <c r="AH32" s="1"/>
  <c r="AF31"/>
  <c r="AD31"/>
  <c r="AB31"/>
  <c r="AB32" s="1"/>
  <c r="Z31"/>
  <c r="Z32" s="1"/>
  <c r="X31"/>
  <c r="V31"/>
  <c r="T32" s="1"/>
  <c r="R32" s="1"/>
  <c r="P30"/>
  <c r="O30"/>
  <c r="M30"/>
  <c r="P29"/>
  <c r="O29"/>
  <c r="M29"/>
  <c r="P28"/>
  <c r="O28"/>
  <c r="M28"/>
  <c r="L30"/>
  <c r="L29"/>
  <c r="L28"/>
  <c r="P27"/>
  <c r="O27"/>
  <c r="M27"/>
  <c r="P26"/>
  <c r="O26"/>
  <c r="M26"/>
  <c r="P25"/>
  <c r="O25"/>
  <c r="M25"/>
  <c r="L27"/>
  <c r="L26"/>
  <c r="L25"/>
  <c r="P24"/>
  <c r="O24"/>
  <c r="M24"/>
  <c r="O23"/>
  <c r="M23"/>
  <c r="L24"/>
  <c r="L23"/>
  <c r="P22"/>
  <c r="O22"/>
  <c r="M22"/>
  <c r="P21"/>
  <c r="O21"/>
  <c r="M21"/>
  <c r="P20"/>
  <c r="O20"/>
  <c r="M20"/>
  <c r="L22"/>
  <c r="L21"/>
  <c r="L20"/>
  <c r="P19"/>
  <c r="O19"/>
  <c r="M19"/>
  <c r="P18"/>
  <c r="O18"/>
  <c r="M18"/>
  <c r="P17"/>
  <c r="O17"/>
  <c r="M17"/>
  <c r="L19"/>
  <c r="L18"/>
  <c r="L17"/>
  <c r="P16"/>
  <c r="O16"/>
  <c r="M16"/>
  <c r="P15"/>
  <c r="O15"/>
  <c r="M15"/>
  <c r="P14"/>
  <c r="O14"/>
  <c r="M14"/>
  <c r="L16"/>
  <c r="L15"/>
  <c r="L14"/>
  <c r="K4"/>
  <c r="K5" s="1"/>
  <c r="K6" s="1"/>
  <c r="K7" s="1"/>
  <c r="K8" s="1"/>
  <c r="K9" s="1"/>
  <c r="K10" s="1"/>
  <c r="K11" s="1"/>
  <c r="K12" s="1"/>
  <c r="K13" s="1"/>
  <c r="K14" s="1"/>
  <c r="K15" s="1"/>
  <c r="K16" s="1"/>
  <c r="K17" s="1"/>
  <c r="K18" s="1"/>
  <c r="K19" s="1"/>
  <c r="K20" s="1"/>
  <c r="K21" s="1"/>
  <c r="K22" s="1"/>
  <c r="K23" s="1"/>
  <c r="K24" s="1"/>
  <c r="K25" s="1"/>
  <c r="K26" s="1"/>
  <c r="K27" s="1"/>
  <c r="K28" s="1"/>
  <c r="K29" s="1"/>
  <c r="K30" s="1"/>
  <c r="P13"/>
  <c r="O13"/>
  <c r="M13"/>
  <c r="P12"/>
  <c r="O12"/>
  <c r="M12"/>
  <c r="L13"/>
  <c r="L12"/>
  <c r="P11"/>
  <c r="O11"/>
  <c r="M11"/>
  <c r="P10"/>
  <c r="O10"/>
  <c r="M10"/>
  <c r="L11"/>
  <c r="L10"/>
  <c r="P9"/>
  <c r="O9"/>
  <c r="M9"/>
  <c r="P8"/>
  <c r="O8"/>
  <c r="M8"/>
  <c r="L9"/>
  <c r="L8"/>
  <c r="P7"/>
  <c r="O7"/>
  <c r="M7"/>
  <c r="L7"/>
  <c r="I7"/>
  <c r="P6"/>
  <c r="O6"/>
  <c r="M6"/>
  <c r="P5"/>
  <c r="O5"/>
  <c r="M5"/>
  <c r="L6"/>
  <c r="L5"/>
  <c r="P4"/>
  <c r="O4"/>
  <c r="M4"/>
  <c r="P3"/>
  <c r="O3"/>
  <c r="M3"/>
  <c r="L4"/>
  <c r="L3"/>
  <c r="V388" i="6"/>
  <c r="H200" i="7" s="1"/>
  <c r="AB389" i="6"/>
  <c r="T389"/>
  <c r="V380"/>
  <c r="H196" i="7" s="1"/>
  <c r="AB381" i="6"/>
  <c r="T381"/>
  <c r="V378"/>
  <c r="P378"/>
  <c r="V375"/>
  <c r="R375"/>
  <c r="V366"/>
  <c r="H183" i="7" s="1"/>
  <c r="V373" i="6"/>
  <c r="O373"/>
  <c r="AB371"/>
  <c r="M371"/>
  <c r="AB369"/>
  <c r="M369"/>
  <c r="AB367"/>
  <c r="I367"/>
  <c r="AB379"/>
  <c r="R29" i="3" s="1"/>
  <c r="AB365" i="6"/>
  <c r="R28" i="3" s="1"/>
  <c r="V364" i="6"/>
  <c r="P364"/>
  <c r="X362"/>
  <c r="L181" i="7" s="1"/>
  <c r="V354" i="6"/>
  <c r="H177" i="7" s="1"/>
  <c r="AB361" i="6"/>
  <c r="M361"/>
  <c r="V359"/>
  <c r="X358" s="1"/>
  <c r="L179" i="7" s="1"/>
  <c r="Q359" i="6"/>
  <c r="V357"/>
  <c r="X356" s="1"/>
  <c r="L178" i="7" s="1"/>
  <c r="O357" i="6"/>
  <c r="V355"/>
  <c r="X354" s="1"/>
  <c r="L177" i="7" s="1"/>
  <c r="O355" i="6"/>
  <c r="X350"/>
  <c r="L175" i="7" s="1"/>
  <c r="V338" i="6"/>
  <c r="H169" i="7" s="1"/>
  <c r="V349" i="6"/>
  <c r="X348" s="1"/>
  <c r="L174" i="7" s="1"/>
  <c r="O349" i="6"/>
  <c r="AB347"/>
  <c r="L347"/>
  <c r="V345"/>
  <c r="V346" s="1"/>
  <c r="H173" i="7" s="1"/>
  <c r="O345" i="6"/>
  <c r="V343"/>
  <c r="V344" s="1"/>
  <c r="H172" i="7" s="1"/>
  <c r="O343" i="6"/>
  <c r="AB341"/>
  <c r="L341"/>
  <c r="V339"/>
  <c r="V340" s="1"/>
  <c r="H170" i="7" s="1"/>
  <c r="O339" i="6"/>
  <c r="V336"/>
  <c r="P336"/>
  <c r="E335"/>
  <c r="E334"/>
  <c r="E333"/>
  <c r="V322"/>
  <c r="H162" i="7" s="1"/>
  <c r="V331" i="6"/>
  <c r="V332" s="1"/>
  <c r="O331"/>
  <c r="V329"/>
  <c r="V330" s="1"/>
  <c r="H166" i="7" s="1"/>
  <c r="Q329" i="6"/>
  <c r="V327"/>
  <c r="O327"/>
  <c r="AB325"/>
  <c r="M325"/>
  <c r="AB323"/>
  <c r="AB353"/>
  <c r="R27" i="3" s="1"/>
  <c r="AB337" i="6"/>
  <c r="R26" i="3" s="1"/>
  <c r="AB321" i="6"/>
  <c r="R25" i="3" s="1"/>
  <c r="X318" i="6"/>
  <c r="L160" i="7" s="1"/>
  <c r="V308" i="6"/>
  <c r="H155" i="7" s="1"/>
  <c r="E319" i="6"/>
  <c r="AB317"/>
  <c r="I317"/>
  <c r="AB315"/>
  <c r="K315"/>
  <c r="V313"/>
  <c r="X312" s="1"/>
  <c r="L157" i="7" s="1"/>
  <c r="O313" i="6"/>
  <c r="AB311"/>
  <c r="N311"/>
  <c r="AB309"/>
  <c r="M309"/>
  <c r="V306"/>
  <c r="Q306"/>
  <c r="V305"/>
  <c r="Q305"/>
  <c r="V304"/>
  <c r="Q304"/>
  <c r="V303"/>
  <c r="P303"/>
  <c r="E302"/>
  <c r="X301"/>
  <c r="L153" i="7" s="1"/>
  <c r="AB300" i="6"/>
  <c r="N300"/>
  <c r="V298"/>
  <c r="Q298"/>
  <c r="V295"/>
  <c r="H150" i="7" s="1"/>
  <c r="AB296" i="6"/>
  <c r="L296"/>
  <c r="Z294"/>
  <c r="AB294" s="1"/>
  <c r="R23" i="3" s="1"/>
  <c r="AB307" i="6"/>
  <c r="R24" i="3" s="1"/>
  <c r="AB283" i="6"/>
  <c r="R22" i="3" s="1"/>
  <c r="V293" i="6"/>
  <c r="R293"/>
  <c r="E291"/>
  <c r="V289"/>
  <c r="X288" s="1"/>
  <c r="O289"/>
  <c r="AB287"/>
  <c r="L287"/>
  <c r="AB285"/>
  <c r="L285"/>
  <c r="V284"/>
  <c r="H145" i="7" s="1"/>
  <c r="E281" i="6"/>
  <c r="E280"/>
  <c r="E279"/>
  <c r="AB277"/>
  <c r="L277"/>
  <c r="AB275"/>
  <c r="L275"/>
  <c r="V273"/>
  <c r="X272" s="1"/>
  <c r="O273"/>
  <c r="AB271"/>
  <c r="I271"/>
  <c r="AB269"/>
  <c r="L269"/>
  <c r="V268"/>
  <c r="H138" i="7" s="1"/>
  <c r="V266" i="6"/>
  <c r="P266"/>
  <c r="E265"/>
  <c r="X264"/>
  <c r="L136" i="7" s="1"/>
  <c r="V263" i="6"/>
  <c r="X262" s="1"/>
  <c r="L135" i="7" s="1"/>
  <c r="O263" i="6"/>
  <c r="L261"/>
  <c r="V259"/>
  <c r="X258" s="1"/>
  <c r="L133" i="7" s="1"/>
  <c r="Q259" i="6"/>
  <c r="J257"/>
  <c r="V254"/>
  <c r="H131" i="7" s="1"/>
  <c r="AB255" i="6"/>
  <c r="L255"/>
  <c r="AB267"/>
  <c r="R21" i="3" s="1"/>
  <c r="AB253" i="6"/>
  <c r="R20" i="3" s="1"/>
  <c r="E251" i="6"/>
  <c r="AB247"/>
  <c r="L247"/>
  <c r="V249"/>
  <c r="O249"/>
  <c r="V245"/>
  <c r="X244" s="1"/>
  <c r="L126" i="7" s="1"/>
  <c r="O245" i="6"/>
  <c r="AB239"/>
  <c r="L239"/>
  <c r="AB237"/>
  <c r="I237"/>
  <c r="AB235"/>
  <c r="L235"/>
  <c r="V234"/>
  <c r="H121" i="7" s="1"/>
  <c r="V232" i="6"/>
  <c r="R232"/>
  <c r="AB229"/>
  <c r="I229"/>
  <c r="V227"/>
  <c r="X226" s="1"/>
  <c r="L117" i="7" s="1"/>
  <c r="O227" i="6"/>
  <c r="AB225"/>
  <c r="K225"/>
  <c r="V224"/>
  <c r="H116" i="7" s="1"/>
  <c r="AB243" i="6"/>
  <c r="R19" i="3" s="1"/>
  <c r="AB233" i="6"/>
  <c r="R18" i="3" s="1"/>
  <c r="AB223" i="6"/>
  <c r="R17" i="3" s="1"/>
  <c r="V222" i="6"/>
  <c r="R222"/>
  <c r="V221"/>
  <c r="P221"/>
  <c r="X219"/>
  <c r="L114" i="7" s="1"/>
  <c r="V218" i="6"/>
  <c r="Q218"/>
  <c r="AB216"/>
  <c r="J216"/>
  <c r="V215"/>
  <c r="H112" i="7" s="1"/>
  <c r="X211" i="6"/>
  <c r="L110" i="7" s="1"/>
  <c r="N210" i="6"/>
  <c r="AB208"/>
  <c r="I208"/>
  <c r="AB206"/>
  <c r="N206"/>
  <c r="AB204"/>
  <c r="J204"/>
  <c r="AB202"/>
  <c r="N202"/>
  <c r="AB200"/>
  <c r="L200"/>
  <c r="V199"/>
  <c r="H104" i="7" s="1"/>
  <c r="AB194" i="6"/>
  <c r="I194"/>
  <c r="J192"/>
  <c r="N190"/>
  <c r="V189"/>
  <c r="H99" i="7" s="1"/>
  <c r="AB214" i="6"/>
  <c r="R16" i="3" s="1"/>
  <c r="AB198" i="6"/>
  <c r="R15" i="3" s="1"/>
  <c r="AB188" i="6"/>
  <c r="R14" i="3" s="1"/>
  <c r="AB184" i="6"/>
  <c r="N184"/>
  <c r="AB182"/>
  <c r="I182"/>
  <c r="AB180"/>
  <c r="N180"/>
  <c r="AB178"/>
  <c r="K178"/>
  <c r="V177"/>
  <c r="H93" i="7" s="1"/>
  <c r="AB172" i="6"/>
  <c r="N172"/>
  <c r="AB170"/>
  <c r="I170"/>
  <c r="AB168"/>
  <c r="L168"/>
  <c r="AB166"/>
  <c r="K166"/>
  <c r="AB164"/>
  <c r="J164"/>
  <c r="AB162"/>
  <c r="L162"/>
  <c r="AB160"/>
  <c r="N160"/>
  <c r="L158"/>
  <c r="V157"/>
  <c r="H83" i="7" s="1"/>
  <c r="AB158" i="6"/>
  <c r="AB176"/>
  <c r="R13" i="3" s="1"/>
  <c r="R12"/>
  <c r="V155" i="6"/>
  <c r="P155"/>
  <c r="X153"/>
  <c r="L81" i="7" s="1"/>
  <c r="AB152" i="6"/>
  <c r="N152"/>
  <c r="V150"/>
  <c r="Q150"/>
  <c r="AB148"/>
  <c r="L148"/>
  <c r="AB146"/>
  <c r="I146"/>
  <c r="AB144"/>
  <c r="N144"/>
  <c r="AB142"/>
  <c r="I142"/>
  <c r="AB140"/>
  <c r="K140"/>
  <c r="AB138"/>
  <c r="J138"/>
  <c r="V135"/>
  <c r="H72" i="7" s="1"/>
  <c r="AB136" i="6"/>
  <c r="N136"/>
  <c r="E132"/>
  <c r="E130"/>
  <c r="E122"/>
  <c r="V125"/>
  <c r="H68" i="7" s="1"/>
  <c r="AB128" i="6"/>
  <c r="AB126"/>
  <c r="M128"/>
  <c r="M126"/>
  <c r="AB134"/>
  <c r="R11" i="3" s="1"/>
  <c r="R10"/>
  <c r="V123" i="6"/>
  <c r="R123"/>
  <c r="AB120"/>
  <c r="N120"/>
  <c r="AB118"/>
  <c r="K118"/>
  <c r="AB116"/>
  <c r="N116"/>
  <c r="AB114"/>
  <c r="M114"/>
  <c r="V111"/>
  <c r="H61" i="7" s="1"/>
  <c r="AB112" i="6"/>
  <c r="M112"/>
  <c r="E106"/>
  <c r="AB104"/>
  <c r="K104"/>
  <c r="AB102"/>
  <c r="N102"/>
  <c r="AB100"/>
  <c r="J100"/>
  <c r="AB98"/>
  <c r="N98"/>
  <c r="AB96"/>
  <c r="K96"/>
  <c r="AB94"/>
  <c r="X94"/>
  <c r="V95" s="1"/>
  <c r="H54" i="7" s="1"/>
  <c r="V94" i="6"/>
  <c r="X93" s="1"/>
  <c r="L53" i="7" s="1"/>
  <c r="H94" i="6"/>
  <c r="V93"/>
  <c r="H53" i="7" s="1"/>
  <c r="AB110" i="6"/>
  <c r="R9" i="3" s="1"/>
  <c r="AB92" i="6"/>
  <c r="R8" i="3" s="1"/>
  <c r="V91" i="6"/>
  <c r="P91"/>
  <c r="E90"/>
  <c r="X89"/>
  <c r="L51" i="7" s="1"/>
  <c r="AB88" i="6"/>
  <c r="M88"/>
  <c r="V86"/>
  <c r="V87" s="1"/>
  <c r="H50" i="7" s="1"/>
  <c r="Q86" i="6"/>
  <c r="AB84"/>
  <c r="I84"/>
  <c r="AB82"/>
  <c r="M82"/>
  <c r="AB80"/>
  <c r="N80"/>
  <c r="AB78"/>
  <c r="M78"/>
  <c r="AB76"/>
  <c r="M76"/>
  <c r="AB74"/>
  <c r="M74"/>
  <c r="V71"/>
  <c r="H42" i="7" s="1"/>
  <c r="AB72" i="6"/>
  <c r="I72"/>
  <c r="AB70"/>
  <c r="R7" i="3" s="1"/>
  <c r="X68" i="6"/>
  <c r="V68"/>
  <c r="D68"/>
  <c r="X67"/>
  <c r="L40" i="7" s="1"/>
  <c r="AB66" i="6"/>
  <c r="I66"/>
  <c r="AB64"/>
  <c r="M64"/>
  <c r="AB62"/>
  <c r="M62"/>
  <c r="AB60"/>
  <c r="I60"/>
  <c r="AB58"/>
  <c r="N58"/>
  <c r="AB56"/>
  <c r="M56"/>
  <c r="V55"/>
  <c r="H34" i="7" s="1"/>
  <c r="X52" i="6"/>
  <c r="V52"/>
  <c r="X51"/>
  <c r="V51"/>
  <c r="D52"/>
  <c r="D51"/>
  <c r="AB49"/>
  <c r="J49"/>
  <c r="AB47"/>
  <c r="M47"/>
  <c r="AB45"/>
  <c r="I45"/>
  <c r="AB43"/>
  <c r="M43"/>
  <c r="AB41"/>
  <c r="I41"/>
  <c r="V39"/>
  <c r="O39"/>
  <c r="AB54"/>
  <c r="R6" i="3" s="1"/>
  <c r="AB37" i="6"/>
  <c r="R5" i="3" s="1"/>
  <c r="X35" i="6"/>
  <c r="V35"/>
  <c r="D35"/>
  <c r="AB33"/>
  <c r="N33"/>
  <c r="AB31"/>
  <c r="N31"/>
  <c r="AB29"/>
  <c r="I29"/>
  <c r="V27"/>
  <c r="R27"/>
  <c r="AB25"/>
  <c r="R4" i="3" s="1"/>
  <c r="V24" i="6"/>
  <c r="R24"/>
  <c r="V22"/>
  <c r="Q23"/>
  <c r="Q22"/>
  <c r="V21"/>
  <c r="P21"/>
  <c r="X20"/>
  <c r="V20"/>
  <c r="X19"/>
  <c r="V19"/>
  <c r="D20"/>
  <c r="D19"/>
  <c r="E18"/>
  <c r="AB16"/>
  <c r="AB14"/>
  <c r="AB8"/>
  <c r="V12"/>
  <c r="V13" s="1"/>
  <c r="H16" i="7" s="1"/>
  <c r="V10" i="6"/>
  <c r="X9" s="1"/>
  <c r="L14" i="7" s="1"/>
  <c r="V7" i="6"/>
  <c r="H13" i="7" s="1"/>
  <c r="I16" i="6"/>
  <c r="I14"/>
  <c r="O12"/>
  <c r="O10"/>
  <c r="M8"/>
  <c r="AB6"/>
  <c r="R3" i="3" s="1"/>
  <c r="P73" i="15"/>
  <c r="P72"/>
  <c r="P70"/>
  <c r="P69"/>
  <c r="P68"/>
  <c r="P66"/>
  <c r="P67" s="1"/>
  <c r="P64"/>
  <c r="P65" s="1"/>
  <c r="P62"/>
  <c r="P63" s="1"/>
  <c r="P60"/>
  <c r="P61" s="1"/>
  <c r="P58"/>
  <c r="P59" s="1"/>
  <c r="P56"/>
  <c r="P57" s="1"/>
  <c r="P54"/>
  <c r="P55" s="1"/>
  <c r="P52"/>
  <c r="P53" s="1"/>
  <c r="E52"/>
  <c r="C52"/>
  <c r="B52"/>
  <c r="P50"/>
  <c r="P51" s="1"/>
  <c r="E50"/>
  <c r="C50"/>
  <c r="B50"/>
  <c r="T48"/>
  <c r="R48"/>
  <c r="P48"/>
  <c r="T47"/>
  <c r="R47"/>
  <c r="P47"/>
  <c r="P42"/>
  <c r="P43" s="1"/>
  <c r="P40"/>
  <c r="P39"/>
  <c r="P37"/>
  <c r="P36"/>
  <c r="P35"/>
  <c r="P34"/>
  <c r="P32"/>
  <c r="P31"/>
  <c r="P29"/>
  <c r="P30" s="1"/>
  <c r="P27"/>
  <c r="P28" s="1"/>
  <c r="P25"/>
  <c r="P26" s="1"/>
  <c r="P24"/>
  <c r="P23"/>
  <c r="P21"/>
  <c r="P20"/>
  <c r="P18"/>
  <c r="P19" s="1"/>
  <c r="P16"/>
  <c r="P17" s="1"/>
  <c r="E16"/>
  <c r="C16"/>
  <c r="B16"/>
  <c r="P14"/>
  <c r="P13"/>
  <c r="I13"/>
  <c r="E13"/>
  <c r="C13"/>
  <c r="B13"/>
  <c r="E10"/>
  <c r="C10"/>
  <c r="B10"/>
  <c r="T8"/>
  <c r="R8"/>
  <c r="P8"/>
  <c r="T7"/>
  <c r="R7"/>
  <c r="P7"/>
  <c r="AH107" i="14"/>
  <c r="AF107"/>
  <c r="P105"/>
  <c r="P103"/>
  <c r="P96"/>
  <c r="P94"/>
  <c r="P88"/>
  <c r="P86"/>
  <c r="AH84"/>
  <c r="AF84"/>
  <c r="P83"/>
  <c r="P81"/>
  <c r="AH80"/>
  <c r="AF80"/>
  <c r="P78"/>
  <c r="P76"/>
  <c r="B75"/>
  <c r="AH74"/>
  <c r="AF74"/>
  <c r="P73"/>
  <c r="P71"/>
  <c r="P65"/>
  <c r="P63"/>
  <c r="P61"/>
  <c r="P59"/>
  <c r="P57"/>
  <c r="P55"/>
  <c r="I55" s="1"/>
  <c r="V279" i="6" s="1"/>
  <c r="L55" i="14"/>
  <c r="X279" i="6" s="1"/>
  <c r="AH54" i="14"/>
  <c r="AF54"/>
  <c r="P52"/>
  <c r="P53" s="1"/>
  <c r="P50"/>
  <c r="AH49"/>
  <c r="AF49"/>
  <c r="P48"/>
  <c r="P46"/>
  <c r="P45" s="1"/>
  <c r="I45" s="1"/>
  <c r="V251" i="6" s="1"/>
  <c r="AH44" i="14"/>
  <c r="AF44"/>
  <c r="P40"/>
  <c r="P38"/>
  <c r="P35"/>
  <c r="P33"/>
  <c r="P30"/>
  <c r="P28"/>
  <c r="P27" s="1"/>
  <c r="I27" s="1"/>
  <c r="V122" i="6" s="1"/>
  <c r="AH32" i="14"/>
  <c r="AF32"/>
  <c r="P24"/>
  <c r="L21"/>
  <c r="X106" i="6" s="1"/>
  <c r="E21" i="14"/>
  <c r="AH20"/>
  <c r="AF20"/>
  <c r="P18"/>
  <c r="P16"/>
  <c r="C16"/>
  <c r="B16"/>
  <c r="AH15"/>
  <c r="AF15"/>
  <c r="P14"/>
  <c r="P12"/>
  <c r="E12"/>
  <c r="C12"/>
  <c r="B12"/>
  <c r="AH10"/>
  <c r="AF10"/>
  <c r="AB10"/>
  <c r="Z10"/>
  <c r="X10"/>
  <c r="AH9"/>
  <c r="AF9"/>
  <c r="AD9"/>
  <c r="AB9"/>
  <c r="Z9"/>
  <c r="X9"/>
  <c r="T202" i="9"/>
  <c r="R202"/>
  <c r="BO201"/>
  <c r="BO202" s="1"/>
  <c r="Y201"/>
  <c r="O201"/>
  <c r="X389" i="6" s="1"/>
  <c r="V390" s="1"/>
  <c r="K201" i="9"/>
  <c r="V389" i="6" s="1"/>
  <c r="X388" s="1"/>
  <c r="T200" i="9"/>
  <c r="R200"/>
  <c r="BO199"/>
  <c r="Y199"/>
  <c r="O199"/>
  <c r="X383" i="6" s="1"/>
  <c r="V384" s="1"/>
  <c r="K199" i="9"/>
  <c r="V383" i="6" s="1"/>
  <c r="X382" s="1"/>
  <c r="L197" i="7" s="1"/>
  <c r="BO198" i="9"/>
  <c r="Y198"/>
  <c r="O198"/>
  <c r="X381" i="6" s="1"/>
  <c r="V382" s="1"/>
  <c r="H197" i="7" s="1"/>
  <c r="K198" i="9"/>
  <c r="V381" i="6" s="1"/>
  <c r="X380" s="1"/>
  <c r="BY196" i="9"/>
  <c r="BW196"/>
  <c r="BU196"/>
  <c r="BS196"/>
  <c r="BQ196"/>
  <c r="BO196"/>
  <c r="BM196"/>
  <c r="BK196"/>
  <c r="BI196"/>
  <c r="BG196"/>
  <c r="BE196"/>
  <c r="BC196"/>
  <c r="BA196"/>
  <c r="AY196"/>
  <c r="AW196"/>
  <c r="AU196"/>
  <c r="AS196"/>
  <c r="AQ196"/>
  <c r="AO196"/>
  <c r="AM196"/>
  <c r="AK196"/>
  <c r="AI196"/>
  <c r="AG196"/>
  <c r="AE196"/>
  <c r="AC196"/>
  <c r="AA196"/>
  <c r="Y196"/>
  <c r="BY195"/>
  <c r="BU195"/>
  <c r="BS195"/>
  <c r="BO195"/>
  <c r="BM195"/>
  <c r="BI195"/>
  <c r="BG195"/>
  <c r="BC195"/>
  <c r="BA195"/>
  <c r="AW195"/>
  <c r="AU195"/>
  <c r="AQ195"/>
  <c r="AO195"/>
  <c r="AK195"/>
  <c r="AI195"/>
  <c r="AE195"/>
  <c r="AC195"/>
  <c r="Y195"/>
  <c r="T191"/>
  <c r="R191"/>
  <c r="BO190"/>
  <c r="BO191" s="1"/>
  <c r="Y190"/>
  <c r="K190"/>
  <c r="T189"/>
  <c r="R189"/>
  <c r="BO188"/>
  <c r="BO189" s="1"/>
  <c r="Y188"/>
  <c r="K188"/>
  <c r="BO186"/>
  <c r="Y186"/>
  <c r="K186"/>
  <c r="BO185"/>
  <c r="Y185"/>
  <c r="K185"/>
  <c r="BO184"/>
  <c r="Y184"/>
  <c r="K184"/>
  <c r="BO183"/>
  <c r="Y183"/>
  <c r="K183"/>
  <c r="T182"/>
  <c r="R182"/>
  <c r="BO181"/>
  <c r="BO182" s="1"/>
  <c r="Y181"/>
  <c r="K181"/>
  <c r="C181"/>
  <c r="R180"/>
  <c r="BO179"/>
  <c r="BO180" s="1"/>
  <c r="Y179"/>
  <c r="K179"/>
  <c r="BO177"/>
  <c r="BO178" s="1"/>
  <c r="Y177"/>
  <c r="K177"/>
  <c r="BO175"/>
  <c r="BO176" s="1"/>
  <c r="Y175"/>
  <c r="K175"/>
  <c r="E175"/>
  <c r="C175"/>
  <c r="B175"/>
  <c r="T174"/>
  <c r="R174"/>
  <c r="BO173"/>
  <c r="Y173"/>
  <c r="K173"/>
  <c r="V23" i="6" s="1"/>
  <c r="BO172" i="9"/>
  <c r="Y172"/>
  <c r="K172"/>
  <c r="E172"/>
  <c r="C172"/>
  <c r="B172"/>
  <c r="R170"/>
  <c r="BO169"/>
  <c r="BO170" s="1"/>
  <c r="Y169"/>
  <c r="K169"/>
  <c r="I42" i="15" s="1"/>
  <c r="BO167" i="9"/>
  <c r="Y167"/>
  <c r="K167"/>
  <c r="I40" i="15" s="1"/>
  <c r="BO166" i="9"/>
  <c r="BO168" s="1"/>
  <c r="Y166"/>
  <c r="K166"/>
  <c r="I39" i="15" s="1"/>
  <c r="BO164" i="9"/>
  <c r="Y164"/>
  <c r="K164"/>
  <c r="I37" i="15" s="1"/>
  <c r="BO163" i="9"/>
  <c r="Y163"/>
  <c r="K163"/>
  <c r="I36" i="15" s="1"/>
  <c r="BO162" i="9"/>
  <c r="Y162"/>
  <c r="K162"/>
  <c r="I35" i="15" s="1"/>
  <c r="BO161" i="9"/>
  <c r="Y161"/>
  <c r="K161"/>
  <c r="I34" i="15" s="1"/>
  <c r="BO159" i="9"/>
  <c r="Y159"/>
  <c r="K159"/>
  <c r="I32" i="15" s="1"/>
  <c r="BO158" i="9"/>
  <c r="Y158"/>
  <c r="K158"/>
  <c r="I31" i="15" s="1"/>
  <c r="R157" i="9"/>
  <c r="BO156"/>
  <c r="BO157" s="1"/>
  <c r="Y156"/>
  <c r="Y157" s="1"/>
  <c r="K156"/>
  <c r="I29" i="15" s="1"/>
  <c r="BO154" i="9"/>
  <c r="Y154"/>
  <c r="Y155" s="1"/>
  <c r="K154"/>
  <c r="I27" i="15" s="1"/>
  <c r="R153" i="9"/>
  <c r="BO152"/>
  <c r="BO153" s="1"/>
  <c r="Y152"/>
  <c r="K152"/>
  <c r="I25" i="15" s="1"/>
  <c r="R151" i="9"/>
  <c r="BO150"/>
  <c r="BO151" s="1"/>
  <c r="Y150"/>
  <c r="K150"/>
  <c r="I23" i="15" s="1"/>
  <c r="BO148" i="9"/>
  <c r="Y148"/>
  <c r="K148"/>
  <c r="I21" i="15" s="1"/>
  <c r="BO147" i="9"/>
  <c r="Y147"/>
  <c r="K147"/>
  <c r="I20" i="15" s="1"/>
  <c r="R146" i="9"/>
  <c r="BO145"/>
  <c r="BO146" s="1"/>
  <c r="Y145"/>
  <c r="Y146" s="1"/>
  <c r="K145"/>
  <c r="I18" i="15" s="1"/>
  <c r="R144" i="9"/>
  <c r="BO143"/>
  <c r="BO144" s="1"/>
  <c r="Y143"/>
  <c r="K143"/>
  <c r="I16" i="15" s="1"/>
  <c r="E143" i="9"/>
  <c r="C143"/>
  <c r="B143"/>
  <c r="R142"/>
  <c r="BO141"/>
  <c r="Y141"/>
  <c r="K141"/>
  <c r="I14" i="15" s="1"/>
  <c r="BO140" i="9"/>
  <c r="Y140"/>
  <c r="B140"/>
  <c r="Y137"/>
  <c r="O137"/>
  <c r="X371" i="6" s="1"/>
  <c r="V372" s="1"/>
  <c r="H186" i="7" s="1"/>
  <c r="K137" i="9"/>
  <c r="V371" i="6" s="1"/>
  <c r="X370" s="1"/>
  <c r="Y136" i="9"/>
  <c r="O136"/>
  <c r="X369" i="6" s="1"/>
  <c r="V370" s="1"/>
  <c r="H185" i="7" s="1"/>
  <c r="K136" i="9"/>
  <c r="V369" i="6" s="1"/>
  <c r="X368" s="1"/>
  <c r="AE135" i="9"/>
  <c r="Y135"/>
  <c r="O135"/>
  <c r="X367" i="6" s="1"/>
  <c r="V368" s="1"/>
  <c r="H184" i="7" s="1"/>
  <c r="K135" i="9"/>
  <c r="V367" i="6" s="1"/>
  <c r="X366" s="1"/>
  <c r="Y133" i="9"/>
  <c r="O133"/>
  <c r="X361" i="6" s="1"/>
  <c r="V362" s="1"/>
  <c r="H181" i="7" s="1"/>
  <c r="K133" i="9"/>
  <c r="V361" i="6" s="1"/>
  <c r="X360" s="1"/>
  <c r="L180" i="7" s="1"/>
  <c r="Y131" i="9"/>
  <c r="O131"/>
  <c r="X347" i="6" s="1"/>
  <c r="V348" s="1"/>
  <c r="H174" i="7" s="1"/>
  <c r="K131" i="9"/>
  <c r="V347" i="6" s="1"/>
  <c r="X346" s="1"/>
  <c r="Y130" i="9"/>
  <c r="O130"/>
  <c r="X341" i="6" s="1"/>
  <c r="V342" s="1"/>
  <c r="H171" i="7" s="1"/>
  <c r="K130" i="9"/>
  <c r="V341" i="6" s="1"/>
  <c r="X340" s="1"/>
  <c r="Y128" i="9"/>
  <c r="O128"/>
  <c r="X325" i="6" s="1"/>
  <c r="V326" s="1"/>
  <c r="H164" i="7" s="1"/>
  <c r="K128" i="9"/>
  <c r="V325" i="6" s="1"/>
  <c r="X324" s="1"/>
  <c r="Y127" i="9"/>
  <c r="O127"/>
  <c r="X323" i="6" s="1"/>
  <c r="V324" s="1"/>
  <c r="H163" i="7" s="1"/>
  <c r="K127" i="9"/>
  <c r="V323" i="6" s="1"/>
  <c r="X322" s="1"/>
  <c r="AE125" i="9"/>
  <c r="Y125"/>
  <c r="O125"/>
  <c r="X317" i="6" s="1"/>
  <c r="K125" i="9"/>
  <c r="V317" i="6" s="1"/>
  <c r="Y124" i="9"/>
  <c r="O124"/>
  <c r="X315" i="6" s="1"/>
  <c r="V316" s="1"/>
  <c r="K124" i="9"/>
  <c r="V315" i="6" s="1"/>
  <c r="X314" s="1"/>
  <c r="L158" i="7" s="1"/>
  <c r="Y123" i="9"/>
  <c r="O123"/>
  <c r="X311" i="6" s="1"/>
  <c r="V312" s="1"/>
  <c r="H157" i="7" s="1"/>
  <c r="K123" i="9"/>
  <c r="V311" i="6" s="1"/>
  <c r="X310" s="1"/>
  <c r="L156" i="7" s="1"/>
  <c r="Y122" i="9"/>
  <c r="O122"/>
  <c r="X309" i="6" s="1"/>
  <c r="V310" s="1"/>
  <c r="H156" i="7" s="1"/>
  <c r="K122" i="9"/>
  <c r="V309" i="6" s="1"/>
  <c r="X308" s="1"/>
  <c r="Y120" i="9"/>
  <c r="O120"/>
  <c r="X300" i="6" s="1"/>
  <c r="V301" s="1"/>
  <c r="H153" i="7" s="1"/>
  <c r="K120" i="9"/>
  <c r="V300" i="6" s="1"/>
  <c r="X299" s="1"/>
  <c r="L152" i="7" s="1"/>
  <c r="Y119" i="9"/>
  <c r="Y121" s="1"/>
  <c r="O119"/>
  <c r="X296" i="6" s="1"/>
  <c r="V297" s="1"/>
  <c r="H151" i="7" s="1"/>
  <c r="K119" i="9"/>
  <c r="V296" i="6" s="1"/>
  <c r="X295" s="1"/>
  <c r="L150" i="7" s="1"/>
  <c r="E127" i="9"/>
  <c r="C127"/>
  <c r="Y117"/>
  <c r="O117"/>
  <c r="X287" i="6" s="1"/>
  <c r="V288" s="1"/>
  <c r="H147" i="7" s="1"/>
  <c r="K117" i="9"/>
  <c r="V287" i="6" s="1"/>
  <c r="X286" s="1"/>
  <c r="L146" i="7" s="1"/>
  <c r="E122" i="9"/>
  <c r="Y116"/>
  <c r="O116"/>
  <c r="X285" i="6" s="1"/>
  <c r="V286" s="1"/>
  <c r="H146" i="7" s="1"/>
  <c r="K116" i="9"/>
  <c r="V285" i="6" s="1"/>
  <c r="X284" s="1"/>
  <c r="AE114" i="9"/>
  <c r="Y114"/>
  <c r="O114"/>
  <c r="X277" i="6" s="1"/>
  <c r="V278" s="1"/>
  <c r="H143" i="7" s="1"/>
  <c r="K114" i="9"/>
  <c r="V277" i="6" s="1"/>
  <c r="X276" s="1"/>
  <c r="L142" i="7" s="1"/>
  <c r="AE113" i="9"/>
  <c r="Y113"/>
  <c r="O113"/>
  <c r="X275" i="6" s="1"/>
  <c r="V276" s="1"/>
  <c r="H142" i="7" s="1"/>
  <c r="K113" i="9"/>
  <c r="V275" i="6" s="1"/>
  <c r="X274" s="1"/>
  <c r="L141" i="7" s="1"/>
  <c r="E119" i="9"/>
  <c r="C119"/>
  <c r="B119"/>
  <c r="AE112"/>
  <c r="Y112"/>
  <c r="O112"/>
  <c r="X271" i="6" s="1"/>
  <c r="V272" s="1"/>
  <c r="H140" i="7" s="1"/>
  <c r="K112" i="9"/>
  <c r="V271" i="6" s="1"/>
  <c r="X270" s="1"/>
  <c r="L139" i="7" s="1"/>
  <c r="Y111" i="9"/>
  <c r="O111"/>
  <c r="X269" i="6" s="1"/>
  <c r="V270" s="1"/>
  <c r="H139" i="7" s="1"/>
  <c r="K111" i="9"/>
  <c r="V269" i="6" s="1"/>
  <c r="X268" s="1"/>
  <c r="E116" i="9"/>
  <c r="Y109"/>
  <c r="O109"/>
  <c r="X261" i="6" s="1"/>
  <c r="V262" s="1"/>
  <c r="H135" i="7" s="1"/>
  <c r="K109" i="9"/>
  <c r="V261" i="6" s="1"/>
  <c r="X260" s="1"/>
  <c r="L134" i="7" s="1"/>
  <c r="AE108" i="9"/>
  <c r="Y108"/>
  <c r="O108"/>
  <c r="X257" i="6" s="1"/>
  <c r="K108" i="9"/>
  <c r="V257" i="6" s="1"/>
  <c r="X256" s="1"/>
  <c r="L132" i="7" s="1"/>
  <c r="E111" i="9"/>
  <c r="AO110"/>
  <c r="AM110"/>
  <c r="Y107"/>
  <c r="O107"/>
  <c r="X255" i="6" s="1"/>
  <c r="V256" s="1"/>
  <c r="H132" i="7" s="1"/>
  <c r="K107" i="9"/>
  <c r="V255" i="6" s="1"/>
  <c r="X254" s="1"/>
  <c r="Y105" i="9"/>
  <c r="O105"/>
  <c r="X247" i="6" s="1"/>
  <c r="V248" s="1"/>
  <c r="H128" i="7" s="1"/>
  <c r="K105" i="9"/>
  <c r="V247" i="6" s="1"/>
  <c r="X246" s="1"/>
  <c r="L127" i="7" s="1"/>
  <c r="Y103" i="9"/>
  <c r="O103"/>
  <c r="X239" i="6" s="1"/>
  <c r="V240" s="1"/>
  <c r="K103" i="9"/>
  <c r="V239" i="6" s="1"/>
  <c r="X238" s="1"/>
  <c r="L123" i="7" s="1"/>
  <c r="AE102" i="9"/>
  <c r="O102"/>
  <c r="X237" i="6" s="1"/>
  <c r="V238" s="1"/>
  <c r="H123" i="7" s="1"/>
  <c r="K102" i="9"/>
  <c r="V237" i="6" s="1"/>
  <c r="X236" s="1"/>
  <c r="L122" i="7" s="1"/>
  <c r="E105" i="9"/>
  <c r="O101"/>
  <c r="X235" i="6" s="1"/>
  <c r="V236" s="1"/>
  <c r="H122" i="7" s="1"/>
  <c r="K101" i="9"/>
  <c r="V235" i="6" s="1"/>
  <c r="X234" s="1"/>
  <c r="AE99" i="9"/>
  <c r="O99"/>
  <c r="X229" i="6" s="1"/>
  <c r="V230" s="1"/>
  <c r="K99" i="9"/>
  <c r="V229" i="6" s="1"/>
  <c r="X228" s="1"/>
  <c r="L118" i="7" s="1"/>
  <c r="AE98" i="9"/>
  <c r="Y98"/>
  <c r="O98"/>
  <c r="X225" i="6" s="1"/>
  <c r="V226" s="1"/>
  <c r="H117" i="7" s="1"/>
  <c r="K98" i="9"/>
  <c r="V225" i="6" s="1"/>
  <c r="X224" s="1"/>
  <c r="L116" i="7" s="1"/>
  <c r="AE96" i="9"/>
  <c r="AE97" s="1"/>
  <c r="Y97"/>
  <c r="O96"/>
  <c r="X216" i="6" s="1"/>
  <c r="V217" s="1"/>
  <c r="H113" i="7" s="1"/>
  <c r="K96" i="9"/>
  <c r="V216" i="6" s="1"/>
  <c r="X215" s="1"/>
  <c r="L112" i="7" s="1"/>
  <c r="Y94" i="9"/>
  <c r="O94"/>
  <c r="X210" i="6" s="1"/>
  <c r="V211" s="1"/>
  <c r="H110" i="7" s="1"/>
  <c r="K94" i="9"/>
  <c r="V210" i="6" s="1"/>
  <c r="X209" s="1"/>
  <c r="L109" i="7" s="1"/>
  <c r="AE93" i="9"/>
  <c r="Y93"/>
  <c r="O93"/>
  <c r="X208" i="6" s="1"/>
  <c r="V209" s="1"/>
  <c r="H109" i="7" s="1"/>
  <c r="K93" i="9"/>
  <c r="V208" i="6" s="1"/>
  <c r="X207" s="1"/>
  <c r="L108" i="7" s="1"/>
  <c r="Y92" i="9"/>
  <c r="O92"/>
  <c r="X206" i="6" s="1"/>
  <c r="V207" s="1"/>
  <c r="H108" i="7" s="1"/>
  <c r="K92" i="9"/>
  <c r="V206" i="6" s="1"/>
  <c r="X205" s="1"/>
  <c r="L107" i="7" s="1"/>
  <c r="Y91" i="9"/>
  <c r="O91"/>
  <c r="X204" i="6" s="1"/>
  <c r="V205" s="1"/>
  <c r="H107" i="7" s="1"/>
  <c r="K91" i="9"/>
  <c r="V204" i="6" s="1"/>
  <c r="X203" s="1"/>
  <c r="L106" i="7" s="1"/>
  <c r="Y90" i="9"/>
  <c r="O90"/>
  <c r="X202" i="6" s="1"/>
  <c r="V203" s="1"/>
  <c r="H106" i="7" s="1"/>
  <c r="K90" i="9"/>
  <c r="V202" i="6" s="1"/>
  <c r="X201" s="1"/>
  <c r="L105" i="7" s="1"/>
  <c r="Y89" i="9"/>
  <c r="O89"/>
  <c r="X200" i="6" s="1"/>
  <c r="V201" s="1"/>
  <c r="H105" i="7" s="1"/>
  <c r="K89" i="9"/>
  <c r="V200" i="6" s="1"/>
  <c r="X199" s="1"/>
  <c r="L104" i="7" s="1"/>
  <c r="AE87" i="9"/>
  <c r="Y87"/>
  <c r="O87"/>
  <c r="X194" i="6" s="1"/>
  <c r="V195" s="1"/>
  <c r="K87" i="9"/>
  <c r="V194" i="6" s="1"/>
  <c r="X193" s="1"/>
  <c r="L101" i="7" s="1"/>
  <c r="Y86" i="9"/>
  <c r="O86"/>
  <c r="X192" i="6" s="1"/>
  <c r="V193" s="1"/>
  <c r="H101" i="7" s="1"/>
  <c r="K86" i="9"/>
  <c r="V192" i="6" s="1"/>
  <c r="X191" s="1"/>
  <c r="L100" i="7" s="1"/>
  <c r="Y85" i="9"/>
  <c r="O85"/>
  <c r="X190" i="6" s="1"/>
  <c r="K85" i="9"/>
  <c r="V190" i="6" s="1"/>
  <c r="X189" s="1"/>
  <c r="L99" i="7" s="1"/>
  <c r="Y83" i="9"/>
  <c r="O83"/>
  <c r="X184" i="6" s="1"/>
  <c r="V185" s="1"/>
  <c r="K83" i="9"/>
  <c r="V184" i="6" s="1"/>
  <c r="X183" s="1"/>
  <c r="L96" i="7" s="1"/>
  <c r="AE82" i="9"/>
  <c r="Y82"/>
  <c r="O82"/>
  <c r="X182" i="6" s="1"/>
  <c r="V183" s="1"/>
  <c r="H96" i="7" s="1"/>
  <c r="K82" i="9"/>
  <c r="V182" i="6" s="1"/>
  <c r="X181" s="1"/>
  <c r="L95" i="7" s="1"/>
  <c r="Y81" i="9"/>
  <c r="O81"/>
  <c r="X180" i="6" s="1"/>
  <c r="V181" s="1"/>
  <c r="H95" i="7" s="1"/>
  <c r="K81" i="9"/>
  <c r="V180" i="6" s="1"/>
  <c r="X179" s="1"/>
  <c r="L94" i="7" s="1"/>
  <c r="Y80" i="9"/>
  <c r="O80"/>
  <c r="X178" i="6" s="1"/>
  <c r="V179" s="1"/>
  <c r="H94" i="7" s="1"/>
  <c r="K80" i="9"/>
  <c r="V178" i="6" s="1"/>
  <c r="X177" s="1"/>
  <c r="L93" i="7" s="1"/>
  <c r="Y78" i="9"/>
  <c r="O78"/>
  <c r="X172" i="6" s="1"/>
  <c r="V173" s="1"/>
  <c r="K78" i="9"/>
  <c r="V172" i="6" s="1"/>
  <c r="X171" s="1"/>
  <c r="L90" i="7" s="1"/>
  <c r="AE77" i="9"/>
  <c r="Y77"/>
  <c r="O77"/>
  <c r="X170" i="6" s="1"/>
  <c r="V171" s="1"/>
  <c r="H90" i="7" s="1"/>
  <c r="K77" i="9"/>
  <c r="V170" i="6" s="1"/>
  <c r="X169" s="1"/>
  <c r="L89" i="7" s="1"/>
  <c r="Y76" i="9"/>
  <c r="O76"/>
  <c r="X168" i="6" s="1"/>
  <c r="V169" s="1"/>
  <c r="H89" i="7" s="1"/>
  <c r="K76" i="9"/>
  <c r="V168" i="6" s="1"/>
  <c r="X167" s="1"/>
  <c r="L88" i="7" s="1"/>
  <c r="Y75" i="9"/>
  <c r="O75"/>
  <c r="X166" i="6" s="1"/>
  <c r="V167" s="1"/>
  <c r="H88" i="7" s="1"/>
  <c r="K75" i="9"/>
  <c r="V166" i="6" s="1"/>
  <c r="X165" s="1"/>
  <c r="L87" i="7" s="1"/>
  <c r="AE74" i="9"/>
  <c r="Y74"/>
  <c r="O74"/>
  <c r="X164" i="6" s="1"/>
  <c r="V165" s="1"/>
  <c r="H87" i="7" s="1"/>
  <c r="K74" i="9"/>
  <c r="V164" i="6" s="1"/>
  <c r="X163" s="1"/>
  <c r="L86" i="7" s="1"/>
  <c r="Y73" i="9"/>
  <c r="O73"/>
  <c r="X162" i="6" s="1"/>
  <c r="V163" s="1"/>
  <c r="H86" i="7" s="1"/>
  <c r="K73" i="9"/>
  <c r="V162" i="6" s="1"/>
  <c r="X161" s="1"/>
  <c r="L85" i="7" s="1"/>
  <c r="Y72" i="9"/>
  <c r="O72"/>
  <c r="X160" i="6" s="1"/>
  <c r="V161" s="1"/>
  <c r="H85" i="7" s="1"/>
  <c r="K72" i="9"/>
  <c r="V160" i="6" s="1"/>
  <c r="X159" s="1"/>
  <c r="L84" i="7" s="1"/>
  <c r="AE71" i="9"/>
  <c r="Y71"/>
  <c r="O71"/>
  <c r="X158" i="6" s="1"/>
  <c r="V159" s="1"/>
  <c r="H84" i="7" s="1"/>
  <c r="K71" i="9"/>
  <c r="V158" i="6" s="1"/>
  <c r="X157" s="1"/>
  <c r="L83" i="7" s="1"/>
  <c r="C71" i="9"/>
  <c r="Y69"/>
  <c r="O69"/>
  <c r="X152" i="6" s="1"/>
  <c r="V153" s="1"/>
  <c r="H81" i="7" s="1"/>
  <c r="K69" i="9"/>
  <c r="V152" i="6" s="1"/>
  <c r="X151" s="1"/>
  <c r="L80" i="7" s="1"/>
  <c r="Y68" i="9"/>
  <c r="O68"/>
  <c r="X148" i="6" s="1"/>
  <c r="V149" s="1"/>
  <c r="H79" i="7" s="1"/>
  <c r="K68" i="9"/>
  <c r="V148" i="6" s="1"/>
  <c r="X147" s="1"/>
  <c r="L78" i="7" s="1"/>
  <c r="AE67" i="9"/>
  <c r="O67"/>
  <c r="X146" i="6" s="1"/>
  <c r="V147" s="1"/>
  <c r="H78" i="7" s="1"/>
  <c r="K67" i="9"/>
  <c r="V146" i="6" s="1"/>
  <c r="X145" s="1"/>
  <c r="L77" i="7" s="1"/>
  <c r="Y66" i="9"/>
  <c r="O66"/>
  <c r="X144" i="6" s="1"/>
  <c r="V145" s="1"/>
  <c r="H77" i="7" s="1"/>
  <c r="K66" i="9"/>
  <c r="V144" i="6" s="1"/>
  <c r="X143" s="1"/>
  <c r="L76" i="7" s="1"/>
  <c r="AE65" i="9"/>
  <c r="Y65"/>
  <c r="O65"/>
  <c r="X142" i="6" s="1"/>
  <c r="V143" s="1"/>
  <c r="H76" i="7" s="1"/>
  <c r="K65" i="9"/>
  <c r="V142" i="6" s="1"/>
  <c r="X141" s="1"/>
  <c r="L75" i="7" s="1"/>
  <c r="Y64" i="9"/>
  <c r="O64"/>
  <c r="X140" i="6" s="1"/>
  <c r="V141" s="1"/>
  <c r="H75" i="7" s="1"/>
  <c r="K64" i="9"/>
  <c r="V140" i="6" s="1"/>
  <c r="X139" s="1"/>
  <c r="L74" i="7" s="1"/>
  <c r="AE63" i="9"/>
  <c r="Y63"/>
  <c r="O63"/>
  <c r="X138" i="6" s="1"/>
  <c r="V139" s="1"/>
  <c r="H74" i="7" s="1"/>
  <c r="K63" i="9"/>
  <c r="V138" i="6" s="1"/>
  <c r="X137" s="1"/>
  <c r="L73" i="7" s="1"/>
  <c r="O62" i="9"/>
  <c r="X136" i="6" s="1"/>
  <c r="V137" s="1"/>
  <c r="H73" i="7" s="1"/>
  <c r="K62" i="9"/>
  <c r="V136" i="6" s="1"/>
  <c r="X135" s="1"/>
  <c r="L72" i="7" s="1"/>
  <c r="Y60" i="9"/>
  <c r="O60"/>
  <c r="X128" i="6" s="1"/>
  <c r="V129" s="1"/>
  <c r="K60" i="9"/>
  <c r="V128" i="6" s="1"/>
  <c r="X127" s="1"/>
  <c r="L69" i="7" s="1"/>
  <c r="Y59" i="9"/>
  <c r="O59"/>
  <c r="X126" i="6" s="1"/>
  <c r="V127" s="1"/>
  <c r="H69" i="7" s="1"/>
  <c r="K59" i="9"/>
  <c r="V126" i="6" s="1"/>
  <c r="X125" s="1"/>
  <c r="Y57" i="9"/>
  <c r="O57"/>
  <c r="X120" i="6" s="1"/>
  <c r="V121" s="1"/>
  <c r="K57" i="9"/>
  <c r="V120" i="6" s="1"/>
  <c r="X119" s="1"/>
  <c r="L65" i="7" s="1"/>
  <c r="AE56" i="9"/>
  <c r="Y56"/>
  <c r="O56"/>
  <c r="X118" i="6" s="1"/>
  <c r="V119" s="1"/>
  <c r="H65" i="7" s="1"/>
  <c r="K56" i="9"/>
  <c r="V118" i="6" s="1"/>
  <c r="X117" s="1"/>
  <c r="L64" i="7" s="1"/>
  <c r="Y55" i="9"/>
  <c r="O55"/>
  <c r="X116" i="6" s="1"/>
  <c r="V117" s="1"/>
  <c r="H64" i="7" s="1"/>
  <c r="K55" i="9"/>
  <c r="V116" i="6" s="1"/>
  <c r="X115" s="1"/>
  <c r="L63" i="7" s="1"/>
  <c r="Y54" i="9"/>
  <c r="O54"/>
  <c r="X114" i="6" s="1"/>
  <c r="V115" s="1"/>
  <c r="H63" i="7" s="1"/>
  <c r="K54" i="9"/>
  <c r="V114" i="6" s="1"/>
  <c r="X113" s="1"/>
  <c r="L62" i="7" s="1"/>
  <c r="Y53" i="9"/>
  <c r="O53"/>
  <c r="X112" i="6" s="1"/>
  <c r="V113" s="1"/>
  <c r="H62" i="7" s="1"/>
  <c r="K53" i="9"/>
  <c r="V112" i="6" s="1"/>
  <c r="X111" s="1"/>
  <c r="L61" i="7" s="1"/>
  <c r="Y51" i="9"/>
  <c r="O51"/>
  <c r="X104" i="6" s="1"/>
  <c r="V105" s="1"/>
  <c r="K51" i="9"/>
  <c r="V104" i="6" s="1"/>
  <c r="X103" s="1"/>
  <c r="L58" i="7" s="1"/>
  <c r="Y50" i="9"/>
  <c r="O50"/>
  <c r="X102" i="6" s="1"/>
  <c r="V103" s="1"/>
  <c r="H58" i="7" s="1"/>
  <c r="K50" i="9"/>
  <c r="V102" i="6" s="1"/>
  <c r="X101" s="1"/>
  <c r="L57" i="7" s="1"/>
  <c r="AE49" i="9"/>
  <c r="Y49"/>
  <c r="O49"/>
  <c r="X100" i="6" s="1"/>
  <c r="V101" s="1"/>
  <c r="H57" i="7" s="1"/>
  <c r="K49" i="9"/>
  <c r="V100" i="6" s="1"/>
  <c r="X99" s="1"/>
  <c r="L56" i="7" s="1"/>
  <c r="Y48" i="9"/>
  <c r="O48"/>
  <c r="X98" i="6" s="1"/>
  <c r="V99" s="1"/>
  <c r="H56" i="7" s="1"/>
  <c r="K48" i="9"/>
  <c r="V98" i="6" s="1"/>
  <c r="X97" s="1"/>
  <c r="L55" i="7" s="1"/>
  <c r="AE47" i="9"/>
  <c r="Y47"/>
  <c r="O47"/>
  <c r="X96" i="6" s="1"/>
  <c r="V97" s="1"/>
  <c r="H55" i="7" s="1"/>
  <c r="K47" i="9"/>
  <c r="V96" i="6" s="1"/>
  <c r="X95" s="1"/>
  <c r="L54" i="7" s="1"/>
  <c r="Y45" i="9"/>
  <c r="O45"/>
  <c r="X88" i="6" s="1"/>
  <c r="V89" s="1"/>
  <c r="H51" i="7" s="1"/>
  <c r="K45" i="9"/>
  <c r="V88" i="6" s="1"/>
  <c r="X87" s="1"/>
  <c r="L50" i="7" s="1"/>
  <c r="AE44" i="9"/>
  <c r="Y44"/>
  <c r="O44"/>
  <c r="X84" i="6" s="1"/>
  <c r="V85" s="1"/>
  <c r="H49" i="7" s="1"/>
  <c r="K44" i="9"/>
  <c r="V84" i="6" s="1"/>
  <c r="X83" s="1"/>
  <c r="L48" i="7" s="1"/>
  <c r="Y43" i="9"/>
  <c r="O43"/>
  <c r="X82" i="6" s="1"/>
  <c r="V83" s="1"/>
  <c r="H48" i="7" s="1"/>
  <c r="K43" i="9"/>
  <c r="V82" i="6" s="1"/>
  <c r="X81" s="1"/>
  <c r="L47" i="7" s="1"/>
  <c r="Y42" i="9"/>
  <c r="O42"/>
  <c r="X80" i="6" s="1"/>
  <c r="V81" s="1"/>
  <c r="H47" i="7" s="1"/>
  <c r="K42" i="9"/>
  <c r="V80" i="6" s="1"/>
  <c r="X79" s="1"/>
  <c r="L46" i="7" s="1"/>
  <c r="Y41" i="9"/>
  <c r="O41"/>
  <c r="X78" i="6" s="1"/>
  <c r="V79" s="1"/>
  <c r="H46" i="7" s="1"/>
  <c r="K41" i="9"/>
  <c r="V78" i="6" s="1"/>
  <c r="X77" s="1"/>
  <c r="L45" i="7" s="1"/>
  <c r="Y40" i="9"/>
  <c r="O40"/>
  <c r="X76" i="6" s="1"/>
  <c r="V77" s="1"/>
  <c r="H45" i="7" s="1"/>
  <c r="K40" i="9"/>
  <c r="V76" i="6" s="1"/>
  <c r="X75" s="1"/>
  <c r="L44" i="7" s="1"/>
  <c r="Y39" i="9"/>
  <c r="O39"/>
  <c r="X74" i="6" s="1"/>
  <c r="V75" s="1"/>
  <c r="H44" i="7" s="1"/>
  <c r="K39" i="9"/>
  <c r="V74" i="6" s="1"/>
  <c r="X73" s="1"/>
  <c r="L43" i="7" s="1"/>
  <c r="O38" i="9"/>
  <c r="X72" i="6" s="1"/>
  <c r="V73" s="1"/>
  <c r="H43" i="7" s="1"/>
  <c r="K38" i="9"/>
  <c r="V72" i="6" s="1"/>
  <c r="X71" s="1"/>
  <c r="L42" i="7" s="1"/>
  <c r="AE36" i="9"/>
  <c r="Y36"/>
  <c r="O36"/>
  <c r="X66" i="6" s="1"/>
  <c r="V67" s="1"/>
  <c r="H40" i="7" s="1"/>
  <c r="K36" i="9"/>
  <c r="V66" i="6" s="1"/>
  <c r="X65" s="1"/>
  <c r="L39" i="7" s="1"/>
  <c r="Y35" i="9"/>
  <c r="O35"/>
  <c r="X64" i="6" s="1"/>
  <c r="V65" s="1"/>
  <c r="H39" i="7" s="1"/>
  <c r="K35" i="9"/>
  <c r="V64" i="6" s="1"/>
  <c r="X63" s="1"/>
  <c r="L38" i="7" s="1"/>
  <c r="Y34" i="9"/>
  <c r="O34"/>
  <c r="X62" i="6" s="1"/>
  <c r="V63" s="1"/>
  <c r="H38" i="7" s="1"/>
  <c r="K34" i="9"/>
  <c r="V62" i="6" s="1"/>
  <c r="X61" s="1"/>
  <c r="L37" i="7" s="1"/>
  <c r="AE33" i="9"/>
  <c r="Y33"/>
  <c r="O33"/>
  <c r="X60" i="6" s="1"/>
  <c r="V61" s="1"/>
  <c r="H37" i="7" s="1"/>
  <c r="K33" i="9"/>
  <c r="V60" i="6" s="1"/>
  <c r="X59" s="1"/>
  <c r="L36" i="7" s="1"/>
  <c r="Y32" i="9"/>
  <c r="O32"/>
  <c r="X58" i="6" s="1"/>
  <c r="V59" s="1"/>
  <c r="H36" i="7" s="1"/>
  <c r="K32" i="9"/>
  <c r="V58" i="6" s="1"/>
  <c r="X57" s="1"/>
  <c r="L35" i="7" s="1"/>
  <c r="O31" i="9"/>
  <c r="X56" i="6" s="1"/>
  <c r="V57" s="1"/>
  <c r="H35" i="7" s="1"/>
  <c r="K31" i="9"/>
  <c r="V56" i="6" s="1"/>
  <c r="X55" s="1"/>
  <c r="L34" i="7" s="1"/>
  <c r="AE29" i="9"/>
  <c r="Y29"/>
  <c r="O29"/>
  <c r="X49" i="6" s="1"/>
  <c r="V50" s="1"/>
  <c r="K29" i="9"/>
  <c r="V49" i="6" s="1"/>
  <c r="X48" s="1"/>
  <c r="L31" i="7" s="1"/>
  <c r="Y28" i="9"/>
  <c r="O28"/>
  <c r="X47" i="6" s="1"/>
  <c r="V48" s="1"/>
  <c r="H31" i="7" s="1"/>
  <c r="K28" i="9"/>
  <c r="V47" i="6" s="1"/>
  <c r="X46" s="1"/>
  <c r="L30" i="7" s="1"/>
  <c r="AE27" i="9"/>
  <c r="Y27"/>
  <c r="O27"/>
  <c r="X45" i="6" s="1"/>
  <c r="V46" s="1"/>
  <c r="H30" i="7" s="1"/>
  <c r="K27" i="9"/>
  <c r="V45" i="6" s="1"/>
  <c r="X44" s="1"/>
  <c r="L29" i="7" s="1"/>
  <c r="O26" i="9"/>
  <c r="X43" i="6" s="1"/>
  <c r="V44" s="1"/>
  <c r="H29" i="7" s="1"/>
  <c r="K26" i="9"/>
  <c r="V43" i="6" s="1"/>
  <c r="X42" s="1"/>
  <c r="L28" i="7" s="1"/>
  <c r="O25" i="9"/>
  <c r="X41" i="6" s="1"/>
  <c r="V42" s="1"/>
  <c r="H28" i="7" s="1"/>
  <c r="K25" i="9"/>
  <c r="V41" i="6" s="1"/>
  <c r="X40" s="1"/>
  <c r="L27" i="7" s="1"/>
  <c r="O23" i="9"/>
  <c r="X33" i="6" s="1"/>
  <c r="V34" s="1"/>
  <c r="K23" i="9"/>
  <c r="V33" i="6" s="1"/>
  <c r="X32" s="1"/>
  <c r="L23" i="7" s="1"/>
  <c r="O22" i="9"/>
  <c r="X31" i="6" s="1"/>
  <c r="V32" s="1"/>
  <c r="H23" i="7" s="1"/>
  <c r="K22" i="9"/>
  <c r="V31" i="6" s="1"/>
  <c r="X30" s="1"/>
  <c r="L22" i="7" s="1"/>
  <c r="O21" i="9"/>
  <c r="X29" i="6" s="1"/>
  <c r="V30" s="1"/>
  <c r="H22" i="7" s="1"/>
  <c r="K21" i="9"/>
  <c r="V29" i="6" s="1"/>
  <c r="X28" s="1"/>
  <c r="L21" i="7" s="1"/>
  <c r="E21" i="9"/>
  <c r="AO20"/>
  <c r="AM20"/>
  <c r="O19"/>
  <c r="X16" i="6" s="1"/>
  <c r="V17" s="1"/>
  <c r="H18" i="7" s="1"/>
  <c r="K19" i="9"/>
  <c r="V16" i="6" s="1"/>
  <c r="O18" i="9"/>
  <c r="X14" i="6" s="1"/>
  <c r="K18" i="9"/>
  <c r="V14" i="6" s="1"/>
  <c r="O17" i="9"/>
  <c r="X8" i="6" s="1"/>
  <c r="V9" s="1"/>
  <c r="H14" i="7" s="1"/>
  <c r="K17" i="9"/>
  <c r="V8" i="6" s="1"/>
  <c r="C17" i="9"/>
  <c r="B17"/>
  <c r="BY15"/>
  <c r="BW15"/>
  <c r="BU15"/>
  <c r="BS15"/>
  <c r="BQ15"/>
  <c r="BO15"/>
  <c r="BM15"/>
  <c r="BK15"/>
  <c r="BI15"/>
  <c r="BG15"/>
  <c r="BE15"/>
  <c r="BC15"/>
  <c r="BA15"/>
  <c r="AY15"/>
  <c r="AW15"/>
  <c r="AU15"/>
  <c r="AS15"/>
  <c r="AQ15"/>
  <c r="AO15"/>
  <c r="AM15"/>
  <c r="AK15"/>
  <c r="AI15"/>
  <c r="AG15"/>
  <c r="AE15"/>
  <c r="AC15"/>
  <c r="AA15"/>
  <c r="Y15"/>
  <c r="BY14"/>
  <c r="BU14"/>
  <c r="BS14"/>
  <c r="BO14"/>
  <c r="BM14"/>
  <c r="BI14"/>
  <c r="BG14"/>
  <c r="BC14"/>
  <c r="BA14"/>
  <c r="AW14"/>
  <c r="AU14"/>
  <c r="AQ14"/>
  <c r="AO14"/>
  <c r="AK14"/>
  <c r="AI14"/>
  <c r="AE14"/>
  <c r="AC14"/>
  <c r="Y14"/>
  <c r="AE24" i="8"/>
  <c r="AC24"/>
  <c r="U24"/>
  <c r="O24"/>
  <c r="M23"/>
  <c r="BO21"/>
  <c r="BM21"/>
  <c r="BK21"/>
  <c r="BI21"/>
  <c r="BG21"/>
  <c r="BE21"/>
  <c r="AW21"/>
  <c r="AU21"/>
  <c r="AS21"/>
  <c r="AQ21"/>
  <c r="AO21"/>
  <c r="AM21"/>
  <c r="AK21"/>
  <c r="AI21"/>
  <c r="AG21"/>
  <c r="AE21"/>
  <c r="AC21"/>
  <c r="Y21"/>
  <c r="W21"/>
  <c r="U21"/>
  <c r="S21"/>
  <c r="Q21"/>
  <c r="O21"/>
  <c r="BO20"/>
  <c r="BM20"/>
  <c r="BK20"/>
  <c r="BI20"/>
  <c r="BG20"/>
  <c r="BE20"/>
  <c r="AW20"/>
  <c r="AU20"/>
  <c r="AS20"/>
  <c r="AQ20"/>
  <c r="AO20"/>
  <c r="AM20"/>
  <c r="AK20"/>
  <c r="AI20"/>
  <c r="AG20"/>
  <c r="AE20"/>
  <c r="AC20"/>
  <c r="AA20"/>
  <c r="Y20"/>
  <c r="W20"/>
  <c r="U20"/>
  <c r="S20"/>
  <c r="Q20"/>
  <c r="O20"/>
  <c r="AB387" i="6"/>
  <c r="R30" i="3" s="1"/>
  <c r="V244" i="6"/>
  <c r="H126" i="7" s="1"/>
  <c r="Z81" i="6"/>
  <c r="AS17" i="16" l="1"/>
  <c r="AS28" s="1"/>
  <c r="AM17"/>
  <c r="AW41"/>
  <c r="CN66" i="5" s="1"/>
  <c r="CL66"/>
  <c r="AS35" i="16"/>
  <c r="AS37" s="1"/>
  <c r="AM35"/>
  <c r="AM37"/>
  <c r="AT65" i="5" s="1"/>
  <c r="N62" i="4"/>
  <c r="AG28" i="16"/>
  <c r="AH64" i="5" s="1"/>
  <c r="AE32" i="16"/>
  <c r="AR63" i="5" s="1"/>
  <c r="AE21" i="12"/>
  <c r="AG21" s="1"/>
  <c r="T43" i="5" s="1"/>
  <c r="P41" i="4" s="1"/>
  <c r="AA20" i="9"/>
  <c r="AC20" s="1"/>
  <c r="BI21" i="12"/>
  <c r="BK21" s="1"/>
  <c r="T48" i="5" s="1"/>
  <c r="P46" i="4" s="1"/>
  <c r="AG20" i="9"/>
  <c r="AI20" s="1"/>
  <c r="P25" i="5" s="1"/>
  <c r="AW21" i="12"/>
  <c r="AY21" s="1"/>
  <c r="T46" i="5" s="1"/>
  <c r="P44" i="4" s="1"/>
  <c r="AE41" i="16"/>
  <c r="CN63" i="5" s="1"/>
  <c r="CN62" s="1"/>
  <c r="AQ41" i="16"/>
  <c r="CN65" i="5" s="1"/>
  <c r="AB292" i="6"/>
  <c r="N41" i="16"/>
  <c r="AB107" i="6"/>
  <c r="N28" i="16"/>
  <c r="AM32"/>
  <c r="N32"/>
  <c r="AB131" i="6"/>
  <c r="AB154"/>
  <c r="N37" i="16"/>
  <c r="AA28"/>
  <c r="AS32"/>
  <c r="AM28"/>
  <c r="Z70" i="14"/>
  <c r="Z26"/>
  <c r="AB26" s="1"/>
  <c r="AJ60" i="5" s="1"/>
  <c r="AJ59" s="1"/>
  <c r="I33" i="14"/>
  <c r="V130" i="6" s="1"/>
  <c r="P58" i="14"/>
  <c r="I58" s="1"/>
  <c r="V280" i="6" s="1"/>
  <c r="AB70" i="14"/>
  <c r="CJ60" i="5" s="1"/>
  <c r="CJ59" s="1"/>
  <c r="I12" i="14"/>
  <c r="V18" i="6" s="1"/>
  <c r="BO79" i="13"/>
  <c r="BQ79" s="1"/>
  <c r="X57" i="5" s="1"/>
  <c r="BO33" i="13"/>
  <c r="BQ33" s="1"/>
  <c r="P57" i="5" s="1"/>
  <c r="BO85" i="13"/>
  <c r="BQ85" s="1"/>
  <c r="AB57" i="5" s="1"/>
  <c r="BO64" i="13"/>
  <c r="BQ64" s="1"/>
  <c r="T57" i="5" s="1"/>
  <c r="BA61" i="13"/>
  <c r="AU61"/>
  <c r="BA26"/>
  <c r="BA33" s="1"/>
  <c r="AU26"/>
  <c r="AU33" s="1"/>
  <c r="BU85"/>
  <c r="BW85" s="1"/>
  <c r="AB58" i="5" s="1"/>
  <c r="BU64" i="13"/>
  <c r="BW64" s="1"/>
  <c r="T58" i="5" s="1"/>
  <c r="BU79" i="13"/>
  <c r="BW79" s="1"/>
  <c r="X58" i="5" s="1"/>
  <c r="BU33" i="13"/>
  <c r="BW33" s="1"/>
  <c r="P58" i="5" s="1"/>
  <c r="AW64" i="13"/>
  <c r="AW79"/>
  <c r="AW33"/>
  <c r="AW85"/>
  <c r="BA56"/>
  <c r="AU56"/>
  <c r="AU45"/>
  <c r="BA45"/>
  <c r="BA37"/>
  <c r="AU37"/>
  <c r="BC85"/>
  <c r="BC79"/>
  <c r="BC64"/>
  <c r="BC33"/>
  <c r="Y64"/>
  <c r="AA64" s="1"/>
  <c r="T50" i="5" s="1"/>
  <c r="Y79" i="13"/>
  <c r="AA79" s="1"/>
  <c r="X50" i="5" s="1"/>
  <c r="Y33" i="13"/>
  <c r="AA33" s="1"/>
  <c r="P50" i="5" s="1"/>
  <c r="Y85" i="13"/>
  <c r="AA85" s="1"/>
  <c r="AB50" i="5" s="1"/>
  <c r="BA67" i="13"/>
  <c r="AU67"/>
  <c r="AU79" s="1"/>
  <c r="AU59"/>
  <c r="BA59"/>
  <c r="L81" i="14"/>
  <c r="X319" i="6" s="1"/>
  <c r="P31" i="14"/>
  <c r="L27" s="1"/>
  <c r="X122" i="6" s="1"/>
  <c r="AB122" s="1"/>
  <c r="AQ79" i="13"/>
  <c r="AS79" s="1"/>
  <c r="X53" i="5" s="1"/>
  <c r="AQ33" i="13"/>
  <c r="AS33" s="1"/>
  <c r="P53" i="5" s="1"/>
  <c r="AQ85" i="13"/>
  <c r="AS85" s="1"/>
  <c r="AB53" i="5" s="1"/>
  <c r="AQ64" i="13"/>
  <c r="AS64" s="1"/>
  <c r="T53" i="5" s="1"/>
  <c r="BA84" i="13"/>
  <c r="AU84"/>
  <c r="AU53"/>
  <c r="BA53"/>
  <c r="BA63"/>
  <c r="AU63"/>
  <c r="BA49"/>
  <c r="AU49"/>
  <c r="AU41"/>
  <c r="BA41"/>
  <c r="BI85"/>
  <c r="BK85" s="1"/>
  <c r="AB56" i="5" s="1"/>
  <c r="BI64" i="13"/>
  <c r="BK64" s="1"/>
  <c r="T56" i="5" s="1"/>
  <c r="BI79" i="13"/>
  <c r="BK79" s="1"/>
  <c r="X56" i="5" s="1"/>
  <c r="BI33" i="13"/>
  <c r="BK33" s="1"/>
  <c r="P56" i="5" s="1"/>
  <c r="AK85" i="13"/>
  <c r="AM85" s="1"/>
  <c r="AB52" i="5" s="1"/>
  <c r="AK64" i="13"/>
  <c r="AM64" s="1"/>
  <c r="T52" i="5" s="1"/>
  <c r="AK33" i="13"/>
  <c r="AM33" s="1"/>
  <c r="P52" i="5" s="1"/>
  <c r="P50" i="4" s="1"/>
  <c r="AK79" i="13"/>
  <c r="AM79" s="1"/>
  <c r="X52" i="5" s="1"/>
  <c r="AU81" i="13"/>
  <c r="AU85" s="1"/>
  <c r="BA81"/>
  <c r="AU51"/>
  <c r="BA51"/>
  <c r="BA47"/>
  <c r="AU47"/>
  <c r="BA43"/>
  <c r="AU43"/>
  <c r="BA39"/>
  <c r="BA64" s="1"/>
  <c r="AU39"/>
  <c r="BA35"/>
  <c r="AU35"/>
  <c r="AU64" s="1"/>
  <c r="BA85"/>
  <c r="BE85" s="1"/>
  <c r="AB55" i="5" s="1"/>
  <c r="AC33" i="13"/>
  <c r="P62" i="14"/>
  <c r="I62" s="1"/>
  <c r="V281" i="6" s="1"/>
  <c r="BA79" i="13"/>
  <c r="AC85"/>
  <c r="BC21" i="12"/>
  <c r="BE21" s="1"/>
  <c r="T47" i="5" s="1"/>
  <c r="P45" i="4" s="1"/>
  <c r="Y29" i="11"/>
  <c r="AA29" s="1"/>
  <c r="DH36" i="5" s="1"/>
  <c r="Y27" i="11"/>
  <c r="AA27" s="1"/>
  <c r="CZ36" i="5" s="1"/>
  <c r="Y19" i="11"/>
  <c r="AA19" s="1"/>
  <c r="AV36" i="5" s="1"/>
  <c r="Y23" i="11"/>
  <c r="AA23" s="1"/>
  <c r="CF36" i="5" s="1"/>
  <c r="Y21" i="11"/>
  <c r="AA21" s="1"/>
  <c r="BP36" i="5" s="1"/>
  <c r="Y17" i="11"/>
  <c r="AA17" s="1"/>
  <c r="AF36" i="5" s="1"/>
  <c r="Y25" i="11"/>
  <c r="AA25" s="1"/>
  <c r="CR36" i="5" s="1"/>
  <c r="Y29" i="12"/>
  <c r="AA29" s="1"/>
  <c r="CN42" i="5" s="1"/>
  <c r="Y31" i="12"/>
  <c r="AA31" s="1"/>
  <c r="DL42" i="5" s="1"/>
  <c r="Y19" i="12"/>
  <c r="AA19" s="1"/>
  <c r="P42" i="5" s="1"/>
  <c r="Y23" i="12"/>
  <c r="AA23" s="1"/>
  <c r="AN42" i="5" s="1"/>
  <c r="Y27" i="12"/>
  <c r="AA27" s="1"/>
  <c r="BT42" i="5" s="1"/>
  <c r="Y25" i="12"/>
  <c r="AA25" s="1"/>
  <c r="BP42" i="5" s="1"/>
  <c r="Y21" i="12"/>
  <c r="AK29" i="11"/>
  <c r="AK27"/>
  <c r="AM27" s="1"/>
  <c r="CZ38" i="5" s="1"/>
  <c r="AK19" i="11"/>
  <c r="AM19" s="1"/>
  <c r="AV38" i="5" s="1"/>
  <c r="AK17" i="11"/>
  <c r="AK25"/>
  <c r="AK23"/>
  <c r="AM23" s="1"/>
  <c r="CF38" i="5" s="1"/>
  <c r="AK21" i="11"/>
  <c r="P38" i="15"/>
  <c r="P41"/>
  <c r="AA21" i="12"/>
  <c r="T42" i="5" s="1"/>
  <c r="AK23" i="12"/>
  <c r="AM23" s="1"/>
  <c r="AN44" i="5" s="1"/>
  <c r="AK21" i="12"/>
  <c r="AK31"/>
  <c r="AK25"/>
  <c r="AK29"/>
  <c r="AK27"/>
  <c r="AK19"/>
  <c r="AM19" s="1"/>
  <c r="P44" i="5" s="1"/>
  <c r="M23" i="11"/>
  <c r="O23" s="1"/>
  <c r="CF34" i="5" s="1"/>
  <c r="M21" i="11"/>
  <c r="O21" s="1"/>
  <c r="BP34" i="5" s="1"/>
  <c r="M25" i="11"/>
  <c r="O25" s="1"/>
  <c r="CR34" i="5" s="1"/>
  <c r="M17" i="11"/>
  <c r="O17" s="1"/>
  <c r="AF34" i="5" s="1"/>
  <c r="M29" i="11"/>
  <c r="O29" s="1"/>
  <c r="DH34" i="5" s="1"/>
  <c r="M27" i="11"/>
  <c r="O27" s="1"/>
  <c r="CZ34" i="5" s="1"/>
  <c r="CZ33" s="1"/>
  <c r="M19" i="11"/>
  <c r="O19" s="1"/>
  <c r="AV34" i="5" s="1"/>
  <c r="AQ31" i="12"/>
  <c r="AQ25"/>
  <c r="AQ19"/>
  <c r="AS19" s="1"/>
  <c r="P45" i="5" s="1"/>
  <c r="AQ29" i="12"/>
  <c r="AQ27"/>
  <c r="AS27" s="1"/>
  <c r="BT45" i="5" s="1"/>
  <c r="AQ23" i="12"/>
  <c r="AS23" s="1"/>
  <c r="AN45" i="5" s="1"/>
  <c r="AQ21" i="12"/>
  <c r="M29"/>
  <c r="O29" s="1"/>
  <c r="CN40" i="5" s="1"/>
  <c r="M23" i="12"/>
  <c r="O23" s="1"/>
  <c r="AN40" i="5" s="1"/>
  <c r="AN39" s="1"/>
  <c r="M25" i="12"/>
  <c r="O25" s="1"/>
  <c r="BP40" i="5" s="1"/>
  <c r="M21" i="12"/>
  <c r="O21" s="1"/>
  <c r="T40" i="5" s="1"/>
  <c r="M27" i="12"/>
  <c r="O27" s="1"/>
  <c r="BT40" i="5" s="1"/>
  <c r="M31" i="12"/>
  <c r="O31" s="1"/>
  <c r="DL40" i="5" s="1"/>
  <c r="M19" i="12"/>
  <c r="O19" s="1"/>
  <c r="P40" i="5" s="1"/>
  <c r="AE25" i="11"/>
  <c r="AE23"/>
  <c r="AG23" s="1"/>
  <c r="CF37" i="5" s="1"/>
  <c r="AE21" i="11"/>
  <c r="AE27"/>
  <c r="AG27" s="1"/>
  <c r="CZ37" i="5" s="1"/>
  <c r="AE29" i="11"/>
  <c r="AE19"/>
  <c r="AG19" s="1"/>
  <c r="AV37" i="5" s="1"/>
  <c r="AE17" i="11"/>
  <c r="P33" i="15"/>
  <c r="AM27" i="12"/>
  <c r="BT44" i="5" s="1"/>
  <c r="AI20" i="11"/>
  <c r="AI21" s="1"/>
  <c r="AC20"/>
  <c r="AC21" s="1"/>
  <c r="Q21"/>
  <c r="AC28"/>
  <c r="AC29" s="1"/>
  <c r="Q29"/>
  <c r="AI28"/>
  <c r="AI29" s="1"/>
  <c r="Q25" i="12"/>
  <c r="AO24"/>
  <c r="AO25" s="1"/>
  <c r="AI24"/>
  <c r="AI25" s="1"/>
  <c r="AI30"/>
  <c r="AI31" s="1"/>
  <c r="Q31"/>
  <c r="AO30"/>
  <c r="AO31" s="1"/>
  <c r="Q17" i="11"/>
  <c r="AC16"/>
  <c r="AC17" s="1"/>
  <c r="AI16"/>
  <c r="AI17" s="1"/>
  <c r="Q29" i="12"/>
  <c r="AO28"/>
  <c r="AO29" s="1"/>
  <c r="AI28"/>
  <c r="AI29" s="1"/>
  <c r="Q25" i="11"/>
  <c r="AI24"/>
  <c r="AI25" s="1"/>
  <c r="AC24"/>
  <c r="AC25" s="1"/>
  <c r="AO20" i="12"/>
  <c r="AO21" s="1"/>
  <c r="Q21"/>
  <c r="AI20"/>
  <c r="AI21" s="1"/>
  <c r="AS202" i="9"/>
  <c r="AU202" s="1"/>
  <c r="DT79" i="5" s="1"/>
  <c r="AS200" i="9"/>
  <c r="AU200" s="1"/>
  <c r="DP79" i="5" s="1"/>
  <c r="BQ129" i="9"/>
  <c r="BS129" s="1"/>
  <c r="BQ121"/>
  <c r="BS121" s="1"/>
  <c r="BQ110"/>
  <c r="BS110" s="1"/>
  <c r="BQ61"/>
  <c r="BS61" s="1"/>
  <c r="AR31" i="5" s="1"/>
  <c r="BQ58" i="9"/>
  <c r="BS58" s="1"/>
  <c r="AN31" i="5" s="1"/>
  <c r="BQ46" i="9"/>
  <c r="BS46" s="1"/>
  <c r="BQ30"/>
  <c r="BS30" s="1"/>
  <c r="X31" i="5" s="1"/>
  <c r="BQ118" i="9"/>
  <c r="BS118" s="1"/>
  <c r="BQ104"/>
  <c r="BS104" s="1"/>
  <c r="BX31" i="5" s="1"/>
  <c r="BQ97" i="9"/>
  <c r="BS97" s="1"/>
  <c r="BQ70"/>
  <c r="BS70" s="1"/>
  <c r="BQ24"/>
  <c r="BS24" s="1"/>
  <c r="T31" i="5" s="1"/>
  <c r="BQ132" i="9"/>
  <c r="BS132" s="1"/>
  <c r="BQ106"/>
  <c r="BS106" s="1"/>
  <c r="BQ88"/>
  <c r="BS88" s="1"/>
  <c r="BH31" i="5" s="1"/>
  <c r="BQ84" i="9"/>
  <c r="BS84" s="1"/>
  <c r="BD31" i="5" s="1"/>
  <c r="BQ37" i="9"/>
  <c r="BS37" s="1"/>
  <c r="AB31" i="5" s="1"/>
  <c r="BQ134" i="9"/>
  <c r="BS134" s="1"/>
  <c r="BQ126"/>
  <c r="BS126" s="1"/>
  <c r="BQ115"/>
  <c r="BS115" s="1"/>
  <c r="BQ100"/>
  <c r="BS100" s="1"/>
  <c r="BQ138"/>
  <c r="BS138" s="1"/>
  <c r="BQ95"/>
  <c r="BS95" s="1"/>
  <c r="BL31" i="5" s="1"/>
  <c r="BQ79" i="9"/>
  <c r="BS79" s="1"/>
  <c r="AZ31" i="5" s="1"/>
  <c r="BQ52" i="9"/>
  <c r="BS52" s="1"/>
  <c r="AJ31" i="5" s="1"/>
  <c r="BQ20" i="9"/>
  <c r="BS20" s="1"/>
  <c r="AS187"/>
  <c r="AU187" s="1"/>
  <c r="AS180"/>
  <c r="AU180" s="1"/>
  <c r="AS170"/>
  <c r="AU170" s="1"/>
  <c r="AS146"/>
  <c r="AU146" s="1"/>
  <c r="AS132"/>
  <c r="AU132" s="1"/>
  <c r="DD27" i="5" s="1"/>
  <c r="AS121" i="9"/>
  <c r="AU121" s="1"/>
  <c r="AS118"/>
  <c r="AU118" s="1"/>
  <c r="CN27" i="5" s="1"/>
  <c r="AS115" i="9"/>
  <c r="AU115" s="1"/>
  <c r="AS88"/>
  <c r="AU88" s="1"/>
  <c r="BH27" i="5" s="1"/>
  <c r="AS84" i="9"/>
  <c r="AU84" s="1"/>
  <c r="BD27" i="5" s="1"/>
  <c r="AS52" i="9"/>
  <c r="AU52" s="1"/>
  <c r="AJ27" i="5" s="1"/>
  <c r="AS24" i="9"/>
  <c r="AU24" s="1"/>
  <c r="T27" i="5" s="1"/>
  <c r="AS20" i="9"/>
  <c r="AU20" s="1"/>
  <c r="AS155"/>
  <c r="AU155" s="1"/>
  <c r="AS144"/>
  <c r="AU144" s="1"/>
  <c r="AS129"/>
  <c r="AU129" s="1"/>
  <c r="AS100"/>
  <c r="AU100" s="1"/>
  <c r="BT27" i="5" s="1"/>
  <c r="AS37" i="9"/>
  <c r="AU37" s="1"/>
  <c r="AB27" i="5" s="1"/>
  <c r="AS138" i="9"/>
  <c r="AU138" s="1"/>
  <c r="DL27" i="5" s="1"/>
  <c r="AS70" i="9"/>
  <c r="AU70" s="1"/>
  <c r="AS189"/>
  <c r="AU189" s="1"/>
  <c r="AS182"/>
  <c r="AU182" s="1"/>
  <c r="AS174"/>
  <c r="AU174" s="1"/>
  <c r="AS165"/>
  <c r="AU165" s="1"/>
  <c r="AS157"/>
  <c r="AU157" s="1"/>
  <c r="AS153"/>
  <c r="AU153" s="1"/>
  <c r="AS149"/>
  <c r="AU149" s="1"/>
  <c r="AS110"/>
  <c r="AU110" s="1"/>
  <c r="AS106"/>
  <c r="AU106" s="1"/>
  <c r="AS95"/>
  <c r="AU95" s="1"/>
  <c r="BL27" i="5" s="1"/>
  <c r="AS79" i="9"/>
  <c r="AU79" s="1"/>
  <c r="AZ27" i="5" s="1"/>
  <c r="AS178" i="9"/>
  <c r="AU178" s="1"/>
  <c r="AS176"/>
  <c r="AU176" s="1"/>
  <c r="AS151"/>
  <c r="AU151" s="1"/>
  <c r="AS126"/>
  <c r="AU126" s="1"/>
  <c r="CV27" i="5" s="1"/>
  <c r="AS104" i="9"/>
  <c r="AU104" s="1"/>
  <c r="BX27" i="5" s="1"/>
  <c r="AS97" i="9"/>
  <c r="AU97" s="1"/>
  <c r="BP27" i="5" s="1"/>
  <c r="AS61" i="9"/>
  <c r="AU61" s="1"/>
  <c r="AR27" i="5" s="1"/>
  <c r="AS191" i="9"/>
  <c r="AU191" s="1"/>
  <c r="AS168"/>
  <c r="AU168" s="1"/>
  <c r="AS160"/>
  <c r="AU160" s="1"/>
  <c r="AS142"/>
  <c r="AU142" s="1"/>
  <c r="AS134"/>
  <c r="AU134" s="1"/>
  <c r="DH27" i="5" s="1"/>
  <c r="AS30" i="9"/>
  <c r="AU30" s="1"/>
  <c r="AS58"/>
  <c r="AU58" s="1"/>
  <c r="AN27" i="5" s="1"/>
  <c r="AS46" i="9"/>
  <c r="AU46" s="1"/>
  <c r="BW30"/>
  <c r="BY30" s="1"/>
  <c r="X32" i="5" s="1"/>
  <c r="BW20" i="9"/>
  <c r="BY20" s="1"/>
  <c r="P32" i="5" s="1"/>
  <c r="BW37" i="9"/>
  <c r="BY37" s="1"/>
  <c r="AB32" i="5" s="1"/>
  <c r="BW24" i="9"/>
  <c r="BY24" s="1"/>
  <c r="T32" i="5" s="1"/>
  <c r="BK132" i="9"/>
  <c r="BM132" s="1"/>
  <c r="BK104"/>
  <c r="BM104" s="1"/>
  <c r="BX30" i="5" s="1"/>
  <c r="BK100" i="9"/>
  <c r="BM100" s="1"/>
  <c r="BT30" i="5" s="1"/>
  <c r="BK97" i="9"/>
  <c r="BM97" s="1"/>
  <c r="BK70"/>
  <c r="BM70" s="1"/>
  <c r="AV30" i="5" s="1"/>
  <c r="BK168" i="9"/>
  <c r="BM168" s="1"/>
  <c r="BK160"/>
  <c r="BM160" s="1"/>
  <c r="BK142"/>
  <c r="BM142" s="1"/>
  <c r="BK191"/>
  <c r="BM191" s="1"/>
  <c r="BK176"/>
  <c r="BM176" s="1"/>
  <c r="BK138"/>
  <c r="BM138" s="1"/>
  <c r="DL30" i="5" s="1"/>
  <c r="BK95" i="9"/>
  <c r="BM95" s="1"/>
  <c r="BL30" i="5" s="1"/>
  <c r="BK20" i="9"/>
  <c r="BM20" s="1"/>
  <c r="BK149"/>
  <c r="BM149" s="1"/>
  <c r="BK189"/>
  <c r="BM189" s="1"/>
  <c r="BK118"/>
  <c r="BM118" s="1"/>
  <c r="BK84"/>
  <c r="BM84" s="1"/>
  <c r="BD30" i="5" s="1"/>
  <c r="BK134" i="9"/>
  <c r="BM134" s="1"/>
  <c r="BK106"/>
  <c r="BM106" s="1"/>
  <c r="CB30" i="5" s="1"/>
  <c r="BK61" i="9"/>
  <c r="BM61" s="1"/>
  <c r="AR30" i="5" s="1"/>
  <c r="BK58" i="9"/>
  <c r="BM58" s="1"/>
  <c r="AN30" i="5" s="1"/>
  <c r="BK46" i="9"/>
  <c r="BM46" s="1"/>
  <c r="AF30" i="5" s="1"/>
  <c r="BK30" i="9"/>
  <c r="BM30" s="1"/>
  <c r="BK170"/>
  <c r="BM170" s="1"/>
  <c r="BK155"/>
  <c r="BM155" s="1"/>
  <c r="BK151"/>
  <c r="BM151" s="1"/>
  <c r="BK144"/>
  <c r="BM144" s="1"/>
  <c r="BK178"/>
  <c r="BM178" s="1"/>
  <c r="BK129"/>
  <c r="BM129" s="1"/>
  <c r="CZ30" i="5" s="1"/>
  <c r="BK121" i="9"/>
  <c r="BM121" s="1"/>
  <c r="BK110"/>
  <c r="BM110" s="1"/>
  <c r="CF30" i="5" s="1"/>
  <c r="BK79" i="9"/>
  <c r="BM79" s="1"/>
  <c r="AZ30" i="5" s="1"/>
  <c r="BK52" i="9"/>
  <c r="BM52" s="1"/>
  <c r="AJ30" i="5" s="1"/>
  <c r="BK24" i="9"/>
  <c r="BM24" s="1"/>
  <c r="T30" i="5" s="1"/>
  <c r="BK165" i="9"/>
  <c r="BM165" s="1"/>
  <c r="BK157"/>
  <c r="BM157" s="1"/>
  <c r="BK153"/>
  <c r="BM153" s="1"/>
  <c r="BK182"/>
  <c r="BM182" s="1"/>
  <c r="BK174"/>
  <c r="BM174" s="1"/>
  <c r="BK126"/>
  <c r="BM126" s="1"/>
  <c r="CV30" i="5" s="1"/>
  <c r="BK115" i="9"/>
  <c r="BM115" s="1"/>
  <c r="CJ30" i="5" s="1"/>
  <c r="BK88" i="9"/>
  <c r="BM88" s="1"/>
  <c r="BH30" i="5" s="1"/>
  <c r="BK37" i="9"/>
  <c r="BM37" s="1"/>
  <c r="AB30" i="5" s="1"/>
  <c r="BK146" i="9"/>
  <c r="BM146" s="1"/>
  <c r="BK187"/>
  <c r="BM187" s="1"/>
  <c r="BK180"/>
  <c r="BM180" s="1"/>
  <c r="BE202"/>
  <c r="BG202" s="1"/>
  <c r="DT81" i="5" s="1"/>
  <c r="BE200" i="9"/>
  <c r="BG200" s="1"/>
  <c r="DP81" i="5" s="1"/>
  <c r="AY110" i="9"/>
  <c r="BA110" s="1"/>
  <c r="CF28" i="5" s="1"/>
  <c r="AY70" i="9"/>
  <c r="BA70" s="1"/>
  <c r="AV28" i="5" s="1"/>
  <c r="AY126" i="9"/>
  <c r="BA126" s="1"/>
  <c r="CV28" i="5" s="1"/>
  <c r="AY104" i="9"/>
  <c r="BA104" s="1"/>
  <c r="BX28" i="5" s="1"/>
  <c r="AY84" i="9"/>
  <c r="BA84" s="1"/>
  <c r="BD28" i="5" s="1"/>
  <c r="AY58" i="9"/>
  <c r="BA58" s="1"/>
  <c r="AN28" i="5" s="1"/>
  <c r="AY46" i="9"/>
  <c r="BA46" s="1"/>
  <c r="AF28" i="5" s="1"/>
  <c r="AY95" i="9"/>
  <c r="BA95" s="1"/>
  <c r="BL28" i="5" s="1"/>
  <c r="AY37" i="9"/>
  <c r="BA37" s="1"/>
  <c r="AB28" i="5" s="1"/>
  <c r="AY115" i="9"/>
  <c r="BA115" s="1"/>
  <c r="CJ28" i="5" s="1"/>
  <c r="AY100" i="9"/>
  <c r="BA100" s="1"/>
  <c r="BT28" i="5" s="1"/>
  <c r="AY88" i="9"/>
  <c r="BA88" s="1"/>
  <c r="BH28" i="5" s="1"/>
  <c r="AY79" i="9"/>
  <c r="BA79" s="1"/>
  <c r="AZ28" i="5" s="1"/>
  <c r="AY52" i="9"/>
  <c r="BA52" s="1"/>
  <c r="AJ28" i="5" s="1"/>
  <c r="AY30" i="9"/>
  <c r="BA30" s="1"/>
  <c r="X28" i="5" s="1"/>
  <c r="AY20" i="9"/>
  <c r="BA20" s="1"/>
  <c r="P28" i="5" s="1"/>
  <c r="AY97" i="9"/>
  <c r="BA97" s="1"/>
  <c r="BP28" i="5" s="1"/>
  <c r="AY24" i="9"/>
  <c r="BA24" s="1"/>
  <c r="T28" i="5" s="1"/>
  <c r="BK202" i="9"/>
  <c r="BM202" s="1"/>
  <c r="DT82" i="5" s="1"/>
  <c r="BK200" i="9"/>
  <c r="BM200" s="1"/>
  <c r="DP82" i="5" s="1"/>
  <c r="BE79" i="9"/>
  <c r="BG79" s="1"/>
  <c r="AZ29" i="5" s="1"/>
  <c r="BE20" i="9"/>
  <c r="BG20" s="1"/>
  <c r="BE170"/>
  <c r="BG170" s="1"/>
  <c r="BE160"/>
  <c r="BG160" s="1"/>
  <c r="BE157"/>
  <c r="BG157" s="1"/>
  <c r="BE149"/>
  <c r="BG149" s="1"/>
  <c r="BE144"/>
  <c r="BG144" s="1"/>
  <c r="BE180"/>
  <c r="BG180" s="1"/>
  <c r="BE176"/>
  <c r="BG176" s="1"/>
  <c r="BE95"/>
  <c r="BG95" s="1"/>
  <c r="BL29" i="5" s="1"/>
  <c r="BE168" i="9"/>
  <c r="BG168" s="1"/>
  <c r="BE134"/>
  <c r="BG134" s="1"/>
  <c r="BE121"/>
  <c r="BG121" s="1"/>
  <c r="CR29" i="5" s="1"/>
  <c r="BE106" i="9"/>
  <c r="BG106" s="1"/>
  <c r="CB29" i="5" s="1"/>
  <c r="BE100" i="9"/>
  <c r="BG100" s="1"/>
  <c r="BE37"/>
  <c r="BG37" s="1"/>
  <c r="AB29" i="5" s="1"/>
  <c r="BE178" i="9"/>
  <c r="BG178" s="1"/>
  <c r="BE132"/>
  <c r="BG132" s="1"/>
  <c r="BE129"/>
  <c r="BG129" s="1"/>
  <c r="BE126"/>
  <c r="BG126" s="1"/>
  <c r="BE115"/>
  <c r="BG115" s="1"/>
  <c r="BE104"/>
  <c r="BG104" s="1"/>
  <c r="BX29" i="5" s="1"/>
  <c r="BE97" i="9"/>
  <c r="BG97" s="1"/>
  <c r="BP29" i="5" s="1"/>
  <c r="BE70" i="9"/>
  <c r="BG70" s="1"/>
  <c r="BE58"/>
  <c r="BG58" s="1"/>
  <c r="AN29" i="5" s="1"/>
  <c r="BE46" i="9"/>
  <c r="BG46" s="1"/>
  <c r="BE30"/>
  <c r="BG30" s="1"/>
  <c r="X29" i="5" s="1"/>
  <c r="BE151" i="9"/>
  <c r="BG151" s="1"/>
  <c r="BE146"/>
  <c r="BG146" s="1"/>
  <c r="BE191"/>
  <c r="BG191" s="1"/>
  <c r="BE187"/>
  <c r="BG187" s="1"/>
  <c r="BE84"/>
  <c r="BG84" s="1"/>
  <c r="BD29" i="5" s="1"/>
  <c r="BE52" i="9"/>
  <c r="BG52" s="1"/>
  <c r="AJ29" i="5" s="1"/>
  <c r="BE24" i="9"/>
  <c r="BG24" s="1"/>
  <c r="T29" i="5" s="1"/>
  <c r="BE165" i="9"/>
  <c r="BG165" s="1"/>
  <c r="BE155"/>
  <c r="BG155" s="1"/>
  <c r="BE189"/>
  <c r="BG189" s="1"/>
  <c r="BE138"/>
  <c r="BG138" s="1"/>
  <c r="BE118"/>
  <c r="BG118" s="1"/>
  <c r="CN29" i="5" s="1"/>
  <c r="BE110" i="9"/>
  <c r="BG110" s="1"/>
  <c r="BE88"/>
  <c r="BG88" s="1"/>
  <c r="BH29" i="5" s="1"/>
  <c r="BE61" i="9"/>
  <c r="BG61" s="1"/>
  <c r="AR29" i="5" s="1"/>
  <c r="BE153" i="9"/>
  <c r="BG153" s="1"/>
  <c r="BE142"/>
  <c r="BG142" s="1"/>
  <c r="BE182"/>
  <c r="BG182" s="1"/>
  <c r="BE174"/>
  <c r="BG174" s="1"/>
  <c r="AB230" i="6"/>
  <c r="O119" i="7" s="1"/>
  <c r="H119"/>
  <c r="AB173" i="6"/>
  <c r="O91" i="7" s="1"/>
  <c r="H91"/>
  <c r="V318" i="6"/>
  <c r="H160" i="7" s="1"/>
  <c r="L159"/>
  <c r="AB324" i="6"/>
  <c r="O163" i="7" s="1"/>
  <c r="L163"/>
  <c r="AB346" i="6"/>
  <c r="O173" i="7" s="1"/>
  <c r="L173"/>
  <c r="AB368" i="6"/>
  <c r="O184" i="7" s="1"/>
  <c r="L184"/>
  <c r="AB384" i="6"/>
  <c r="O198" i="7" s="1"/>
  <c r="H198"/>
  <c r="AB332" i="6"/>
  <c r="O167" i="7" s="1"/>
  <c r="H167"/>
  <c r="U199"/>
  <c r="W199" s="1"/>
  <c r="DP71" i="5" s="1"/>
  <c r="U182" i="7"/>
  <c r="W182" s="1"/>
  <c r="DH9" i="5" s="1"/>
  <c r="U154" i="7"/>
  <c r="W154" s="1"/>
  <c r="CR9" i="5" s="1"/>
  <c r="U149" i="7"/>
  <c r="W149" s="1"/>
  <c r="CN9" i="5" s="1"/>
  <c r="U130" i="7"/>
  <c r="W130" s="1"/>
  <c r="CB9" i="5" s="1"/>
  <c r="U103" i="7"/>
  <c r="W103" s="1"/>
  <c r="BH9" i="5" s="1"/>
  <c r="U98" i="7"/>
  <c r="W98" s="1"/>
  <c r="BD9" i="5" s="1"/>
  <c r="U71" i="7"/>
  <c r="W71" s="1"/>
  <c r="AR9" i="5" s="1"/>
  <c r="U41" i="7"/>
  <c r="W41" s="1"/>
  <c r="AB9" i="5" s="1"/>
  <c r="U19" i="7"/>
  <c r="W19" s="1"/>
  <c r="P9" i="5" s="1"/>
  <c r="U202" i="7"/>
  <c r="W202" s="1"/>
  <c r="DT71" i="5" s="1"/>
  <c r="U120" i="7"/>
  <c r="W120" s="1"/>
  <c r="BT9" i="5" s="1"/>
  <c r="U111" i="7"/>
  <c r="W111" s="1"/>
  <c r="BL9" i="5" s="1"/>
  <c r="U144" i="7"/>
  <c r="W144" s="1"/>
  <c r="CJ9" i="5" s="1"/>
  <c r="U125" i="7"/>
  <c r="W125" s="1"/>
  <c r="BX9" i="5" s="1"/>
  <c r="U189" i="7"/>
  <c r="W189" s="1"/>
  <c r="DL9" i="5" s="1"/>
  <c r="U176" i="7"/>
  <c r="W176" s="1"/>
  <c r="DD9" i="5" s="1"/>
  <c r="U168" i="7"/>
  <c r="W168" s="1"/>
  <c r="CZ9" i="5" s="1"/>
  <c r="U161" i="7"/>
  <c r="W161" s="1"/>
  <c r="CV9" i="5" s="1"/>
  <c r="U115" i="7"/>
  <c r="W115" s="1"/>
  <c r="BP9" i="5" s="1"/>
  <c r="U67" i="7"/>
  <c r="W67" s="1"/>
  <c r="AN9" i="5" s="1"/>
  <c r="U33" i="7"/>
  <c r="W33" s="1"/>
  <c r="X9" i="5" s="1"/>
  <c r="U137" i="7"/>
  <c r="W137" s="1"/>
  <c r="CF9" i="5" s="1"/>
  <c r="U82" i="7"/>
  <c r="W82" s="1"/>
  <c r="AV9" i="5" s="1"/>
  <c r="AB121" i="6"/>
  <c r="O66" i="7" s="1"/>
  <c r="H66"/>
  <c r="AB129" i="6"/>
  <c r="O70" i="7" s="1"/>
  <c r="H70"/>
  <c r="AB185" i="6"/>
  <c r="O97" i="7" s="1"/>
  <c r="H97"/>
  <c r="AB195" i="6"/>
  <c r="O102" i="7" s="1"/>
  <c r="H102"/>
  <c r="AB254" i="6"/>
  <c r="O131" i="7" s="1"/>
  <c r="L131"/>
  <c r="AB308" i="6"/>
  <c r="O155" i="7" s="1"/>
  <c r="L155"/>
  <c r="X316" i="6"/>
  <c r="H159" i="7"/>
  <c r="AB366" i="6"/>
  <c r="O183" i="7" s="1"/>
  <c r="L183"/>
  <c r="AB380" i="6"/>
  <c r="O196" i="7" s="1"/>
  <c r="L196"/>
  <c r="AB388" i="6"/>
  <c r="O200" i="7" s="1"/>
  <c r="L200"/>
  <c r="AM182"/>
  <c r="AO182" s="1"/>
  <c r="DH12" i="5" s="1"/>
  <c r="AM176" i="7"/>
  <c r="AO176" s="1"/>
  <c r="DD12" i="5" s="1"/>
  <c r="AM161" i="7"/>
  <c r="AO161" s="1"/>
  <c r="CV12" i="5" s="1"/>
  <c r="AM103" i="7"/>
  <c r="AO103" s="1"/>
  <c r="BH12" i="5" s="1"/>
  <c r="AM67" i="7"/>
  <c r="AO67" s="1"/>
  <c r="AN12" i="5" s="1"/>
  <c r="AM202" i="7"/>
  <c r="AO202" s="1"/>
  <c r="DT74" i="5" s="1"/>
  <c r="AM33" i="7"/>
  <c r="AO33" s="1"/>
  <c r="X12" i="5" s="1"/>
  <c r="AM199" i="7"/>
  <c r="AO199" s="1"/>
  <c r="DP74" i="5" s="1"/>
  <c r="P72" i="4" s="1"/>
  <c r="AM130" i="7"/>
  <c r="AO130" s="1"/>
  <c r="CB12" i="5" s="1"/>
  <c r="AM189" i="7"/>
  <c r="AO189" s="1"/>
  <c r="DL12" i="5" s="1"/>
  <c r="AM168" i="7"/>
  <c r="AO168" s="1"/>
  <c r="CZ12" i="5" s="1"/>
  <c r="AM115" i="7"/>
  <c r="AO115" s="1"/>
  <c r="BP12" i="5" s="1"/>
  <c r="AM111" i="7"/>
  <c r="AM144"/>
  <c r="AO144" s="1"/>
  <c r="CJ12" i="5" s="1"/>
  <c r="AM137" i="7"/>
  <c r="AO137" s="1"/>
  <c r="CF12" i="5" s="1"/>
  <c r="AM125" i="7"/>
  <c r="AO125" s="1"/>
  <c r="BX12" i="5" s="1"/>
  <c r="AM120" i="7"/>
  <c r="AO120" s="1"/>
  <c r="BT12" i="5" s="1"/>
  <c r="AM154" i="7"/>
  <c r="AO154" s="1"/>
  <c r="CR12" i="5" s="1"/>
  <c r="AM149" i="7"/>
  <c r="AO149" s="1"/>
  <c r="CN12" i="5" s="1"/>
  <c r="AM98" i="7"/>
  <c r="AO98" s="1"/>
  <c r="BD12" i="5" s="1"/>
  <c r="AM82" i="7"/>
  <c r="AO82" s="1"/>
  <c r="AV12" i="5" s="1"/>
  <c r="AM71" i="7"/>
  <c r="AO71" s="1"/>
  <c r="AR12" i="5" s="1"/>
  <c r="AM41" i="7"/>
  <c r="AO41" s="1"/>
  <c r="AB12" i="5" s="1"/>
  <c r="AM19" i="7"/>
  <c r="AO19" s="1"/>
  <c r="P12" i="5" s="1"/>
  <c r="AG126" i="9"/>
  <c r="AI126" s="1"/>
  <c r="CV25" i="5" s="1"/>
  <c r="AG104" i="9"/>
  <c r="AI104" s="1"/>
  <c r="BX25" i="5" s="1"/>
  <c r="AG138" i="9"/>
  <c r="AI138" s="1"/>
  <c r="DL25" i="5" s="1"/>
  <c r="AG110" i="9"/>
  <c r="AI110" s="1"/>
  <c r="CF25" i="5" s="1"/>
  <c r="AB234" i="6"/>
  <c r="O121" i="7" s="1"/>
  <c r="L121"/>
  <c r="BQ155" i="9"/>
  <c r="AB322" i="6"/>
  <c r="O162" i="7" s="1"/>
  <c r="L162"/>
  <c r="AB340" i="6"/>
  <c r="O170" i="7" s="1"/>
  <c r="L170"/>
  <c r="AB370" i="6"/>
  <c r="O185" i="7" s="1"/>
  <c r="L185"/>
  <c r="AB390" i="6"/>
  <c r="O201" i="7" s="1"/>
  <c r="H201"/>
  <c r="AG189"/>
  <c r="AI189" s="1"/>
  <c r="DL11" i="5" s="1"/>
  <c r="AG168" i="7"/>
  <c r="AI168" s="1"/>
  <c r="CZ11" i="5" s="1"/>
  <c r="AG115" i="7"/>
  <c r="AI115" s="1"/>
  <c r="BP11" i="5" s="1"/>
  <c r="AG111" i="7"/>
  <c r="AI111" s="1"/>
  <c r="BL11" i="5" s="1"/>
  <c r="AG154" i="7"/>
  <c r="AI154" s="1"/>
  <c r="CR11" i="5" s="1"/>
  <c r="AG149" i="7"/>
  <c r="AI149" s="1"/>
  <c r="CN11" i="5" s="1"/>
  <c r="AG98" i="7"/>
  <c r="AI98" s="1"/>
  <c r="BD11" i="5" s="1"/>
  <c r="AG82" i="7"/>
  <c r="AI82" s="1"/>
  <c r="AV11" i="5" s="1"/>
  <c r="AG71" i="7"/>
  <c r="AI71" s="1"/>
  <c r="AR11" i="5" s="1"/>
  <c r="AG41" i="7"/>
  <c r="AI41" s="1"/>
  <c r="AB11" i="5" s="1"/>
  <c r="AG161" i="7"/>
  <c r="AI161" s="1"/>
  <c r="CV11" i="5" s="1"/>
  <c r="AG202" i="7"/>
  <c r="AI202" s="1"/>
  <c r="DT73" i="5" s="1"/>
  <c r="AG144" i="7"/>
  <c r="AI144" s="1"/>
  <c r="CJ11" i="5" s="1"/>
  <c r="AG137" i="7"/>
  <c r="AI137" s="1"/>
  <c r="CF11" i="5" s="1"/>
  <c r="AG125" i="7"/>
  <c r="AI125" s="1"/>
  <c r="BX11" i="5" s="1"/>
  <c r="AG120" i="7"/>
  <c r="AI120" s="1"/>
  <c r="BT11" i="5" s="1"/>
  <c r="AG33" i="7"/>
  <c r="AI33" s="1"/>
  <c r="X11" i="5" s="1"/>
  <c r="AG199" i="7"/>
  <c r="AI199" s="1"/>
  <c r="DP73" i="5" s="1"/>
  <c r="AG130" i="7"/>
  <c r="AI130" s="1"/>
  <c r="CB11" i="5" s="1"/>
  <c r="AG19" i="7"/>
  <c r="AI19" s="1"/>
  <c r="P11" i="5" s="1"/>
  <c r="AG182" i="7"/>
  <c r="AI182" s="1"/>
  <c r="DH11" i="5" s="1"/>
  <c r="AG176" i="7"/>
  <c r="AI176" s="1"/>
  <c r="DD11" i="5" s="1"/>
  <c r="AG103" i="7"/>
  <c r="AI103" s="1"/>
  <c r="BH11" i="5" s="1"/>
  <c r="AG67" i="7"/>
  <c r="AI67" s="1"/>
  <c r="AN11" i="5" s="1"/>
  <c r="AA155" i="9"/>
  <c r="AC155" s="1"/>
  <c r="AA24"/>
  <c r="AC24" s="1"/>
  <c r="T24" i="5" s="1"/>
  <c r="AA134" i="9"/>
  <c r="AA104"/>
  <c r="AC104" s="1"/>
  <c r="BX24" i="5" s="1"/>
  <c r="BX23" s="1"/>
  <c r="AB34" i="6"/>
  <c r="O24" i="7" s="1"/>
  <c r="H24"/>
  <c r="AB50" i="6"/>
  <c r="O32" i="7" s="1"/>
  <c r="H32"/>
  <c r="AB105" i="6"/>
  <c r="O59" i="7" s="1"/>
  <c r="H59"/>
  <c r="AB125" i="6"/>
  <c r="O68" i="7" s="1"/>
  <c r="L68"/>
  <c r="AB240" i="6"/>
  <c r="O124" i="7" s="1"/>
  <c r="H124"/>
  <c r="AB268" i="6"/>
  <c r="O138" i="7" s="1"/>
  <c r="L138"/>
  <c r="AB284" i="6"/>
  <c r="O145" i="7" s="1"/>
  <c r="L145"/>
  <c r="AB272" i="6"/>
  <c r="O140" i="7" s="1"/>
  <c r="L140"/>
  <c r="AB288" i="6"/>
  <c r="O147" i="7" s="1"/>
  <c r="L147"/>
  <c r="AB301" i="6"/>
  <c r="O153" i="7" s="1"/>
  <c r="AO111"/>
  <c r="BL12" i="5" s="1"/>
  <c r="BE23" i="8"/>
  <c r="BE24" s="1"/>
  <c r="BK23"/>
  <c r="BK24" s="1"/>
  <c r="M24"/>
  <c r="V328" i="6"/>
  <c r="H165" i="7" s="1"/>
  <c r="X326" i="6"/>
  <c r="X372"/>
  <c r="V374"/>
  <c r="H187" i="7" s="1"/>
  <c r="AB310" i="6"/>
  <c r="O156" i="7" s="1"/>
  <c r="AB316" i="6"/>
  <c r="O159" i="7" s="1"/>
  <c r="AB256" i="6"/>
  <c r="O132" i="7" s="1"/>
  <c r="AB270" i="6"/>
  <c r="O139" i="7" s="1"/>
  <c r="AB382" i="6"/>
  <c r="O197" i="7" s="1"/>
  <c r="AB348" i="6"/>
  <c r="O174" i="7" s="1"/>
  <c r="AB354" i="6"/>
  <c r="O177" i="7" s="1"/>
  <c r="AB362" i="6"/>
  <c r="O181" i="7" s="1"/>
  <c r="V299" i="6"/>
  <c r="H152" i="7" s="1"/>
  <c r="X297" i="6"/>
  <c r="X374"/>
  <c r="L187" i="7" s="1"/>
  <c r="V376" i="6"/>
  <c r="H188" i="7" s="1"/>
  <c r="AB314" i="6"/>
  <c r="O158" i="7" s="1"/>
  <c r="AB262" i="6"/>
  <c r="O135" i="7" s="1"/>
  <c r="AB224" i="6"/>
  <c r="O116" i="7" s="1"/>
  <c r="AB276" i="6"/>
  <c r="O142" i="7" s="1"/>
  <c r="AB286" i="6"/>
  <c r="O146" i="7" s="1"/>
  <c r="AB295" i="6"/>
  <c r="O150" i="7" s="1"/>
  <c r="AB312" i="6"/>
  <c r="O157" i="7" s="1"/>
  <c r="I3" i="3"/>
  <c r="I5"/>
  <c r="I8"/>
  <c r="I10"/>
  <c r="I12"/>
  <c r="AB244" i="6"/>
  <c r="O126" i="7" s="1"/>
  <c r="AB135" i="6"/>
  <c r="O72" i="7" s="1"/>
  <c r="AB165" i="6"/>
  <c r="O87" i="7" s="1"/>
  <c r="AB236" i="6"/>
  <c r="O122" i="7" s="1"/>
  <c r="AB226" i="6"/>
  <c r="O117" i="7" s="1"/>
  <c r="X248" i="6"/>
  <c r="V250"/>
  <c r="AB87"/>
  <c r="O50" i="7" s="1"/>
  <c r="AB141" i="6"/>
  <c r="O75" i="7" s="1"/>
  <c r="AB199" i="6"/>
  <c r="O104" i="7" s="1"/>
  <c r="AB75" i="6"/>
  <c r="O44" i="7" s="1"/>
  <c r="AB79" i="6"/>
  <c r="O46" i="7" s="1"/>
  <c r="AB145" i="6"/>
  <c r="O77" i="7" s="1"/>
  <c r="AB167" i="6"/>
  <c r="O88" i="7" s="1"/>
  <c r="AB157" i="6"/>
  <c r="O83" i="7" s="1"/>
  <c r="AB189" i="6"/>
  <c r="O99" i="7" s="1"/>
  <c r="AB238" i="6"/>
  <c r="O123" i="7" s="1"/>
  <c r="AB77" i="6"/>
  <c r="O45" i="7" s="1"/>
  <c r="AB83" i="6"/>
  <c r="O48" i="7" s="1"/>
  <c r="AB137" i="6"/>
  <c r="O73" i="7" s="1"/>
  <c r="AB169" i="6"/>
  <c r="O89" i="7" s="1"/>
  <c r="AB111" i="6"/>
  <c r="O61" i="7" s="1"/>
  <c r="AB171" i="6"/>
  <c r="O90" i="7" s="1"/>
  <c r="AB177" i="6"/>
  <c r="O93" i="7" s="1"/>
  <c r="AB93" i="6"/>
  <c r="O53" i="7" s="1"/>
  <c r="AB153" i="6"/>
  <c r="O81" i="7" s="1"/>
  <c r="V151" i="6"/>
  <c r="H80" i="7" s="1"/>
  <c r="X149" i="6"/>
  <c r="V219"/>
  <c r="X217"/>
  <c r="AB65"/>
  <c r="O39" i="7" s="1"/>
  <c r="AB95" i="6"/>
  <c r="O54" i="7" s="1"/>
  <c r="AB113" i="6"/>
  <c r="O62" i="7" s="1"/>
  <c r="AB117" i="6"/>
  <c r="O64" i="7" s="1"/>
  <c r="AB159" i="6"/>
  <c r="O84" i="7" s="1"/>
  <c r="AB163" i="6"/>
  <c r="O86" i="7" s="1"/>
  <c r="AB181" i="6"/>
  <c r="O95" i="7" s="1"/>
  <c r="AB203" i="6"/>
  <c r="O106" i="7" s="1"/>
  <c r="AB207" i="6"/>
  <c r="O108" i="7" s="1"/>
  <c r="AB139" i="6"/>
  <c r="O74" i="7" s="1"/>
  <c r="AB147" i="6"/>
  <c r="O78" i="7" s="1"/>
  <c r="AB143" i="6"/>
  <c r="O76" i="7" s="1"/>
  <c r="AB63" i="6"/>
  <c r="O38" i="7" s="1"/>
  <c r="AB71" i="6"/>
  <c r="O42" i="7" s="1"/>
  <c r="AB115" i="6"/>
  <c r="O63" i="7" s="1"/>
  <c r="AB161" i="6"/>
  <c r="O85" i="7" s="1"/>
  <c r="AB179" i="6"/>
  <c r="O94" i="7" s="1"/>
  <c r="AB201" i="6"/>
  <c r="O105" i="7" s="1"/>
  <c r="AB205" i="6"/>
  <c r="O107" i="7" s="1"/>
  <c r="AB30" i="6"/>
  <c r="O22" i="7" s="1"/>
  <c r="AB55" i="6"/>
  <c r="O34" i="7" s="1"/>
  <c r="AB119" i="6"/>
  <c r="O65" i="7" s="1"/>
  <c r="AB127" i="6"/>
  <c r="O69" i="7" s="1"/>
  <c r="AB183" i="6"/>
  <c r="O96" i="7" s="1"/>
  <c r="AB193" i="6"/>
  <c r="O101" i="7" s="1"/>
  <c r="AB209" i="6"/>
  <c r="O109" i="7" s="1"/>
  <c r="AB215" i="6"/>
  <c r="O112" i="7" s="1"/>
  <c r="AB211" i="6"/>
  <c r="O110" i="7" s="1"/>
  <c r="V40" i="6"/>
  <c r="H27" i="7" s="1"/>
  <c r="X38" i="6"/>
  <c r="AB9"/>
  <c r="O14" i="7" s="1"/>
  <c r="AB61" i="6"/>
  <c r="O37" i="7" s="1"/>
  <c r="AB48" i="6"/>
  <c r="O31" i="7" s="1"/>
  <c r="AB57" i="6"/>
  <c r="O35" i="7" s="1"/>
  <c r="AB32" i="6"/>
  <c r="O23" i="7" s="1"/>
  <c r="AB73" i="6"/>
  <c r="O43" i="7" s="1"/>
  <c r="AB81" i="6"/>
  <c r="O47" i="7" s="1"/>
  <c r="AB97" i="6"/>
  <c r="O55" i="7" s="1"/>
  <c r="AB99" i="6"/>
  <c r="O56" i="7" s="1"/>
  <c r="I14" i="3"/>
  <c r="I17"/>
  <c r="I20"/>
  <c r="V28" i="6"/>
  <c r="H21" i="7" s="1"/>
  <c r="X26" i="6"/>
  <c r="L20" i="7" s="1"/>
  <c r="AB46" i="6"/>
  <c r="O30" i="7" s="1"/>
  <c r="AB59" i="6"/>
  <c r="O36" i="7" s="1"/>
  <c r="AB28" i="6"/>
  <c r="O21" i="7" s="1"/>
  <c r="AB42" i="6"/>
  <c r="O28" i="7" s="1"/>
  <c r="AB44" i="6"/>
  <c r="O29" i="7" s="1"/>
  <c r="AB101" i="6"/>
  <c r="O57" i="7" s="1"/>
  <c r="AB103" i="6"/>
  <c r="O58" i="7" s="1"/>
  <c r="AB67" i="6"/>
  <c r="O40" i="7" s="1"/>
  <c r="AB89" i="6"/>
  <c r="O51" i="7" s="1"/>
  <c r="V15" i="6"/>
  <c r="H17" i="7" s="1"/>
  <c r="X15" i="6"/>
  <c r="L17" i="7" s="1"/>
  <c r="X7" i="6"/>
  <c r="X13"/>
  <c r="L16" i="7" s="1"/>
  <c r="I25" i="3"/>
  <c r="I28"/>
  <c r="P23"/>
  <c r="I23" s="1"/>
  <c r="BO160" i="9"/>
  <c r="Y168"/>
  <c r="Y160"/>
  <c r="BO165"/>
  <c r="Y134"/>
  <c r="Y118"/>
  <c r="BO155"/>
  <c r="BO149"/>
  <c r="Y106"/>
  <c r="Y149"/>
  <c r="Y132"/>
  <c r="AB257" i="6"/>
  <c r="X32" i="3"/>
  <c r="AF32"/>
  <c r="AN32"/>
  <c r="AD32"/>
  <c r="AL32"/>
  <c r="V32"/>
  <c r="V358" i="6"/>
  <c r="H179" i="7" s="1"/>
  <c r="V350" i="6"/>
  <c r="X344"/>
  <c r="X330"/>
  <c r="X328"/>
  <c r="L165" i="7" s="1"/>
  <c r="X342" i="6"/>
  <c r="V356"/>
  <c r="V360"/>
  <c r="X338"/>
  <c r="L169" i="7" s="1"/>
  <c r="V314" i="6"/>
  <c r="H158" i="7" s="1"/>
  <c r="V260" i="6"/>
  <c r="V258"/>
  <c r="AB279"/>
  <c r="V274"/>
  <c r="H141" i="7" s="1"/>
  <c r="V246" i="6"/>
  <c r="AB261"/>
  <c r="V290"/>
  <c r="V264"/>
  <c r="H136" i="7" s="1"/>
  <c r="V228" i="6"/>
  <c r="AB210"/>
  <c r="AB192"/>
  <c r="AB190"/>
  <c r="V191"/>
  <c r="AB68"/>
  <c r="AB51"/>
  <c r="AB20"/>
  <c r="AB52"/>
  <c r="AB35"/>
  <c r="X85"/>
  <c r="X11"/>
  <c r="AB19"/>
  <c r="V11"/>
  <c r="H15" i="7" s="1"/>
  <c r="P93" i="14"/>
  <c r="I93" s="1"/>
  <c r="V334" i="6" s="1"/>
  <c r="Y189" i="9"/>
  <c r="P106" i="14"/>
  <c r="L102" s="1"/>
  <c r="X335" i="6" s="1"/>
  <c r="Y144" i="9"/>
  <c r="P15" i="15"/>
  <c r="P22"/>
  <c r="Y151" i="9"/>
  <c r="Y180"/>
  <c r="Y153"/>
  <c r="N55" i="14"/>
  <c r="P85"/>
  <c r="Y170" i="9"/>
  <c r="Y176"/>
  <c r="Y178"/>
  <c r="I81" i="14"/>
  <c r="V319" i="6" s="1"/>
  <c r="P71" i="15"/>
  <c r="P74"/>
  <c r="Y182" i="9"/>
  <c r="BO200"/>
  <c r="AG24" i="8"/>
  <c r="AU24"/>
  <c r="AW24" s="1"/>
  <c r="AJ19" i="5" s="1"/>
  <c r="P17" i="4" s="1"/>
  <c r="BG24" i="8"/>
  <c r="AA178" i="9"/>
  <c r="AA170"/>
  <c r="AA187"/>
  <c r="AA174"/>
  <c r="AA160"/>
  <c r="AA144"/>
  <c r="AA126"/>
  <c r="AA110"/>
  <c r="AA106"/>
  <c r="AA100"/>
  <c r="AA84"/>
  <c r="AA79"/>
  <c r="AA70"/>
  <c r="AA30"/>
  <c r="AA180"/>
  <c r="AA189"/>
  <c r="AA176"/>
  <c r="AA151"/>
  <c r="AA129"/>
  <c r="AA121"/>
  <c r="AC121" s="1"/>
  <c r="AA97"/>
  <c r="AC97" s="1"/>
  <c r="AA61"/>
  <c r="AA46"/>
  <c r="AA182"/>
  <c r="AA149"/>
  <c r="AA138"/>
  <c r="AC138" s="1"/>
  <c r="AA115"/>
  <c r="AA58"/>
  <c r="AA52"/>
  <c r="AA157"/>
  <c r="AC157" s="1"/>
  <c r="AA153"/>
  <c r="AA142"/>
  <c r="AA191"/>
  <c r="AA146"/>
  <c r="AC146" s="1"/>
  <c r="AA118"/>
  <c r="AA88"/>
  <c r="AC88" s="1"/>
  <c r="BH24" i="5" s="1"/>
  <c r="AA37" i="9"/>
  <c r="AA168"/>
  <c r="AA165"/>
  <c r="AA132"/>
  <c r="AA95"/>
  <c r="BQ200"/>
  <c r="BQ202"/>
  <c r="BS202" s="1"/>
  <c r="DT83" i="5" s="1"/>
  <c r="AA200" i="9"/>
  <c r="AA202"/>
  <c r="AI24" i="8"/>
  <c r="R30" i="15"/>
  <c r="T30" s="1"/>
  <c r="CV68" i="5" s="1"/>
  <c r="CV67" s="1"/>
  <c r="R24" i="15"/>
  <c r="T24" s="1"/>
  <c r="R11"/>
  <c r="R22"/>
  <c r="T22" s="1"/>
  <c r="CB68" i="5" s="1"/>
  <c r="CB67" s="1"/>
  <c r="R17" i="15"/>
  <c r="T17" s="1"/>
  <c r="X68" i="5" s="1"/>
  <c r="X67" s="1"/>
  <c r="R15" i="15"/>
  <c r="R41"/>
  <c r="R38"/>
  <c r="R33"/>
  <c r="T33" s="1"/>
  <c r="CZ68" i="5" s="1"/>
  <c r="CZ67" s="1"/>
  <c r="R43" i="15"/>
  <c r="T43" s="1"/>
  <c r="R26"/>
  <c r="T26" s="1"/>
  <c r="CJ68" i="5" s="1"/>
  <c r="CJ67" s="1"/>
  <c r="R19" i="15"/>
  <c r="T19" s="1"/>
  <c r="BT68" i="5" s="1"/>
  <c r="BT67" s="1"/>
  <c r="R28" i="15"/>
  <c r="T28" s="1"/>
  <c r="CN68" i="5" s="1"/>
  <c r="CN67" s="1"/>
  <c r="R67" i="15"/>
  <c r="T67" s="1"/>
  <c r="R63"/>
  <c r="T63" s="1"/>
  <c r="R59"/>
  <c r="T59" s="1"/>
  <c r="R53"/>
  <c r="T53" s="1"/>
  <c r="AF68" i="5" s="1"/>
  <c r="AF67" s="1"/>
  <c r="R61" i="15"/>
  <c r="T61" s="1"/>
  <c r="CR68" i="5" s="1"/>
  <c r="CR67" s="1"/>
  <c r="R65" i="15"/>
  <c r="T65" s="1"/>
  <c r="R57"/>
  <c r="T57" s="1"/>
  <c r="BP68" i="5" s="1"/>
  <c r="BP67" s="1"/>
  <c r="R55" i="15"/>
  <c r="T55" s="1"/>
  <c r="AV68" i="5" s="1"/>
  <c r="AV67" s="1"/>
  <c r="R51" i="15"/>
  <c r="T51" s="1"/>
  <c r="R74"/>
  <c r="T74" s="1"/>
  <c r="DT86" i="5" s="1"/>
  <c r="DT85" s="1"/>
  <c r="R71" i="15"/>
  <c r="AG58" i="9"/>
  <c r="AI58" s="1"/>
  <c r="AN25" i="5" s="1"/>
  <c r="AG52" i="9"/>
  <c r="AG37"/>
  <c r="AG30"/>
  <c r="AG95"/>
  <c r="AI95" s="1"/>
  <c r="BL25" i="5" s="1"/>
  <c r="AG88" i="9"/>
  <c r="AG84"/>
  <c r="AI84" s="1"/>
  <c r="BD25" i="5" s="1"/>
  <c r="AG70" i="9"/>
  <c r="AG100"/>
  <c r="AG97"/>
  <c r="AI97" s="1"/>
  <c r="BP25" i="5" s="1"/>
  <c r="AG79" i="9"/>
  <c r="AG46"/>
  <c r="AG115"/>
  <c r="AG24"/>
  <c r="AI24" s="1"/>
  <c r="T25" i="5" s="1"/>
  <c r="BM24" i="8"/>
  <c r="I10" i="15"/>
  <c r="Q24" i="8"/>
  <c r="S24" s="1"/>
  <c r="AJ14" i="5" s="1"/>
  <c r="Z80" i="14"/>
  <c r="Z54"/>
  <c r="Z32"/>
  <c r="Z20"/>
  <c r="Z15"/>
  <c r="AB15" s="1"/>
  <c r="P60" i="5" s="1"/>
  <c r="Z74" i="14"/>
  <c r="Z107"/>
  <c r="Z84"/>
  <c r="Z49"/>
  <c r="AB49" s="1"/>
  <c r="CB60" i="5" s="1"/>
  <c r="CB59" s="1"/>
  <c r="Z44" i="14"/>
  <c r="BQ187" i="9"/>
  <c r="BQ180"/>
  <c r="BS180" s="1"/>
  <c r="BQ174"/>
  <c r="BQ157"/>
  <c r="BS157" s="1"/>
  <c r="BQ191"/>
  <c r="BS191" s="1"/>
  <c r="BQ189"/>
  <c r="BS189" s="1"/>
  <c r="BQ165"/>
  <c r="BQ151"/>
  <c r="BS151" s="1"/>
  <c r="BQ149"/>
  <c r="BQ146"/>
  <c r="BS146" s="1"/>
  <c r="BQ182"/>
  <c r="BS182" s="1"/>
  <c r="BQ176"/>
  <c r="BS176" s="1"/>
  <c r="BQ170"/>
  <c r="BS170" s="1"/>
  <c r="BQ160"/>
  <c r="BQ144"/>
  <c r="BS144" s="1"/>
  <c r="BQ178"/>
  <c r="BS178" s="1"/>
  <c r="BQ153"/>
  <c r="BS153" s="1"/>
  <c r="BQ168"/>
  <c r="BS168" s="1"/>
  <c r="BQ142"/>
  <c r="W24" i="8"/>
  <c r="Y24" s="1"/>
  <c r="AJ15" i="5" s="1"/>
  <c r="P13" i="4" s="1"/>
  <c r="AO24" i="8"/>
  <c r="L10" i="15"/>
  <c r="P41" i="14"/>
  <c r="P19"/>
  <c r="T71" i="15"/>
  <c r="DP86" i="5" s="1"/>
  <c r="Y200" i="9"/>
  <c r="P89" i="14"/>
  <c r="P102"/>
  <c r="P75"/>
  <c r="L33"/>
  <c r="L50"/>
  <c r="X265" i="6" s="1"/>
  <c r="I71" i="14"/>
  <c r="V291" i="6" s="1"/>
  <c r="Y202" i="9"/>
  <c r="L58" i="14"/>
  <c r="X280" i="6" s="1"/>
  <c r="L71" i="14"/>
  <c r="BO142" i="9"/>
  <c r="Y174"/>
  <c r="BO187"/>
  <c r="Y191"/>
  <c r="L12" i="14"/>
  <c r="I16"/>
  <c r="V90" i="6" s="1"/>
  <c r="I50" i="14"/>
  <c r="V265" i="6" s="1"/>
  <c r="P79" i="14"/>
  <c r="L75" s="1"/>
  <c r="X302" i="6" s="1"/>
  <c r="BO174" i="9"/>
  <c r="L45" i="14"/>
  <c r="P37"/>
  <c r="P66"/>
  <c r="P67" s="1"/>
  <c r="P97"/>
  <c r="P23"/>
  <c r="AT66" i="5" l="1"/>
  <c r="AW37" i="16"/>
  <c r="AV66" i="5" s="1"/>
  <c r="AH66"/>
  <c r="AW28" i="16"/>
  <c r="AJ66" i="5" s="1"/>
  <c r="AW32" i="16"/>
  <c r="AR66" i="5" s="1"/>
  <c r="P64" i="4" s="1"/>
  <c r="AP66" i="5"/>
  <c r="AQ28" i="16"/>
  <c r="AJ65" i="5" s="1"/>
  <c r="AH65"/>
  <c r="AQ32" i="16"/>
  <c r="AR65" i="5" s="1"/>
  <c r="AR62" s="1"/>
  <c r="AP65"/>
  <c r="AE28" i="16"/>
  <c r="AJ63" i="5" s="1"/>
  <c r="AH63"/>
  <c r="N61" i="4" s="1"/>
  <c r="AQ37" i="16"/>
  <c r="AV65" i="5" s="1"/>
  <c r="AV62" s="1"/>
  <c r="P42" i="4"/>
  <c r="P12"/>
  <c r="CF8" i="5"/>
  <c r="CV8"/>
  <c r="BX88"/>
  <c r="BX87"/>
  <c r="BX8"/>
  <c r="BX7" s="1"/>
  <c r="DT70"/>
  <c r="BD8"/>
  <c r="CR8"/>
  <c r="P48" i="4"/>
  <c r="P59" i="5"/>
  <c r="AV8"/>
  <c r="BP8"/>
  <c r="DL8"/>
  <c r="BT8"/>
  <c r="AR8"/>
  <c r="CN8"/>
  <c r="P9" i="4"/>
  <c r="CJ29" i="5"/>
  <c r="P30"/>
  <c r="DD30"/>
  <c r="BT31"/>
  <c r="T39"/>
  <c r="DL68"/>
  <c r="DL67" s="1"/>
  <c r="CF68"/>
  <c r="CF67" s="1"/>
  <c r="P10" i="4"/>
  <c r="DL29" i="5"/>
  <c r="AF29"/>
  <c r="DD29"/>
  <c r="P29"/>
  <c r="CR30"/>
  <c r="DH30"/>
  <c r="P30" i="4"/>
  <c r="X27" i="5"/>
  <c r="CF27"/>
  <c r="AV27"/>
  <c r="CZ27"/>
  <c r="CJ27"/>
  <c r="DL31"/>
  <c r="DH31"/>
  <c r="BP31"/>
  <c r="AF31"/>
  <c r="BT39"/>
  <c r="AV33"/>
  <c r="CR33"/>
  <c r="P40" i="4"/>
  <c r="P34"/>
  <c r="P54"/>
  <c r="P51"/>
  <c r="P55"/>
  <c r="T88" i="5"/>
  <c r="T87"/>
  <c r="T23"/>
  <c r="AN8"/>
  <c r="DD87"/>
  <c r="DD8"/>
  <c r="BL8"/>
  <c r="BL7" s="1"/>
  <c r="AB8"/>
  <c r="CB8"/>
  <c r="DP70"/>
  <c r="DP88"/>
  <c r="DP87"/>
  <c r="P69" i="4"/>
  <c r="P32"/>
  <c r="AF33" i="5"/>
  <c r="P84" i="4"/>
  <c r="DP85" i="5"/>
  <c r="P83" i="4" s="1"/>
  <c r="X8" i="5"/>
  <c r="CZ8"/>
  <c r="CJ8"/>
  <c r="P8"/>
  <c r="P7" i="4"/>
  <c r="BH8" i="5"/>
  <c r="DH8"/>
  <c r="P39"/>
  <c r="P38" i="4"/>
  <c r="AJ62" i="5"/>
  <c r="P61" i="4"/>
  <c r="P71"/>
  <c r="CZ29" i="5"/>
  <c r="BT29"/>
  <c r="X30"/>
  <c r="CB27"/>
  <c r="P27"/>
  <c r="P25" i="4" s="1"/>
  <c r="CV31" i="5"/>
  <c r="AV31"/>
  <c r="CF31"/>
  <c r="CF29"/>
  <c r="AV29"/>
  <c r="CV29"/>
  <c r="DH29"/>
  <c r="P80" i="4"/>
  <c r="P26"/>
  <c r="P79"/>
  <c r="CN30" i="5"/>
  <c r="BP30"/>
  <c r="AF27"/>
  <c r="CR27"/>
  <c r="CJ31"/>
  <c r="CN31"/>
  <c r="P77" i="4"/>
  <c r="AS21" i="12"/>
  <c r="T45" i="5" s="1"/>
  <c r="CF33"/>
  <c r="P56" i="4"/>
  <c r="AG29" i="11"/>
  <c r="DH37" i="5" s="1"/>
  <c r="DH33" s="1"/>
  <c r="AY85" i="13"/>
  <c r="AB54" i="5" s="1"/>
  <c r="AB49" s="1"/>
  <c r="AM31" i="12"/>
  <c r="DL44" i="5" s="1"/>
  <c r="AM29" i="11"/>
  <c r="DH38" i="5" s="1"/>
  <c r="BE64" i="13"/>
  <c r="T55" i="5" s="1"/>
  <c r="AY33" i="13"/>
  <c r="P54" i="5" s="1"/>
  <c r="AB280" i="6"/>
  <c r="O202" i="7"/>
  <c r="N27" i="14"/>
  <c r="N32" s="1"/>
  <c r="AM17" i="11"/>
  <c r="AF38" i="5" s="1"/>
  <c r="AB319" i="6"/>
  <c r="AM25" i="11"/>
  <c r="CR38" i="5" s="1"/>
  <c r="BE79" i="13"/>
  <c r="X55" i="5" s="1"/>
  <c r="AY64" i="13"/>
  <c r="T54" i="5" s="1"/>
  <c r="T49" s="1"/>
  <c r="BE33" i="13"/>
  <c r="P55" i="5" s="1"/>
  <c r="AB74" i="14"/>
  <c r="CN60" i="5" s="1"/>
  <c r="CN59" s="1"/>
  <c r="AB265" i="6"/>
  <c r="AB84" i="14"/>
  <c r="CV60" i="5" s="1"/>
  <c r="CV59" s="1"/>
  <c r="N12" i="14"/>
  <c r="N15" s="1"/>
  <c r="X18" i="6"/>
  <c r="AB18" s="1"/>
  <c r="AS31" i="12"/>
  <c r="DL45" i="5" s="1"/>
  <c r="DL39" s="1"/>
  <c r="N81" i="14"/>
  <c r="N84" s="1"/>
  <c r="AM25" i="12"/>
  <c r="BP44" i="5" s="1"/>
  <c r="N45" i="14"/>
  <c r="N49" s="1"/>
  <c r="X251" i="6"/>
  <c r="AB251" s="1"/>
  <c r="N71" i="14"/>
  <c r="N74" s="1"/>
  <c r="X291" i="6"/>
  <c r="AB291" s="1"/>
  <c r="N33" i="14"/>
  <c r="X130" i="6"/>
  <c r="AB130" s="1"/>
  <c r="AB54" i="14"/>
  <c r="CF60" i="5" s="1"/>
  <c r="CF59" s="1"/>
  <c r="AM29" i="12"/>
  <c r="CN44" i="5" s="1"/>
  <c r="CN39" s="1"/>
  <c r="AG17" i="11"/>
  <c r="AF37" i="5" s="1"/>
  <c r="AG21" i="11"/>
  <c r="BP37" i="5" s="1"/>
  <c r="BP33" s="1"/>
  <c r="AY79" i="13"/>
  <c r="X54" i="5" s="1"/>
  <c r="X49" s="1"/>
  <c r="T38" i="15"/>
  <c r="DD68" i="5" s="1"/>
  <c r="DD67" s="1"/>
  <c r="AG25" i="11"/>
  <c r="CR37" i="5" s="1"/>
  <c r="AS29" i="12"/>
  <c r="CN45" i="5" s="1"/>
  <c r="P43" i="4" s="1"/>
  <c r="AM21" i="11"/>
  <c r="BP38" i="5" s="1"/>
  <c r="AM21" i="12"/>
  <c r="T44" i="5" s="1"/>
  <c r="AS25" i="12"/>
  <c r="BP45" i="5" s="1"/>
  <c r="BP39" s="1"/>
  <c r="AB80" i="14"/>
  <c r="CR60" i="5" s="1"/>
  <c r="CR59" s="1"/>
  <c r="AB191" i="6"/>
  <c r="O100" i="7" s="1"/>
  <c r="O103" s="1"/>
  <c r="H100"/>
  <c r="AB260" i="6"/>
  <c r="O134" i="7" s="1"/>
  <c r="H134"/>
  <c r="AB344" i="6"/>
  <c r="O172" i="7" s="1"/>
  <c r="L172"/>
  <c r="AB7" i="6"/>
  <c r="O13" i="7" s="1"/>
  <c r="L13"/>
  <c r="AB250" i="6"/>
  <c r="O129" i="7" s="1"/>
  <c r="H129"/>
  <c r="AB149" i="6"/>
  <c r="O79" i="7" s="1"/>
  <c r="L79"/>
  <c r="AB11" i="6"/>
  <c r="O15" i="7" s="1"/>
  <c r="L15"/>
  <c r="AB228" i="6"/>
  <c r="O118" i="7" s="1"/>
  <c r="O120" s="1"/>
  <c r="H118"/>
  <c r="AB360" i="6"/>
  <c r="O180" i="7" s="1"/>
  <c r="H180"/>
  <c r="AB330" i="6"/>
  <c r="O166" i="7" s="1"/>
  <c r="L166"/>
  <c r="AB350" i="6"/>
  <c r="O175" i="7" s="1"/>
  <c r="H175"/>
  <c r="AB217" i="6"/>
  <c r="O113" i="7" s="1"/>
  <c r="L113"/>
  <c r="AB248" i="6"/>
  <c r="O128" i="7" s="1"/>
  <c r="L128"/>
  <c r="AB372" i="6"/>
  <c r="O186" i="7" s="1"/>
  <c r="L186"/>
  <c r="O92"/>
  <c r="AB274" i="6"/>
  <c r="O141" i="7" s="1"/>
  <c r="O144" s="1"/>
  <c r="O71"/>
  <c r="AC126" i="9"/>
  <c r="CV24" i="5" s="1"/>
  <c r="CV23" s="1"/>
  <c r="AB151" i="6"/>
  <c r="O80" i="7" s="1"/>
  <c r="O67"/>
  <c r="O111"/>
  <c r="O82"/>
  <c r="AB299" i="6"/>
  <c r="O152" i="7" s="1"/>
  <c r="AB358" i="6"/>
  <c r="O179" i="7" s="1"/>
  <c r="AB318" i="6"/>
  <c r="O160" i="7" s="1"/>
  <c r="O161" s="1"/>
  <c r="O149"/>
  <c r="AB290" i="6"/>
  <c r="O148" i="7" s="1"/>
  <c r="H148"/>
  <c r="AB258" i="6"/>
  <c r="O133" i="7" s="1"/>
  <c r="H133"/>
  <c r="AB342" i="6"/>
  <c r="O171" i="7" s="1"/>
  <c r="L171"/>
  <c r="AB85" i="6"/>
  <c r="O49" i="7" s="1"/>
  <c r="L49"/>
  <c r="AB246" i="6"/>
  <c r="O127" i="7" s="1"/>
  <c r="H127"/>
  <c r="AB356" i="6"/>
  <c r="O178" i="7" s="1"/>
  <c r="O182" s="1"/>
  <c r="H178"/>
  <c r="AB38" i="6"/>
  <c r="O26" i="7" s="1"/>
  <c r="L26"/>
  <c r="AB219" i="6"/>
  <c r="O114" i="7" s="1"/>
  <c r="O115" s="1"/>
  <c r="H114"/>
  <c r="AB297" i="6"/>
  <c r="O151" i="7" s="1"/>
  <c r="L151"/>
  <c r="AB326" i="6"/>
  <c r="O164" i="7" s="1"/>
  <c r="L164"/>
  <c r="O41"/>
  <c r="O98"/>
  <c r="O125"/>
  <c r="AC170" i="9"/>
  <c r="DL24" i="5" s="1"/>
  <c r="BS155" i="9"/>
  <c r="AC134"/>
  <c r="O52" i="7"/>
  <c r="O60"/>
  <c r="BI24" i="8"/>
  <c r="AJ21" i="5" s="1"/>
  <c r="P19" i="4" s="1"/>
  <c r="O199" i="7"/>
  <c r="BO24" i="8"/>
  <c r="AJ22" i="5" s="1"/>
  <c r="P20" i="4" s="1"/>
  <c r="AK24" i="8"/>
  <c r="AJ17" i="5" s="1"/>
  <c r="P15" i="4" s="1"/>
  <c r="AB374" i="6"/>
  <c r="O187" i="7" s="1"/>
  <c r="O189" s="1"/>
  <c r="AB26" i="6"/>
  <c r="O20" i="7" s="1"/>
  <c r="O25" s="1"/>
  <c r="AB376" i="6"/>
  <c r="O188" i="7" s="1"/>
  <c r="AB338" i="6"/>
  <c r="O169" i="7" s="1"/>
  <c r="AB328" i="6"/>
  <c r="O165" i="7" s="1"/>
  <c r="AB264" i="6"/>
  <c r="O136" i="7" s="1"/>
  <c r="AB40" i="6"/>
  <c r="O27" i="7" s="1"/>
  <c r="AB15" i="6"/>
  <c r="O17" i="7" s="1"/>
  <c r="AB13" i="6"/>
  <c r="O16" i="7" s="1"/>
  <c r="I31" i="3"/>
  <c r="BS160" i="9"/>
  <c r="CZ31" i="5" s="1"/>
  <c r="AC160" i="9"/>
  <c r="AI115"/>
  <c r="CJ25" i="5" s="1"/>
  <c r="AC168" i="9"/>
  <c r="AC37"/>
  <c r="AB24" i="5" s="1"/>
  <c r="AB87" s="1"/>
  <c r="BS149" i="9"/>
  <c r="CB31" i="5" s="1"/>
  <c r="AC129" i="9"/>
  <c r="AI79"/>
  <c r="AZ25" i="5" s="1"/>
  <c r="AC95" i="9"/>
  <c r="BL24" i="5" s="1"/>
  <c r="BL23" s="1"/>
  <c r="AC52" i="9"/>
  <c r="AJ24" i="5" s="1"/>
  <c r="AJ23" s="1"/>
  <c r="AC110" i="9"/>
  <c r="CF24" i="5" s="1"/>
  <c r="AC118" i="9"/>
  <c r="CN24" i="5" s="1"/>
  <c r="AI52" i="9"/>
  <c r="AJ25" i="5" s="1"/>
  <c r="AI100" i="9"/>
  <c r="BT25" i="5" s="1"/>
  <c r="AC115" i="9"/>
  <c r="CJ24" i="5" s="1"/>
  <c r="CJ23" s="1"/>
  <c r="AI70" i="9"/>
  <c r="AV25" i="5" s="1"/>
  <c r="AC46" i="9"/>
  <c r="AF24" i="5" s="1"/>
  <c r="BS200" i="9"/>
  <c r="DP83" i="5" s="1"/>
  <c r="P81" i="4" s="1"/>
  <c r="AI37" i="9"/>
  <c r="AB25" i="5" s="1"/>
  <c r="AB88" s="1"/>
  <c r="AC182" i="9"/>
  <c r="AC151"/>
  <c r="AC106"/>
  <c r="CB24" i="5" s="1"/>
  <c r="AC61" i="9"/>
  <c r="AR24" i="5" s="1"/>
  <c r="AR23" s="1"/>
  <c r="AC153" i="9"/>
  <c r="AC149"/>
  <c r="AC202"/>
  <c r="DT76" i="5" s="1"/>
  <c r="DT75" s="1"/>
  <c r="AC132" i="9"/>
  <c r="DD24" i="5" s="1"/>
  <c r="AI46" i="9"/>
  <c r="AF25" i="5" s="1"/>
  <c r="AC79" i="9"/>
  <c r="AZ24" i="5" s="1"/>
  <c r="BS174" i="9"/>
  <c r="BS165"/>
  <c r="DD31" i="5" s="1"/>
  <c r="AC189" i="9"/>
  <c r="AC142"/>
  <c r="P24" i="5" s="1"/>
  <c r="AC144" i="9"/>
  <c r="AC178"/>
  <c r="AC176"/>
  <c r="AB17" i="6"/>
  <c r="O18" i="7" s="1"/>
  <c r="I85" i="14"/>
  <c r="V333" i="6" s="1"/>
  <c r="AQ24" i="8"/>
  <c r="AJ18" i="5" s="1"/>
  <c r="P16" i="4" s="1"/>
  <c r="T41" i="15"/>
  <c r="DH68" i="5" s="1"/>
  <c r="DH67" s="1"/>
  <c r="AB107" i="14"/>
  <c r="CZ60" i="5" s="1"/>
  <c r="CZ59" s="1"/>
  <c r="AB32" i="14"/>
  <c r="AN60" i="5" s="1"/>
  <c r="AN59" s="1"/>
  <c r="AC58" i="9"/>
  <c r="AN24" i="5" s="1"/>
  <c r="AN23" s="1"/>
  <c r="N58" i="14"/>
  <c r="T15" i="15"/>
  <c r="AC180" i="9"/>
  <c r="BP24" i="5" s="1"/>
  <c r="BS142" i="9"/>
  <c r="P31" i="5" s="1"/>
  <c r="AC70" i="9"/>
  <c r="AC200"/>
  <c r="DP76" i="5" s="1"/>
  <c r="AI30" i="9"/>
  <c r="X25" i="5" s="1"/>
  <c r="P23" i="4" s="1"/>
  <c r="AC84" i="9"/>
  <c r="BD24" i="5" s="1"/>
  <c r="BD23" s="1"/>
  <c r="P22" i="14"/>
  <c r="P68"/>
  <c r="P69" s="1"/>
  <c r="L16"/>
  <c r="I75"/>
  <c r="P90"/>
  <c r="AC165" i="9"/>
  <c r="AB44" i="14"/>
  <c r="AR60" i="5" s="1"/>
  <c r="AR59" s="1"/>
  <c r="BS187" i="9"/>
  <c r="CR31" i="5" s="1"/>
  <c r="N50" i="14"/>
  <c r="N54" s="1"/>
  <c r="AC30" i="9"/>
  <c r="AI88"/>
  <c r="BH25" i="5" s="1"/>
  <c r="BH88" s="1"/>
  <c r="P98" i="14"/>
  <c r="P36"/>
  <c r="I102"/>
  <c r="P42"/>
  <c r="AB20"/>
  <c r="AF60" i="5" s="1"/>
  <c r="AF59" s="1"/>
  <c r="AC191" i="9"/>
  <c r="AC100"/>
  <c r="BT24" i="5" s="1"/>
  <c r="BT87" s="1"/>
  <c r="AC174" i="9"/>
  <c r="AC187"/>
  <c r="CR24" i="5" s="1"/>
  <c r="P60" i="4" l="1"/>
  <c r="P63"/>
  <c r="N64"/>
  <c r="N63"/>
  <c r="BP23" i="5"/>
  <c r="BP88"/>
  <c r="BP87"/>
  <c r="CR23"/>
  <c r="CR88"/>
  <c r="CR87"/>
  <c r="DL23"/>
  <c r="DL87"/>
  <c r="DL88"/>
  <c r="P23"/>
  <c r="P87"/>
  <c r="P88"/>
  <c r="P29" i="4"/>
  <c r="P6"/>
  <c r="CB23" i="5"/>
  <c r="P31" i="4"/>
  <c r="AN88" i="5"/>
  <c r="BH23"/>
  <c r="AR87"/>
  <c r="CF23"/>
  <c r="CZ24"/>
  <c r="P36" i="4"/>
  <c r="BH87" i="5"/>
  <c r="CB87"/>
  <c r="DD7"/>
  <c r="DD89" s="1"/>
  <c r="AN7"/>
  <c r="AR7"/>
  <c r="BT88"/>
  <c r="P57" i="4"/>
  <c r="BD7" i="5"/>
  <c r="BX89"/>
  <c r="CV88"/>
  <c r="CF88"/>
  <c r="AJ13"/>
  <c r="AV24"/>
  <c r="CN23"/>
  <c r="DH24"/>
  <c r="P53" i="4"/>
  <c r="P37"/>
  <c r="BH7" i="5"/>
  <c r="BH89" s="1"/>
  <c r="CJ7"/>
  <c r="CB7"/>
  <c r="CB89" s="1"/>
  <c r="BL88"/>
  <c r="AN87"/>
  <c r="P27" i="4"/>
  <c r="CN88" i="5"/>
  <c r="P58" i="4"/>
  <c r="CR7" i="5"/>
  <c r="CR89" s="1"/>
  <c r="BD88"/>
  <c r="DT88"/>
  <c r="CV7"/>
  <c r="CF87"/>
  <c r="AJ88"/>
  <c r="DP75"/>
  <c r="P73" i="4" s="1"/>
  <c r="P74"/>
  <c r="AZ23" i="5"/>
  <c r="AZ7" s="1"/>
  <c r="AZ88"/>
  <c r="AZ87"/>
  <c r="AF23"/>
  <c r="AF7" s="1"/>
  <c r="AF87"/>
  <c r="AF88"/>
  <c r="DP69"/>
  <c r="P68" i="4"/>
  <c r="CB88" i="5"/>
  <c r="CN7"/>
  <c r="BP7"/>
  <c r="BP89" s="1"/>
  <c r="DT69"/>
  <c r="CV87"/>
  <c r="DD23"/>
  <c r="P52" i="4"/>
  <c r="CJ87" i="5"/>
  <c r="BT23"/>
  <c r="BT7" s="1"/>
  <c r="BT89" s="1"/>
  <c r="X24"/>
  <c r="AB23"/>
  <c r="P35" i="4"/>
  <c r="CJ88" i="5"/>
  <c r="AB7"/>
  <c r="AB89" s="1"/>
  <c r="BL87"/>
  <c r="BL89" s="1"/>
  <c r="DD88"/>
  <c r="T7"/>
  <c r="T89" s="1"/>
  <c r="P28" i="4"/>
  <c r="CN87" i="5"/>
  <c r="AR88"/>
  <c r="DL7"/>
  <c r="DL89" s="1"/>
  <c r="P49"/>
  <c r="P47" i="4" s="1"/>
  <c r="BD87" i="5"/>
  <c r="DT87"/>
  <c r="CF7"/>
  <c r="CF89" s="1"/>
  <c r="AJ87"/>
  <c r="O137" i="7"/>
  <c r="O168"/>
  <c r="O176"/>
  <c r="O130"/>
  <c r="O154"/>
  <c r="N102" i="14"/>
  <c r="V335" i="6"/>
  <c r="AB335" s="1"/>
  <c r="N16" i="14"/>
  <c r="N20" s="1"/>
  <c r="X90" i="6"/>
  <c r="AB90" s="1"/>
  <c r="N75" i="14"/>
  <c r="N80" s="1"/>
  <c r="V302" i="6"/>
  <c r="AB302" s="1"/>
  <c r="O33" i="7"/>
  <c r="O19"/>
  <c r="N10" i="15"/>
  <c r="P99" i="14"/>
  <c r="P91"/>
  <c r="P92" s="1"/>
  <c r="P21"/>
  <c r="P43"/>
  <c r="L36" s="1"/>
  <c r="X132" i="6" s="1"/>
  <c r="AB132" s="1"/>
  <c r="I36" i="14"/>
  <c r="V132" i="6" s="1"/>
  <c r="L62" i="14"/>
  <c r="AR89" i="5" l="1"/>
  <c r="X23"/>
  <c r="X7" s="1"/>
  <c r="X87"/>
  <c r="X88"/>
  <c r="CZ23"/>
  <c r="CZ7" s="1"/>
  <c r="CZ89" s="1"/>
  <c r="CZ87"/>
  <c r="CZ88"/>
  <c r="DH23"/>
  <c r="DH7" s="1"/>
  <c r="DH88"/>
  <c r="DH87"/>
  <c r="AZ89"/>
  <c r="DT89"/>
  <c r="CJ89"/>
  <c r="AN89"/>
  <c r="P67" i="4"/>
  <c r="DP89" i="5"/>
  <c r="P11" i="4"/>
  <c r="AJ7" i="5"/>
  <c r="AJ89" s="1"/>
  <c r="AV23"/>
  <c r="AV7" s="1"/>
  <c r="AV88"/>
  <c r="AV87"/>
  <c r="P85" i="4" s="1"/>
  <c r="CN89" i="5"/>
  <c r="BD89"/>
  <c r="AF89"/>
  <c r="CV89"/>
  <c r="P22" i="4"/>
  <c r="N62" i="14"/>
  <c r="N70" s="1"/>
  <c r="X281" i="6"/>
  <c r="AB281" s="1"/>
  <c r="P10" i="15"/>
  <c r="P11" s="1"/>
  <c r="T11" s="1"/>
  <c r="P68" i="5" s="1"/>
  <c r="L85" i="14"/>
  <c r="I21"/>
  <c r="P100"/>
  <c r="P101" s="1"/>
  <c r="N36"/>
  <c r="N44" s="1"/>
  <c r="P86" i="4" l="1"/>
  <c r="P21"/>
  <c r="DH89" i="5"/>
  <c r="X89"/>
  <c r="P67"/>
  <c r="P66" i="4"/>
  <c r="AV89" i="5"/>
  <c r="N21" i="14"/>
  <c r="N26" s="1"/>
  <c r="V106" i="6"/>
  <c r="AB106" s="1"/>
  <c r="N85" i="14"/>
  <c r="X333" i="6"/>
  <c r="AB333" s="1"/>
  <c r="L93" i="14"/>
  <c r="P65" i="4" l="1"/>
  <c r="P7" i="5"/>
  <c r="N107" i="14"/>
  <c r="N93"/>
  <c r="X334" i="6"/>
  <c r="AB334" s="1"/>
  <c r="P89" i="5" l="1"/>
  <c r="P5" i="4"/>
  <c r="P90" i="5" l="1"/>
  <c r="P87" i="4"/>
  <c r="BT90" i="5" l="1"/>
  <c r="DL90"/>
  <c r="BX90"/>
  <c r="AB90"/>
  <c r="BP90"/>
  <c r="BH90"/>
  <c r="CB90"/>
  <c r="AR90"/>
  <c r="BL90"/>
  <c r="CF90"/>
  <c r="T90"/>
  <c r="CR90"/>
  <c r="DD90"/>
  <c r="AJ90"/>
  <c r="CZ90"/>
  <c r="CJ90"/>
  <c r="DT90"/>
  <c r="DP90"/>
  <c r="BD90"/>
  <c r="AF90"/>
  <c r="CV90"/>
  <c r="AZ90"/>
  <c r="CN90"/>
  <c r="AN90"/>
  <c r="AV90"/>
  <c r="DH90"/>
  <c r="X90"/>
</calcChain>
</file>

<file path=xl/sharedStrings.xml><?xml version="1.0" encoding="utf-8"?>
<sst xmlns="http://schemas.openxmlformats.org/spreadsheetml/2006/main" count="2584" uniqueCount="1006">
  <si>
    <t>Project Facility Plan</t>
    <phoneticPr fontId="113"/>
  </si>
  <si>
    <t>Page 2</t>
    <phoneticPr fontId="113"/>
  </si>
  <si>
    <t>Survey Packages and Demarcation among Sub-contractors</t>
    <phoneticPr fontId="113"/>
  </si>
  <si>
    <t>Page 3</t>
    <phoneticPr fontId="113"/>
  </si>
  <si>
    <t>Survey Cost</t>
    <phoneticPr fontId="113"/>
  </si>
  <si>
    <t>Survey Cost by Sub-contractors</t>
    <phoneticPr fontId="113"/>
  </si>
  <si>
    <t>Page 4</t>
    <phoneticPr fontId="113"/>
  </si>
  <si>
    <t>Survey Cost by Survey Packages</t>
    <phoneticPr fontId="113"/>
  </si>
  <si>
    <t>Page 5</t>
    <phoneticPr fontId="113"/>
  </si>
  <si>
    <t>Survey Plan</t>
    <phoneticPr fontId="113"/>
  </si>
  <si>
    <t>Detailed Survey Plan</t>
    <phoneticPr fontId="113"/>
  </si>
  <si>
    <t>4.2.1</t>
    <phoneticPr fontId="113"/>
  </si>
  <si>
    <t>4.2.2</t>
  </si>
  <si>
    <t>4.2.3</t>
  </si>
  <si>
    <t>Detailed Survey Plan (Bridge)</t>
    <phoneticPr fontId="113"/>
  </si>
  <si>
    <t>Detailed Survey Plan (Interchange)</t>
    <phoneticPr fontId="113"/>
  </si>
  <si>
    <t>Detailed Survey Plan (Building)</t>
    <phoneticPr fontId="113"/>
  </si>
  <si>
    <t>Detailed Survey Plan (Main Line, Softground)</t>
    <phoneticPr fontId="113"/>
  </si>
  <si>
    <t>Detailed Survey Plan (Main Line, Deep Excavation)</t>
    <phoneticPr fontId="113"/>
  </si>
  <si>
    <t>4.2.9</t>
    <phoneticPr fontId="113"/>
  </si>
  <si>
    <t>Detailed Survey Plan (Existing Road)</t>
    <phoneticPr fontId="113"/>
  </si>
  <si>
    <t>No.</t>
    <phoneticPr fontId="113"/>
  </si>
  <si>
    <t>TEDI</t>
    <phoneticPr fontId="113"/>
  </si>
  <si>
    <t>TEDIS</t>
    <phoneticPr fontId="113"/>
  </si>
  <si>
    <t>TECCO533</t>
    <phoneticPr fontId="113"/>
  </si>
  <si>
    <t>VECC</t>
    <phoneticPr fontId="113"/>
  </si>
  <si>
    <t>EGS</t>
    <phoneticPr fontId="113"/>
  </si>
  <si>
    <t>Tien Khai</t>
    <phoneticPr fontId="113"/>
  </si>
  <si>
    <t>Expressway</t>
    <phoneticPr fontId="113"/>
  </si>
  <si>
    <t>PKG01</t>
    <phoneticPr fontId="113"/>
  </si>
  <si>
    <t>-</t>
    <phoneticPr fontId="113"/>
  </si>
  <si>
    <t>Total</t>
    <phoneticPr fontId="113"/>
  </si>
  <si>
    <t>Item</t>
    <phoneticPr fontId="113"/>
  </si>
  <si>
    <t>Soil Class</t>
    <phoneticPr fontId="113"/>
  </si>
  <si>
    <t>Unit</t>
    <phoneticPr fontId="113"/>
  </si>
  <si>
    <t>By Sub-contractors</t>
    <phoneticPr fontId="113"/>
  </si>
  <si>
    <t>INPEL</t>
    <phoneticPr fontId="113"/>
  </si>
  <si>
    <t>BMT</t>
    <phoneticPr fontId="113"/>
  </si>
  <si>
    <t>Thanh Cong</t>
    <phoneticPr fontId="113"/>
  </si>
  <si>
    <t>Tan Phat</t>
    <phoneticPr fontId="113"/>
  </si>
  <si>
    <t>ATH</t>
    <phoneticPr fontId="113"/>
  </si>
  <si>
    <t>ICTC</t>
    <phoneticPr fontId="113"/>
  </si>
  <si>
    <t>Unit Price</t>
    <phoneticPr fontId="113"/>
  </si>
  <si>
    <t>Qty</t>
    <phoneticPr fontId="113"/>
  </si>
  <si>
    <t>Amount</t>
    <phoneticPr fontId="113"/>
  </si>
  <si>
    <t>(USD)</t>
    <phoneticPr fontId="113"/>
  </si>
  <si>
    <t>Main Line (ML, Normal Embankment and Excavation Sections (NEE))</t>
    <phoneticPr fontId="113"/>
  </si>
  <si>
    <t>Mechanical Boring</t>
    <phoneticPr fontId="113"/>
  </si>
  <si>
    <t>I-III (100%)</t>
  </si>
  <si>
    <t>(l.m.)</t>
    <phoneticPr fontId="113"/>
  </si>
  <si>
    <t>Sampling</t>
    <phoneticPr fontId="113"/>
  </si>
  <si>
    <t>(nos.)</t>
    <phoneticPr fontId="113"/>
  </si>
  <si>
    <t>Undisturbed Sample Test</t>
    <phoneticPr fontId="113"/>
  </si>
  <si>
    <t>Disturbed Sample Test</t>
    <phoneticPr fontId="113"/>
  </si>
  <si>
    <t>Tunnel (TN)</t>
    <phoneticPr fontId="113"/>
  </si>
  <si>
    <t>Mechanical Boring (Vertical)</t>
    <phoneticPr fontId="113"/>
  </si>
  <si>
    <t>I-III (50%), IV-VI (50%)</t>
  </si>
  <si>
    <t>Mechanical Boring (Horizontal)</t>
    <phoneticPr fontId="113"/>
  </si>
  <si>
    <t>Standard Penetration Test (SPT)</t>
    <phoneticPr fontId="113"/>
  </si>
  <si>
    <t>(points)</t>
    <phoneticPr fontId="113"/>
  </si>
  <si>
    <t>Unconfined Compression Test</t>
    <phoneticPr fontId="113"/>
  </si>
  <si>
    <t>Profile Survey</t>
    <phoneticPr fontId="113"/>
  </si>
  <si>
    <t>Seismic Measurement</t>
    <phoneticPr fontId="113"/>
  </si>
  <si>
    <t>Bridge (BR)</t>
    <phoneticPr fontId="113"/>
  </si>
  <si>
    <t>Mechanical Boring (On Shore)</t>
    <phoneticPr fontId="113"/>
  </si>
  <si>
    <t>Mechanical Boring (Off Shore)</t>
    <phoneticPr fontId="113"/>
  </si>
  <si>
    <t>I-III (70%), IV-VI (30%)</t>
  </si>
  <si>
    <t>Floating Equipment</t>
    <phoneticPr fontId="113"/>
  </si>
  <si>
    <t>Vane Shear Test (VST)</t>
    <phoneticPr fontId="113"/>
  </si>
  <si>
    <t>Consolidation Test (Cv)</t>
    <phoneticPr fontId="113"/>
  </si>
  <si>
    <t>Triaxial Compression Test (UU)</t>
    <phoneticPr fontId="113"/>
  </si>
  <si>
    <t>Triaxial Compression Test (CU)</t>
    <phoneticPr fontId="113"/>
  </si>
  <si>
    <t>Interchange (IC)</t>
    <phoneticPr fontId="113"/>
  </si>
  <si>
    <t>Building (BL)</t>
    <phoneticPr fontId="113"/>
  </si>
  <si>
    <t>Main Line (ML, Softground Section (SG))</t>
    <phoneticPr fontId="113"/>
  </si>
  <si>
    <t>Main Line (ML, Deep Excavation Section (DE))</t>
    <phoneticPr fontId="113"/>
  </si>
  <si>
    <t>Exchange Rate</t>
    <phoneticPr fontId="113"/>
  </si>
  <si>
    <t>1 USD</t>
    <phoneticPr fontId="113"/>
  </si>
  <si>
    <t>Discount from Standard Unit Price (Quang Nam Province, 2011)</t>
    <phoneticPr fontId="113"/>
  </si>
  <si>
    <t>By Survey Packages</t>
    <phoneticPr fontId="113"/>
  </si>
  <si>
    <t>Engineering Geological Survey Plan</t>
    <phoneticPr fontId="113"/>
  </si>
  <si>
    <t>Jurisdiction</t>
    <phoneticPr fontId="113"/>
  </si>
  <si>
    <t>Road</t>
    <phoneticPr fontId="113"/>
  </si>
  <si>
    <t>Construction Contract Package (Civil Works)</t>
    <phoneticPr fontId="113"/>
  </si>
  <si>
    <t>Survey Package</t>
    <phoneticPr fontId="113"/>
  </si>
  <si>
    <t>Demarcation among Sub-contractors</t>
    <phoneticPr fontId="113"/>
  </si>
  <si>
    <t>Classification</t>
    <phoneticPr fontId="113"/>
  </si>
  <si>
    <t>No.</t>
    <phoneticPr fontId="113"/>
  </si>
  <si>
    <t>Section</t>
    <phoneticPr fontId="113"/>
  </si>
  <si>
    <t>Length</t>
    <phoneticPr fontId="113"/>
  </si>
  <si>
    <t>Equation</t>
    <phoneticPr fontId="113"/>
  </si>
  <si>
    <t>TEDI</t>
    <phoneticPr fontId="113"/>
  </si>
  <si>
    <t>TEDIS</t>
    <phoneticPr fontId="113"/>
  </si>
  <si>
    <t>TECCO533</t>
    <phoneticPr fontId="113"/>
  </si>
  <si>
    <t>VECC</t>
    <phoneticPr fontId="113"/>
  </si>
  <si>
    <t>EGS</t>
    <phoneticPr fontId="113"/>
  </si>
  <si>
    <t>Tien Khai</t>
    <phoneticPr fontId="113"/>
  </si>
  <si>
    <t>INPEL</t>
    <phoneticPr fontId="113"/>
  </si>
  <si>
    <t>BMT</t>
    <phoneticPr fontId="113"/>
  </si>
  <si>
    <t>Thanh Cong</t>
    <phoneticPr fontId="113"/>
  </si>
  <si>
    <t>Tan Phat</t>
    <phoneticPr fontId="113"/>
  </si>
  <si>
    <t>ATH</t>
    <phoneticPr fontId="113"/>
  </si>
  <si>
    <t>ICTC</t>
    <phoneticPr fontId="113"/>
  </si>
  <si>
    <t>Danang</t>
    <phoneticPr fontId="113"/>
  </si>
  <si>
    <t>Expressway</t>
    <phoneticPr fontId="113"/>
  </si>
  <si>
    <t>PKG01</t>
    <phoneticPr fontId="113"/>
  </si>
  <si>
    <t>-</t>
    <phoneticPr fontId="113"/>
  </si>
  <si>
    <t>Quang Nam</t>
    <phoneticPr fontId="113"/>
  </si>
  <si>
    <t>Linking Road</t>
    <phoneticPr fontId="113"/>
  </si>
  <si>
    <t>Total</t>
    <phoneticPr fontId="113"/>
  </si>
  <si>
    <t>ML01-1</t>
    <phoneticPr fontId="113"/>
  </si>
  <si>
    <t>ML01-2</t>
    <phoneticPr fontId="113"/>
  </si>
  <si>
    <t>Jurisdiction</t>
  </si>
  <si>
    <t>Construction</t>
    <phoneticPr fontId="113"/>
  </si>
  <si>
    <t>Section/Station</t>
    <phoneticPr fontId="113"/>
  </si>
  <si>
    <t>Remarks</t>
    <phoneticPr fontId="113"/>
  </si>
  <si>
    <t>Contract No.</t>
    <phoneticPr fontId="113"/>
  </si>
  <si>
    <t>NEE</t>
  </si>
  <si>
    <t>NEE001</t>
  </si>
  <si>
    <t>ML01-2</t>
  </si>
  <si>
    <t>Existing Road (ER)</t>
    <phoneticPr fontId="113"/>
  </si>
  <si>
    <t>Belkenman Test</t>
    <phoneticPr fontId="113"/>
  </si>
  <si>
    <t>(nos.)</t>
    <phoneticPr fontId="113"/>
  </si>
  <si>
    <t>(exchange selling rate, 20 May 2011, Vietcombank)</t>
    <phoneticPr fontId="113"/>
  </si>
  <si>
    <t>=</t>
  </si>
  <si>
    <t>Page 30</t>
    <phoneticPr fontId="113"/>
  </si>
  <si>
    <t>All Section</t>
    <phoneticPr fontId="113"/>
  </si>
  <si>
    <t>Boring</t>
    <phoneticPr fontId="113"/>
  </si>
  <si>
    <t>Pitch</t>
    <phoneticPr fontId="113"/>
  </si>
  <si>
    <t>Depth</t>
    <phoneticPr fontId="113"/>
  </si>
  <si>
    <t>Survey</t>
    <phoneticPr fontId="113"/>
  </si>
  <si>
    <t>Survey Section</t>
    <phoneticPr fontId="113"/>
  </si>
  <si>
    <t>Qty and Price</t>
    <phoneticPr fontId="113"/>
  </si>
  <si>
    <t>Package</t>
    <phoneticPr fontId="113"/>
  </si>
  <si>
    <t>Road Section</t>
    <phoneticPr fontId="113"/>
  </si>
  <si>
    <t>1.1 Mechanical Boring</t>
    <phoneticPr fontId="113"/>
  </si>
  <si>
    <t>1.2 Sampling</t>
    <phoneticPr fontId="113"/>
  </si>
  <si>
    <t>1.3 Undisturbed Sample Test</t>
    <phoneticPr fontId="113"/>
  </si>
  <si>
    <t>1.4 Disturbed Sample Test</t>
    <phoneticPr fontId="113"/>
  </si>
  <si>
    <t>(m)</t>
    <phoneticPr fontId="113"/>
  </si>
  <si>
    <t>A. Expressway, 1. Main Line (Normal Embankment and Excavation Sections (NEE))</t>
    <phoneticPr fontId="113"/>
  </si>
  <si>
    <t>Existing Danang Bypass (Widening)</t>
    <phoneticPr fontId="113"/>
  </si>
  <si>
    <t>Sub-total</t>
    <phoneticPr fontId="113"/>
  </si>
  <si>
    <t>L &lt; 1,000 m</t>
  </si>
  <si>
    <t>10.1 Mechanical Boring</t>
    <phoneticPr fontId="113"/>
  </si>
  <si>
    <t>10.2 Sampling</t>
    <phoneticPr fontId="113"/>
  </si>
  <si>
    <t>10.3 Undisturbed Sample Test</t>
    <phoneticPr fontId="113"/>
  </si>
  <si>
    <t>10.4 Disturbed Sample Test</t>
    <phoneticPr fontId="113"/>
  </si>
  <si>
    <t>B. Linking Road, 10. Main Line (ML, Normal Embankment and Excavation Sections (NEE))</t>
    <phoneticPr fontId="113"/>
  </si>
  <si>
    <t>-</t>
    <phoneticPr fontId="113"/>
  </si>
  <si>
    <t>Item</t>
  </si>
  <si>
    <t>Portal (BP Side)</t>
  </si>
  <si>
    <t>Between Portals</t>
  </si>
  <si>
    <t>Portal (EP Side)</t>
  </si>
  <si>
    <t>Seismic Measurement</t>
  </si>
  <si>
    <t>Boring</t>
  </si>
  <si>
    <t>Vertical</t>
  </si>
  <si>
    <t>Nos.</t>
  </si>
  <si>
    <t>Depth</t>
  </si>
  <si>
    <t>Horizontal</t>
  </si>
  <si>
    <t>Sampling</t>
  </si>
  <si>
    <t>Pitch</t>
  </si>
  <si>
    <t>Disturbed Sample Test</t>
  </si>
  <si>
    <t>Unconfined Compression Test</t>
  </si>
  <si>
    <t>Vertical</t>
    <phoneticPr fontId="113"/>
  </si>
  <si>
    <t>Approach Road Length</t>
  </si>
  <si>
    <t>Construction</t>
  </si>
  <si>
    <t>Survey</t>
  </si>
  <si>
    <t>Survey Section</t>
  </si>
  <si>
    <t>Qty and Price</t>
  </si>
  <si>
    <t>Contract No.</t>
  </si>
  <si>
    <t>Package</t>
  </si>
  <si>
    <t>No.</t>
  </si>
  <si>
    <t>Tunnel Section</t>
  </si>
  <si>
    <t>Length</t>
  </si>
  <si>
    <t>2.1 Mechanical Boring (Vertical)</t>
  </si>
  <si>
    <t>2.2 Mechanical Boring (Horizontal)</t>
  </si>
  <si>
    <t>2.3 Sampling</t>
  </si>
  <si>
    <t>2.4 Standard Penetration Test (SPT)</t>
  </si>
  <si>
    <t>2.5 Disturbed Sample Test</t>
  </si>
  <si>
    <t>2.6 Unconfined Compression Test</t>
  </si>
  <si>
    <t>(m)</t>
  </si>
  <si>
    <t>A. Expressway, 2. Tunnel (TN)</t>
  </si>
  <si>
    <t>TN01</t>
  </si>
  <si>
    <t>-</t>
  </si>
  <si>
    <t>Sub-total</t>
  </si>
  <si>
    <t>Foundation Type</t>
    <phoneticPr fontId="113"/>
  </si>
  <si>
    <t>VD, OP, FO</t>
    <phoneticPr fontId="113"/>
  </si>
  <si>
    <t>Other BR</t>
    <phoneticPr fontId="113"/>
  </si>
  <si>
    <t>All Borehole</t>
    <phoneticPr fontId="113"/>
  </si>
  <si>
    <t>At Abutment</t>
    <phoneticPr fontId="113"/>
  </si>
  <si>
    <t>Shallow</t>
    <phoneticPr fontId="113"/>
  </si>
  <si>
    <t>Pile</t>
    <phoneticPr fontId="113"/>
  </si>
  <si>
    <t>At Pier</t>
    <phoneticPr fontId="113"/>
  </si>
  <si>
    <t>Boring Depth</t>
    <phoneticPr fontId="113"/>
  </si>
  <si>
    <t>On Shore/Off Shore</t>
    <phoneticPr fontId="113"/>
  </si>
  <si>
    <t>On Shore</t>
    <phoneticPr fontId="113"/>
  </si>
  <si>
    <t>Off Shore</t>
    <phoneticPr fontId="113"/>
  </si>
  <si>
    <t>SPT</t>
    <phoneticPr fontId="113"/>
  </si>
  <si>
    <t>Unconfined Compre. Test</t>
    <phoneticPr fontId="113"/>
  </si>
  <si>
    <t>Softground Section</t>
    <phoneticPr fontId="113"/>
  </si>
  <si>
    <t>Station</t>
    <phoneticPr fontId="113"/>
  </si>
  <si>
    <t>Bridge Station/Section</t>
    <phoneticPr fontId="113"/>
  </si>
  <si>
    <t>Bridge</t>
    <phoneticPr fontId="113"/>
  </si>
  <si>
    <t>Subst.</t>
    <phoneticPr fontId="113"/>
  </si>
  <si>
    <t>Foundation</t>
    <phoneticPr fontId="113"/>
  </si>
  <si>
    <t>3.1 Mech. Boring (On Shore)</t>
    <phoneticPr fontId="113"/>
  </si>
  <si>
    <t>3.2 Mech. Boring (Off Shore)</t>
    <phoneticPr fontId="113"/>
  </si>
  <si>
    <t>3.3 Sampling</t>
    <phoneticPr fontId="113"/>
  </si>
  <si>
    <t>3.4 Stand. Penet. Test (SPT)</t>
    <phoneticPr fontId="113"/>
  </si>
  <si>
    <t>3.5 Floating Equipment</t>
    <phoneticPr fontId="113"/>
  </si>
  <si>
    <t>Nos.</t>
    <phoneticPr fontId="113"/>
  </si>
  <si>
    <t>Type</t>
    <phoneticPr fontId="113"/>
  </si>
  <si>
    <t>UP</t>
    <phoneticPr fontId="113"/>
  </si>
  <si>
    <t>A. Expressway, 3. Bridge (BR, Main Line (ML))</t>
    <phoneticPr fontId="113"/>
  </si>
  <si>
    <t>VD01</t>
    <phoneticPr fontId="113"/>
  </si>
  <si>
    <t>Widening</t>
    <phoneticPr fontId="113"/>
  </si>
  <si>
    <t>LRB01</t>
    <phoneticPr fontId="113"/>
  </si>
  <si>
    <t>A2: SG01</t>
    <phoneticPr fontId="113"/>
  </si>
  <si>
    <t>LRB02</t>
    <phoneticPr fontId="113"/>
  </si>
  <si>
    <t>A1: SG01, A2: SG02</t>
    <phoneticPr fontId="113"/>
  </si>
  <si>
    <t>LRB03</t>
    <phoneticPr fontId="113"/>
  </si>
  <si>
    <t>A1A2: SG03</t>
    <phoneticPr fontId="113"/>
  </si>
  <si>
    <t>OP01</t>
    <phoneticPr fontId="113"/>
  </si>
  <si>
    <t>OP02</t>
  </si>
  <si>
    <t>LRB04</t>
    <phoneticPr fontId="113"/>
  </si>
  <si>
    <t>A2: SG04</t>
    <phoneticPr fontId="113"/>
  </si>
  <si>
    <t>VD02</t>
    <phoneticPr fontId="113"/>
  </si>
  <si>
    <t>LRB05</t>
    <phoneticPr fontId="113"/>
  </si>
  <si>
    <t>A1A2: SG05</t>
    <phoneticPr fontId="113"/>
  </si>
  <si>
    <t>VD03</t>
    <phoneticPr fontId="113"/>
  </si>
  <si>
    <t>ORB01</t>
    <phoneticPr fontId="113"/>
  </si>
  <si>
    <t>VD04</t>
    <phoneticPr fontId="113"/>
  </si>
  <si>
    <t>A1A2: SG06</t>
    <phoneticPr fontId="113"/>
  </si>
  <si>
    <t>OP03</t>
  </si>
  <si>
    <t>LRB06</t>
    <phoneticPr fontId="113"/>
  </si>
  <si>
    <t>VD05</t>
    <phoneticPr fontId="113"/>
  </si>
  <si>
    <t>VD06</t>
    <phoneticPr fontId="113"/>
  </si>
  <si>
    <t>LRB07</t>
    <phoneticPr fontId="113"/>
  </si>
  <si>
    <t>LRB08</t>
    <phoneticPr fontId="113"/>
  </si>
  <si>
    <t>VD07</t>
    <phoneticPr fontId="113"/>
  </si>
  <si>
    <t>VD08</t>
    <phoneticPr fontId="113"/>
  </si>
  <si>
    <t>VD09</t>
    <phoneticPr fontId="113"/>
  </si>
  <si>
    <t>OP04</t>
  </si>
  <si>
    <t>VD10</t>
    <phoneticPr fontId="113"/>
  </si>
  <si>
    <t>LRB09</t>
    <phoneticPr fontId="113"/>
  </si>
  <si>
    <t>VD11</t>
    <phoneticPr fontId="113"/>
  </si>
  <si>
    <t>SB01</t>
    <phoneticPr fontId="113"/>
  </si>
  <si>
    <t>OP05</t>
  </si>
  <si>
    <t>ORB02</t>
    <phoneticPr fontId="113"/>
  </si>
  <si>
    <t>OP06</t>
  </si>
  <si>
    <t>SB02</t>
    <phoneticPr fontId="113"/>
  </si>
  <si>
    <t>VD12</t>
    <phoneticPr fontId="113"/>
  </si>
  <si>
    <t>VD13</t>
    <phoneticPr fontId="113"/>
  </si>
  <si>
    <t>OP07</t>
  </si>
  <si>
    <t>PIle</t>
    <phoneticPr fontId="113"/>
  </si>
  <si>
    <t>SB03</t>
    <phoneticPr fontId="113"/>
  </si>
  <si>
    <t>OP08</t>
  </si>
  <si>
    <t>VD14</t>
    <phoneticPr fontId="113"/>
  </si>
  <si>
    <t>VD15</t>
    <phoneticPr fontId="113"/>
  </si>
  <si>
    <t>OP09</t>
  </si>
  <si>
    <t>ORB03</t>
    <phoneticPr fontId="113"/>
  </si>
  <si>
    <t>SB04</t>
    <phoneticPr fontId="113"/>
  </si>
  <si>
    <t>LRB10</t>
    <phoneticPr fontId="113"/>
  </si>
  <si>
    <t>OP10</t>
  </si>
  <si>
    <t>LRB11</t>
    <phoneticPr fontId="113"/>
  </si>
  <si>
    <t>CB01</t>
    <phoneticPr fontId="113"/>
  </si>
  <si>
    <t>OP11</t>
  </si>
  <si>
    <t>CB02</t>
    <phoneticPr fontId="113"/>
  </si>
  <si>
    <t>OP12</t>
  </si>
  <si>
    <t>CB03</t>
    <phoneticPr fontId="113"/>
  </si>
  <si>
    <t>ORB04</t>
    <phoneticPr fontId="113"/>
  </si>
  <si>
    <t>SB05</t>
    <phoneticPr fontId="113"/>
  </si>
  <si>
    <t>CB04</t>
    <phoneticPr fontId="113"/>
  </si>
  <si>
    <t>LRB12</t>
    <phoneticPr fontId="113"/>
  </si>
  <si>
    <t>OP13</t>
  </si>
  <si>
    <t>SB06</t>
    <phoneticPr fontId="113"/>
  </si>
  <si>
    <t>OP14</t>
  </si>
  <si>
    <t>LRB13</t>
    <phoneticPr fontId="113"/>
  </si>
  <si>
    <t>OP15</t>
  </si>
  <si>
    <t>OP16</t>
  </si>
  <si>
    <t>ORB05</t>
    <phoneticPr fontId="113"/>
  </si>
  <si>
    <t>LRB14</t>
    <phoneticPr fontId="113"/>
  </si>
  <si>
    <t>CB05</t>
    <phoneticPr fontId="113"/>
  </si>
  <si>
    <t>OP17</t>
  </si>
  <si>
    <t>ORB06</t>
    <phoneticPr fontId="113"/>
  </si>
  <si>
    <t>OP18</t>
  </si>
  <si>
    <t>LRB15</t>
    <phoneticPr fontId="113"/>
  </si>
  <si>
    <t>OP19</t>
  </si>
  <si>
    <t>ORB07</t>
    <phoneticPr fontId="113"/>
  </si>
  <si>
    <t>LRB16</t>
    <phoneticPr fontId="113"/>
  </si>
  <si>
    <t>CB06</t>
    <phoneticPr fontId="113"/>
  </si>
  <si>
    <t>LRB17</t>
    <phoneticPr fontId="113"/>
  </si>
  <si>
    <t>CB07</t>
    <phoneticPr fontId="113"/>
  </si>
  <si>
    <t>CB08</t>
    <phoneticPr fontId="113"/>
  </si>
  <si>
    <t>CB09</t>
    <phoneticPr fontId="113"/>
  </si>
  <si>
    <t>ORB08</t>
    <phoneticPr fontId="113"/>
  </si>
  <si>
    <t>CB10</t>
    <phoneticPr fontId="113"/>
  </si>
  <si>
    <t>CB11</t>
    <phoneticPr fontId="113"/>
  </si>
  <si>
    <t>LRB18</t>
    <phoneticPr fontId="113"/>
  </si>
  <si>
    <t>CB12</t>
    <phoneticPr fontId="113"/>
  </si>
  <si>
    <t>CB13</t>
  </si>
  <si>
    <t>CB14</t>
  </si>
  <si>
    <t>CB15</t>
  </si>
  <si>
    <t>CB16</t>
  </si>
  <si>
    <t>OP20</t>
  </si>
  <si>
    <t>VD16</t>
    <phoneticPr fontId="113"/>
  </si>
  <si>
    <t>OP21</t>
  </si>
  <si>
    <t>SB08</t>
    <phoneticPr fontId="113"/>
  </si>
  <si>
    <t>LRB19</t>
    <phoneticPr fontId="113"/>
  </si>
  <si>
    <t>OP22</t>
  </si>
  <si>
    <t>VD17</t>
    <phoneticPr fontId="113"/>
  </si>
  <si>
    <t>CB17</t>
    <phoneticPr fontId="113"/>
  </si>
  <si>
    <t>CB18</t>
    <phoneticPr fontId="113"/>
  </si>
  <si>
    <t>VD18</t>
    <phoneticPr fontId="113"/>
  </si>
  <si>
    <t>LRB20</t>
    <phoneticPr fontId="113"/>
  </si>
  <si>
    <t>VD19</t>
    <phoneticPr fontId="113"/>
  </si>
  <si>
    <t>VD20</t>
    <phoneticPr fontId="113"/>
  </si>
  <si>
    <t>A. Expressway, 3. Bridge (BR, Flyover (FO))</t>
    <phoneticPr fontId="113"/>
  </si>
  <si>
    <t>FO01</t>
    <phoneticPr fontId="113"/>
  </si>
  <si>
    <t>KM000+000</t>
    <phoneticPr fontId="113"/>
  </si>
  <si>
    <t>NH14B</t>
    <phoneticPr fontId="113"/>
  </si>
  <si>
    <t>FO02</t>
  </si>
  <si>
    <t>FO03</t>
  </si>
  <si>
    <t>FO04</t>
  </si>
  <si>
    <t>FO05</t>
  </si>
  <si>
    <t>FO06</t>
  </si>
  <si>
    <t>FO07</t>
  </si>
  <si>
    <t>FO08</t>
  </si>
  <si>
    <t>FO09</t>
  </si>
  <si>
    <t>FO10</t>
  </si>
  <si>
    <t>FO11</t>
  </si>
  <si>
    <t>FO12</t>
  </si>
  <si>
    <t>FO13</t>
  </si>
  <si>
    <t>FO14</t>
  </si>
  <si>
    <t>FO15</t>
  </si>
  <si>
    <t>FO16</t>
  </si>
  <si>
    <t>FO17</t>
  </si>
  <si>
    <t>FO18</t>
  </si>
  <si>
    <t>FO19</t>
  </si>
  <si>
    <t>A. Expressway, 3. Bridge (BR, Interchange Rampway Bridge (IRB))</t>
    <phoneticPr fontId="113"/>
  </si>
  <si>
    <t>IRB01</t>
    <phoneticPr fontId="113"/>
  </si>
  <si>
    <t>IR (Tuy Loan IC)</t>
    <phoneticPr fontId="113"/>
  </si>
  <si>
    <t>IRB02</t>
  </si>
  <si>
    <t>IRB03</t>
  </si>
  <si>
    <t>IR (My Son IC)</t>
    <phoneticPr fontId="113"/>
  </si>
  <si>
    <t>IRB04</t>
  </si>
  <si>
    <t>IR (Ha Lam IC)</t>
    <phoneticPr fontId="113"/>
  </si>
  <si>
    <t>IRB05</t>
  </si>
  <si>
    <t>IR (Tam Ky IC)</t>
    <phoneticPr fontId="113"/>
  </si>
  <si>
    <t>IRB06</t>
  </si>
  <si>
    <t>IR (Chu Lai IC)</t>
    <phoneticPr fontId="113"/>
  </si>
  <si>
    <t>IRB07</t>
  </si>
  <si>
    <t>IR (Dung Quat IC)</t>
    <phoneticPr fontId="113"/>
  </si>
  <si>
    <t>IRB08</t>
  </si>
  <si>
    <t>IRB09</t>
  </si>
  <si>
    <t>IRB10</t>
  </si>
  <si>
    <t>IRB11</t>
  </si>
  <si>
    <t>IR (Binh Son IC)</t>
    <phoneticPr fontId="113"/>
  </si>
  <si>
    <t>IRB12</t>
  </si>
  <si>
    <t>IR (Quang Ngai N IC)</t>
    <phoneticPr fontId="113"/>
  </si>
  <si>
    <t>Bridge Section</t>
    <phoneticPr fontId="113"/>
  </si>
  <si>
    <t>11.1 Mech. Boring (On Shore)</t>
    <phoneticPr fontId="113"/>
  </si>
  <si>
    <t>11.2 Mech. Boring (Off Shore)</t>
    <phoneticPr fontId="113"/>
  </si>
  <si>
    <t>11.3 Sampling</t>
    <phoneticPr fontId="113"/>
  </si>
  <si>
    <t>11.4 Stand. Penet. Test (SPT)</t>
    <phoneticPr fontId="113"/>
  </si>
  <si>
    <t>11.5 Floating Equipment</t>
    <phoneticPr fontId="113"/>
  </si>
  <si>
    <t>B. Linking Road, 11. Bridge (BR)</t>
    <phoneticPr fontId="113"/>
  </si>
  <si>
    <t>ORB09</t>
    <phoneticPr fontId="113"/>
  </si>
  <si>
    <t>-</t>
    <phoneticPr fontId="113"/>
  </si>
  <si>
    <t>VD21</t>
    <phoneticPr fontId="113"/>
  </si>
  <si>
    <t>Sub-total</t>
    <phoneticPr fontId="113"/>
  </si>
  <si>
    <t>ORB10</t>
    <phoneticPr fontId="113"/>
  </si>
  <si>
    <t>Survey Station</t>
    <phoneticPr fontId="113"/>
  </si>
  <si>
    <t>SG03</t>
    <phoneticPr fontId="113"/>
  </si>
  <si>
    <t>Jurisdiction</t>
    <phoneticPr fontId="113"/>
  </si>
  <si>
    <t>Construction</t>
    <phoneticPr fontId="113"/>
  </si>
  <si>
    <t>Survey</t>
    <phoneticPr fontId="113"/>
  </si>
  <si>
    <t>Survey Station</t>
    <phoneticPr fontId="113"/>
  </si>
  <si>
    <t>Remarks</t>
    <phoneticPr fontId="113"/>
  </si>
  <si>
    <t>Contract No.</t>
    <phoneticPr fontId="113"/>
  </si>
  <si>
    <t>Package</t>
    <phoneticPr fontId="113"/>
  </si>
  <si>
    <t>No.</t>
    <phoneticPr fontId="113"/>
  </si>
  <si>
    <t>TG</t>
    <phoneticPr fontId="113"/>
  </si>
  <si>
    <t>TPO</t>
    <phoneticPr fontId="113"/>
  </si>
  <si>
    <t>IC01</t>
    <phoneticPr fontId="113"/>
  </si>
  <si>
    <t>KM000+000</t>
    <phoneticPr fontId="113"/>
  </si>
  <si>
    <t>Tuy Loan IC</t>
    <phoneticPr fontId="113"/>
  </si>
  <si>
    <t>IC02</t>
    <phoneticPr fontId="113"/>
  </si>
  <si>
    <t>My Son IC ( TG and TPO)</t>
  </si>
  <si>
    <t>IC03</t>
    <phoneticPr fontId="113"/>
  </si>
  <si>
    <t>Ha Lam IC ( TG and TPO)</t>
  </si>
  <si>
    <t>IC04</t>
    <phoneticPr fontId="113"/>
  </si>
  <si>
    <t>Tam Ky IC ( TG and TPO)</t>
  </si>
  <si>
    <t>IC05</t>
    <phoneticPr fontId="113"/>
  </si>
  <si>
    <t>Chu Lai IC ( TG and TPO)</t>
  </si>
  <si>
    <t>IC06</t>
    <phoneticPr fontId="113"/>
  </si>
  <si>
    <t>Dung Quat IC ( TG and TPO)</t>
  </si>
  <si>
    <t>IC07</t>
    <phoneticPr fontId="113"/>
  </si>
  <si>
    <t>Binh Son IC ( TG and TPO)</t>
  </si>
  <si>
    <t>IC08</t>
    <phoneticPr fontId="113"/>
  </si>
  <si>
    <t>Quang Ngai North IC ( TG and TPO)</t>
  </si>
  <si>
    <t>IC09</t>
    <phoneticPr fontId="113"/>
  </si>
  <si>
    <t>Quang Ngai IC</t>
    <phoneticPr fontId="113"/>
  </si>
  <si>
    <t>TMC</t>
    <phoneticPr fontId="113"/>
  </si>
  <si>
    <t>EOO</t>
    <phoneticPr fontId="113"/>
  </si>
  <si>
    <t>SA</t>
    <phoneticPr fontId="113"/>
  </si>
  <si>
    <t>PA</t>
    <phoneticPr fontId="113"/>
  </si>
  <si>
    <t>TB</t>
    <phoneticPr fontId="113"/>
  </si>
  <si>
    <t>BL01</t>
    <phoneticPr fontId="113"/>
  </si>
  <si>
    <t>TMC</t>
    <phoneticPr fontId="113"/>
  </si>
  <si>
    <t>BL02</t>
    <phoneticPr fontId="113"/>
  </si>
  <si>
    <t>SG03, TB and TPO</t>
    <phoneticPr fontId="113"/>
  </si>
  <si>
    <t>BL03</t>
    <phoneticPr fontId="113"/>
  </si>
  <si>
    <t>PA</t>
    <phoneticPr fontId="113"/>
  </si>
  <si>
    <t>BL04</t>
    <phoneticPr fontId="113"/>
  </si>
  <si>
    <t>EOO</t>
    <phoneticPr fontId="113"/>
  </si>
  <si>
    <t>BL05</t>
    <phoneticPr fontId="113"/>
  </si>
  <si>
    <t>SA</t>
    <phoneticPr fontId="113"/>
  </si>
  <si>
    <t>BL06</t>
    <phoneticPr fontId="113"/>
  </si>
  <si>
    <t>BL07</t>
    <phoneticPr fontId="113"/>
  </si>
  <si>
    <t>TB and TPO</t>
    <phoneticPr fontId="113"/>
  </si>
  <si>
    <t>Centerline</t>
    <phoneticPr fontId="113"/>
  </si>
  <si>
    <t>Cross Section</t>
    <phoneticPr fontId="113"/>
  </si>
  <si>
    <t>Survey Section/Station</t>
    <phoneticPr fontId="113"/>
  </si>
  <si>
    <t>SG01</t>
    <phoneticPr fontId="113"/>
  </si>
  <si>
    <t>BR Section (LRB01)</t>
    <phoneticPr fontId="113"/>
  </si>
  <si>
    <t>BR Section (LRB02)</t>
    <phoneticPr fontId="113"/>
  </si>
  <si>
    <t>SG02</t>
    <phoneticPr fontId="113"/>
  </si>
  <si>
    <t>BR Section (LRB03)</t>
    <phoneticPr fontId="113"/>
  </si>
  <si>
    <t>BR Section (OP01)</t>
    <phoneticPr fontId="113"/>
  </si>
  <si>
    <t>SG04</t>
  </si>
  <si>
    <t>BR Section (LRB04)</t>
    <phoneticPr fontId="113"/>
  </si>
  <si>
    <t>SG05</t>
  </si>
  <si>
    <t>BR Section (LRB05)</t>
    <phoneticPr fontId="113"/>
  </si>
  <si>
    <t>SG06</t>
  </si>
  <si>
    <t>Slope Height</t>
    <phoneticPr fontId="113"/>
  </si>
  <si>
    <t>h &gt; 12 m</t>
    <phoneticPr fontId="113"/>
  </si>
  <si>
    <t>Remarks</t>
  </si>
  <si>
    <t>Deep Excavation Section</t>
  </si>
  <si>
    <t>Survey Station</t>
  </si>
  <si>
    <t>Slope Height</t>
  </si>
  <si>
    <t>DE01</t>
    <phoneticPr fontId="113"/>
  </si>
  <si>
    <t>DE02</t>
    <phoneticPr fontId="113"/>
  </si>
  <si>
    <t>DE03</t>
    <phoneticPr fontId="113"/>
  </si>
  <si>
    <t>DE04</t>
    <phoneticPr fontId="113"/>
  </si>
  <si>
    <t>DE05</t>
    <phoneticPr fontId="113"/>
  </si>
  <si>
    <t>DE06</t>
    <phoneticPr fontId="113"/>
  </si>
  <si>
    <t>DE07</t>
    <phoneticPr fontId="113"/>
  </si>
  <si>
    <t>DE08</t>
    <phoneticPr fontId="113"/>
  </si>
  <si>
    <t>DE09</t>
    <phoneticPr fontId="113"/>
  </si>
  <si>
    <t>DE10</t>
    <phoneticPr fontId="113"/>
  </si>
  <si>
    <t>DE11</t>
    <phoneticPr fontId="113"/>
  </si>
  <si>
    <t>DE12</t>
    <phoneticPr fontId="113"/>
  </si>
  <si>
    <t>DE13</t>
    <phoneticPr fontId="113"/>
  </si>
  <si>
    <t>DE14</t>
    <phoneticPr fontId="113"/>
  </si>
  <si>
    <t>DE15</t>
    <phoneticPr fontId="113"/>
  </si>
  <si>
    <t>DE16</t>
    <phoneticPr fontId="113"/>
  </si>
  <si>
    <t>DE17</t>
    <phoneticPr fontId="113"/>
  </si>
  <si>
    <t>All</t>
    <phoneticPr fontId="113"/>
  </si>
  <si>
    <t>9.1 Belkenman Test</t>
    <phoneticPr fontId="113"/>
  </si>
  <si>
    <t>A. Expressway, 9. Existing Road (ER, Main Line (ML))</t>
    <phoneticPr fontId="113"/>
  </si>
  <si>
    <t>ER01</t>
    <phoneticPr fontId="113"/>
  </si>
  <si>
    <t>Danang Bypass (excl. BR)</t>
    <phoneticPr fontId="113"/>
  </si>
  <si>
    <t>A. Expressway, 9. Existing Road (ER, Flyover (FO))</t>
    <phoneticPr fontId="113"/>
  </si>
  <si>
    <t>ER02</t>
    <phoneticPr fontId="113"/>
  </si>
  <si>
    <t>FO01 (Approach Road)</t>
    <phoneticPr fontId="113"/>
  </si>
  <si>
    <t>ER03</t>
    <phoneticPr fontId="113"/>
  </si>
  <si>
    <t>FO02 (Approach Road)</t>
    <phoneticPr fontId="113"/>
  </si>
  <si>
    <t>ER04</t>
    <phoneticPr fontId="113"/>
  </si>
  <si>
    <t>FO03 (Approach Road)</t>
    <phoneticPr fontId="113"/>
  </si>
  <si>
    <t>ER05</t>
    <phoneticPr fontId="113"/>
  </si>
  <si>
    <t>FO04 (Approach Road)</t>
    <phoneticPr fontId="113"/>
  </si>
  <si>
    <t>ER06</t>
    <phoneticPr fontId="113"/>
  </si>
  <si>
    <t>FO05 (Approach Road)</t>
    <phoneticPr fontId="113"/>
  </si>
  <si>
    <t>ER07</t>
    <phoneticPr fontId="113"/>
  </si>
  <si>
    <t>FO06 (Approach Road)</t>
    <phoneticPr fontId="113"/>
  </si>
  <si>
    <t>ER08</t>
    <phoneticPr fontId="113"/>
  </si>
  <si>
    <t>FO07 (Approach Road)</t>
    <phoneticPr fontId="113"/>
  </si>
  <si>
    <t>ER09</t>
    <phoneticPr fontId="113"/>
  </si>
  <si>
    <t>FO08 (Approach Road)</t>
    <phoneticPr fontId="113"/>
  </si>
  <si>
    <t>ER10</t>
    <phoneticPr fontId="113"/>
  </si>
  <si>
    <t>FO09 (Approach Road)</t>
    <phoneticPr fontId="113"/>
  </si>
  <si>
    <t>ER11</t>
    <phoneticPr fontId="113"/>
  </si>
  <si>
    <t>FO10 (Approach Road)</t>
    <phoneticPr fontId="113"/>
  </si>
  <si>
    <t>ER12</t>
    <phoneticPr fontId="113"/>
  </si>
  <si>
    <t>FO11 (Approach Road)</t>
    <phoneticPr fontId="113"/>
  </si>
  <si>
    <t>ER13</t>
    <phoneticPr fontId="113"/>
  </si>
  <si>
    <t>FO12 (Approach Road)</t>
    <phoneticPr fontId="113"/>
  </si>
  <si>
    <t>ER14</t>
    <phoneticPr fontId="113"/>
  </si>
  <si>
    <t>FO13 (Approach Road)</t>
    <phoneticPr fontId="113"/>
  </si>
  <si>
    <t>ER15</t>
    <phoneticPr fontId="113"/>
  </si>
  <si>
    <t>FO14 (Approach Road)</t>
    <phoneticPr fontId="113"/>
  </si>
  <si>
    <t>ER16</t>
    <phoneticPr fontId="113"/>
  </si>
  <si>
    <t>FO15 (Approach Road)</t>
    <phoneticPr fontId="113"/>
  </si>
  <si>
    <t>ER17</t>
    <phoneticPr fontId="113"/>
  </si>
  <si>
    <t>FO16 (Approach Road)</t>
    <phoneticPr fontId="113"/>
  </si>
  <si>
    <t>ER18</t>
    <phoneticPr fontId="113"/>
  </si>
  <si>
    <t>FO17 (Approach Road)</t>
    <phoneticPr fontId="113"/>
  </si>
  <si>
    <t>ER19</t>
    <phoneticPr fontId="113"/>
  </si>
  <si>
    <t>FO18 (Approach Road)</t>
    <phoneticPr fontId="113"/>
  </si>
  <si>
    <t>ER20</t>
    <phoneticPr fontId="113"/>
  </si>
  <si>
    <t>FO19 (Approach Road)</t>
    <phoneticPr fontId="113"/>
  </si>
  <si>
    <t>Section/Station</t>
    <phoneticPr fontId="113"/>
  </si>
  <si>
    <t>Length</t>
    <phoneticPr fontId="113"/>
  </si>
  <si>
    <t>(m)</t>
    <phoneticPr fontId="113"/>
  </si>
  <si>
    <t>ER21</t>
    <phoneticPr fontId="113"/>
  </si>
  <si>
    <t>IS01, NH14B (Tuy Loan IC)</t>
    <phoneticPr fontId="113"/>
  </si>
  <si>
    <t>ER22</t>
    <phoneticPr fontId="113"/>
  </si>
  <si>
    <t>IS02, DR610 (My Son IC)</t>
    <phoneticPr fontId="113"/>
  </si>
  <si>
    <t>ER23</t>
    <phoneticPr fontId="113"/>
  </si>
  <si>
    <t>IS03, NH14E (Ha Lam IC)</t>
    <phoneticPr fontId="113"/>
  </si>
  <si>
    <t>ER24</t>
    <phoneticPr fontId="113"/>
  </si>
  <si>
    <t>IS04, DR616 (Tam Ky IC)</t>
    <phoneticPr fontId="113"/>
  </si>
  <si>
    <t>ER25</t>
    <phoneticPr fontId="113"/>
  </si>
  <si>
    <t>IS05, Chu Lai Industrial Road (Chu Lai IC)</t>
    <phoneticPr fontId="113"/>
  </si>
  <si>
    <t>ER26</t>
    <phoneticPr fontId="113"/>
  </si>
  <si>
    <t>IS06, Dung Quant Industrial Road (Dung Quat IC)</t>
    <phoneticPr fontId="113"/>
  </si>
  <si>
    <t>ER27</t>
    <phoneticPr fontId="113"/>
  </si>
  <si>
    <t>IS07, Tra Bong - Binh Long Road (Binh Son IC)</t>
    <phoneticPr fontId="113"/>
  </si>
  <si>
    <t>ER28</t>
    <phoneticPr fontId="113"/>
  </si>
  <si>
    <t>IS08, PR623 (Quang Ngai North IC)</t>
    <phoneticPr fontId="113"/>
  </si>
  <si>
    <t>ER29</t>
    <phoneticPr fontId="113"/>
  </si>
  <si>
    <t>IS09, PR625 (Quang Ngai IC)</t>
    <phoneticPr fontId="113"/>
  </si>
  <si>
    <t>ER30</t>
    <phoneticPr fontId="113"/>
  </si>
  <si>
    <t>IS10</t>
    <phoneticPr fontId="113"/>
  </si>
  <si>
    <t>ER31</t>
    <phoneticPr fontId="113"/>
  </si>
  <si>
    <t>IS11</t>
    <phoneticPr fontId="113"/>
  </si>
  <si>
    <t>ER32</t>
    <phoneticPr fontId="113"/>
  </si>
  <si>
    <t>IS12</t>
    <phoneticPr fontId="113"/>
  </si>
  <si>
    <t>ER33</t>
    <phoneticPr fontId="113"/>
  </si>
  <si>
    <t>IS13</t>
    <phoneticPr fontId="113"/>
  </si>
  <si>
    <t>ER34</t>
    <phoneticPr fontId="113"/>
  </si>
  <si>
    <t>IS14, NH1A</t>
    <phoneticPr fontId="113"/>
  </si>
  <si>
    <t>MLA5-3</t>
    <phoneticPr fontId="113"/>
  </si>
  <si>
    <t>MLA5-2</t>
    <phoneticPr fontId="113"/>
  </si>
  <si>
    <t>-</t>
    <phoneticPr fontId="113"/>
  </si>
  <si>
    <t>KM000+000</t>
    <phoneticPr fontId="113"/>
  </si>
  <si>
    <t>PKG02</t>
    <phoneticPr fontId="113"/>
  </si>
  <si>
    <t>PKG03</t>
    <phoneticPr fontId="113"/>
  </si>
  <si>
    <t>PKG04</t>
    <phoneticPr fontId="113"/>
  </si>
  <si>
    <t>PKG05</t>
    <phoneticPr fontId="113"/>
  </si>
  <si>
    <t>PKG06</t>
    <phoneticPr fontId="113"/>
  </si>
  <si>
    <t>PKG07</t>
    <phoneticPr fontId="113"/>
  </si>
  <si>
    <t>PKGA1</t>
    <phoneticPr fontId="113"/>
  </si>
  <si>
    <t>PKGA2</t>
    <phoneticPr fontId="113"/>
  </si>
  <si>
    <t>Quang Ngai</t>
    <phoneticPr fontId="113"/>
  </si>
  <si>
    <t>PKGA3</t>
    <phoneticPr fontId="113"/>
  </si>
  <si>
    <t>PKGA4</t>
    <phoneticPr fontId="113"/>
  </si>
  <si>
    <t>PKGA5</t>
    <phoneticPr fontId="113"/>
  </si>
  <si>
    <t>Geotechnical Survey for PKG8 (O&amp;M Buildings) is included in each Survey Package above</t>
    <phoneticPr fontId="113"/>
  </si>
  <si>
    <t>SB07</t>
    <phoneticPr fontId="113"/>
  </si>
  <si>
    <t>NEE002</t>
    <phoneticPr fontId="113"/>
  </si>
  <si>
    <t>NEE003</t>
    <phoneticPr fontId="113"/>
  </si>
  <si>
    <t>NEE004</t>
    <phoneticPr fontId="113"/>
  </si>
  <si>
    <t>NEE005</t>
    <phoneticPr fontId="113"/>
  </si>
  <si>
    <t>NEE006</t>
    <phoneticPr fontId="113"/>
  </si>
  <si>
    <t>NEE007</t>
    <phoneticPr fontId="113"/>
  </si>
  <si>
    <t>NEE009</t>
    <phoneticPr fontId="113"/>
  </si>
  <si>
    <t>NEE010</t>
    <phoneticPr fontId="113"/>
  </si>
  <si>
    <t>NEE011</t>
    <phoneticPr fontId="113"/>
  </si>
  <si>
    <t>Construction</t>
    <phoneticPr fontId="113"/>
  </si>
  <si>
    <t>List of Facilities</t>
    <phoneticPr fontId="113"/>
  </si>
  <si>
    <t>Section/Station</t>
    <phoneticPr fontId="113"/>
  </si>
  <si>
    <t>Equation</t>
    <phoneticPr fontId="113"/>
  </si>
  <si>
    <t>Section</t>
    <phoneticPr fontId="113"/>
  </si>
  <si>
    <t>Remarks</t>
    <phoneticPr fontId="113"/>
  </si>
  <si>
    <t>Contract No.</t>
    <phoneticPr fontId="113"/>
  </si>
  <si>
    <t>Expressway</t>
    <phoneticPr fontId="113"/>
  </si>
  <si>
    <t>Linking Road</t>
    <phoneticPr fontId="113"/>
  </si>
  <si>
    <t>Length</t>
    <phoneticPr fontId="113"/>
  </si>
  <si>
    <t>Main Line</t>
    <phoneticPr fontId="113"/>
  </si>
  <si>
    <t>Flyover</t>
    <phoneticPr fontId="113"/>
  </si>
  <si>
    <t>Interchange</t>
    <phoneticPr fontId="113"/>
  </si>
  <si>
    <t>Building</t>
    <phoneticPr fontId="113"/>
  </si>
  <si>
    <t>ML</t>
    <phoneticPr fontId="113"/>
  </si>
  <si>
    <t>TN</t>
    <phoneticPr fontId="113"/>
  </si>
  <si>
    <t>BR</t>
    <phoneticPr fontId="113"/>
  </si>
  <si>
    <t>CB</t>
    <phoneticPr fontId="113"/>
  </si>
  <si>
    <t>IC</t>
    <phoneticPr fontId="113"/>
  </si>
  <si>
    <t>BL</t>
    <phoneticPr fontId="113"/>
  </si>
  <si>
    <t>SG</t>
    <phoneticPr fontId="113"/>
  </si>
  <si>
    <t>DE</t>
    <phoneticPr fontId="113"/>
  </si>
  <si>
    <t>HE</t>
    <phoneticPr fontId="113"/>
  </si>
  <si>
    <t>LRB</t>
    <phoneticPr fontId="113"/>
  </si>
  <si>
    <t>ORB</t>
    <phoneticPr fontId="113"/>
  </si>
  <si>
    <t>SB</t>
    <phoneticPr fontId="113"/>
  </si>
  <si>
    <t>VD</t>
    <phoneticPr fontId="113"/>
  </si>
  <si>
    <t>OP</t>
    <phoneticPr fontId="113"/>
  </si>
  <si>
    <t>FO</t>
    <phoneticPr fontId="113"/>
  </si>
  <si>
    <t>IRB</t>
    <phoneticPr fontId="113"/>
  </si>
  <si>
    <t>NEE</t>
    <phoneticPr fontId="113"/>
  </si>
  <si>
    <t>VD</t>
    <phoneticPr fontId="113"/>
  </si>
  <si>
    <t>Danang</t>
    <phoneticPr fontId="113"/>
  </si>
  <si>
    <t>PKG01</t>
    <phoneticPr fontId="113"/>
  </si>
  <si>
    <t>ML01-1</t>
    <phoneticPr fontId="113"/>
  </si>
  <si>
    <t>-</t>
    <phoneticPr fontId="113"/>
  </si>
  <si>
    <t>NEE008</t>
    <phoneticPr fontId="113"/>
  </si>
  <si>
    <t>Quang Nam</t>
    <phoneticPr fontId="113"/>
  </si>
  <si>
    <t>PKG02</t>
    <phoneticPr fontId="113"/>
  </si>
  <si>
    <t>ML02-1</t>
    <phoneticPr fontId="113"/>
  </si>
  <si>
    <t>NEE024</t>
    <phoneticPr fontId="113"/>
  </si>
  <si>
    <t>NEE026</t>
    <phoneticPr fontId="113"/>
  </si>
  <si>
    <t>NEE027</t>
    <phoneticPr fontId="113"/>
  </si>
  <si>
    <t>NEE028</t>
    <phoneticPr fontId="113"/>
  </si>
  <si>
    <t>NEE029</t>
    <phoneticPr fontId="113"/>
  </si>
  <si>
    <t>NEE030</t>
    <phoneticPr fontId="113"/>
  </si>
  <si>
    <t>NEE031</t>
    <phoneticPr fontId="113"/>
  </si>
  <si>
    <t>NEE032</t>
    <phoneticPr fontId="113"/>
  </si>
  <si>
    <t>NEE033</t>
    <phoneticPr fontId="113"/>
  </si>
  <si>
    <t>NEE034</t>
    <phoneticPr fontId="113"/>
  </si>
  <si>
    <t>NEE035</t>
    <phoneticPr fontId="113"/>
  </si>
  <si>
    <t>NEE037</t>
    <phoneticPr fontId="113"/>
  </si>
  <si>
    <t>NEE039</t>
    <phoneticPr fontId="113"/>
  </si>
  <si>
    <t>ML02-2</t>
    <phoneticPr fontId="113"/>
  </si>
  <si>
    <t>NEE041</t>
    <phoneticPr fontId="113"/>
  </si>
  <si>
    <t>NEE043</t>
    <phoneticPr fontId="113"/>
  </si>
  <si>
    <t>NEE044</t>
    <phoneticPr fontId="113"/>
  </si>
  <si>
    <t>NEE046</t>
    <phoneticPr fontId="113"/>
  </si>
  <si>
    <t>NEE047</t>
    <phoneticPr fontId="113"/>
  </si>
  <si>
    <t>NEE048</t>
    <phoneticPr fontId="113"/>
  </si>
  <si>
    <t>NEE049</t>
    <phoneticPr fontId="113"/>
  </si>
  <si>
    <t>NEE051</t>
    <phoneticPr fontId="113"/>
  </si>
  <si>
    <t>NEE052</t>
    <phoneticPr fontId="113"/>
  </si>
  <si>
    <t>NEE053</t>
    <phoneticPr fontId="113"/>
  </si>
  <si>
    <t>NEE054</t>
    <phoneticPr fontId="113"/>
  </si>
  <si>
    <t>NEE055</t>
    <phoneticPr fontId="113"/>
  </si>
  <si>
    <t>NEE056</t>
    <phoneticPr fontId="113"/>
  </si>
  <si>
    <t>NEE057</t>
    <phoneticPr fontId="113"/>
  </si>
  <si>
    <t>PKG03</t>
    <phoneticPr fontId="113"/>
  </si>
  <si>
    <t>ML03-1</t>
    <phoneticPr fontId="113"/>
  </si>
  <si>
    <t>Back: KM019+259.78, Ahead: KM019+200</t>
    <phoneticPr fontId="113"/>
  </si>
  <si>
    <t>NEE058</t>
    <phoneticPr fontId="113"/>
  </si>
  <si>
    <t>NEE059</t>
    <phoneticPr fontId="113"/>
  </si>
  <si>
    <t>NEE060</t>
    <phoneticPr fontId="113"/>
  </si>
  <si>
    <t>NEE062</t>
    <phoneticPr fontId="113"/>
  </si>
  <si>
    <t>NEE063</t>
    <phoneticPr fontId="113"/>
  </si>
  <si>
    <t>NEE064</t>
    <phoneticPr fontId="113"/>
  </si>
  <si>
    <t>NEE065</t>
    <phoneticPr fontId="113"/>
  </si>
  <si>
    <t>NEE066</t>
    <phoneticPr fontId="113"/>
  </si>
  <si>
    <t>NEE067</t>
    <phoneticPr fontId="113"/>
  </si>
  <si>
    <t>NEE068</t>
    <phoneticPr fontId="113"/>
  </si>
  <si>
    <t>NEE069</t>
    <phoneticPr fontId="113"/>
  </si>
  <si>
    <t>NEE070</t>
    <phoneticPr fontId="113"/>
  </si>
  <si>
    <t>NEE071</t>
    <phoneticPr fontId="113"/>
  </si>
  <si>
    <t>NEE072</t>
    <phoneticPr fontId="113"/>
  </si>
  <si>
    <t>NEE073</t>
    <phoneticPr fontId="113"/>
  </si>
  <si>
    <t>NEE074</t>
    <phoneticPr fontId="113"/>
  </si>
  <si>
    <t>NEE075</t>
    <phoneticPr fontId="113"/>
  </si>
  <si>
    <t>NEE076</t>
    <phoneticPr fontId="113"/>
  </si>
  <si>
    <t>PKG04</t>
    <phoneticPr fontId="113"/>
  </si>
  <si>
    <t>ML04-1</t>
    <phoneticPr fontId="113"/>
  </si>
  <si>
    <t>NEE077</t>
    <phoneticPr fontId="113"/>
  </si>
  <si>
    <t>NEE078</t>
    <phoneticPr fontId="113"/>
  </si>
  <si>
    <t>NEE079</t>
    <phoneticPr fontId="113"/>
  </si>
  <si>
    <t>NEE080</t>
    <phoneticPr fontId="113"/>
  </si>
  <si>
    <t>NEE081</t>
    <phoneticPr fontId="113"/>
  </si>
  <si>
    <t>NEE082</t>
    <phoneticPr fontId="113"/>
  </si>
  <si>
    <t>NEE083</t>
    <phoneticPr fontId="113"/>
  </si>
  <si>
    <t>NEE084</t>
    <phoneticPr fontId="113"/>
  </si>
  <si>
    <t>NEE085</t>
    <phoneticPr fontId="113"/>
  </si>
  <si>
    <t>NEE086</t>
    <phoneticPr fontId="113"/>
  </si>
  <si>
    <t>NEE087</t>
    <phoneticPr fontId="113"/>
  </si>
  <si>
    <t>NEE088</t>
    <phoneticPr fontId="113"/>
  </si>
  <si>
    <t>NEE089</t>
    <phoneticPr fontId="113"/>
  </si>
  <si>
    <t>NEE090</t>
    <phoneticPr fontId="113"/>
  </si>
  <si>
    <t>NEE091</t>
    <phoneticPr fontId="113"/>
  </si>
  <si>
    <t>NEE092</t>
    <phoneticPr fontId="113"/>
  </si>
  <si>
    <t>ML04-2</t>
    <phoneticPr fontId="113"/>
  </si>
  <si>
    <t>NEE093</t>
    <phoneticPr fontId="113"/>
  </si>
  <si>
    <t>NEE094</t>
    <phoneticPr fontId="113"/>
  </si>
  <si>
    <t>NEE095</t>
    <phoneticPr fontId="113"/>
  </si>
  <si>
    <t>NEE096</t>
    <phoneticPr fontId="113"/>
  </si>
  <si>
    <t>NEE097</t>
    <phoneticPr fontId="113"/>
  </si>
  <si>
    <t>NEE098</t>
    <phoneticPr fontId="113"/>
  </si>
  <si>
    <t>NEE099</t>
    <phoneticPr fontId="113"/>
  </si>
  <si>
    <t>NEE100</t>
    <phoneticPr fontId="113"/>
  </si>
  <si>
    <t>NEE101</t>
    <phoneticPr fontId="113"/>
  </si>
  <si>
    <t>NEE102</t>
    <phoneticPr fontId="113"/>
  </si>
  <si>
    <t>NEE103</t>
    <phoneticPr fontId="113"/>
  </si>
  <si>
    <t>NEE105</t>
    <phoneticPr fontId="113"/>
  </si>
  <si>
    <t>PKG05</t>
    <phoneticPr fontId="113"/>
  </si>
  <si>
    <t>ML05-1</t>
    <phoneticPr fontId="113"/>
  </si>
  <si>
    <t>NEE106</t>
    <phoneticPr fontId="113"/>
  </si>
  <si>
    <t>NEE107</t>
    <phoneticPr fontId="113"/>
  </si>
  <si>
    <t>NEE108</t>
    <phoneticPr fontId="113"/>
  </si>
  <si>
    <t>NEE109</t>
    <phoneticPr fontId="113"/>
  </si>
  <si>
    <t>ML05-2</t>
    <phoneticPr fontId="113"/>
  </si>
  <si>
    <t>NEE110</t>
    <phoneticPr fontId="113"/>
  </si>
  <si>
    <t>NEE111</t>
    <phoneticPr fontId="113"/>
  </si>
  <si>
    <t>NEE112</t>
    <phoneticPr fontId="113"/>
  </si>
  <si>
    <t>NEE113</t>
    <phoneticPr fontId="113"/>
  </si>
  <si>
    <t>NEE114</t>
    <phoneticPr fontId="113"/>
  </si>
  <si>
    <t>NEE115</t>
    <phoneticPr fontId="113"/>
  </si>
  <si>
    <t>NEE116</t>
    <phoneticPr fontId="113"/>
  </si>
  <si>
    <t>NEE117</t>
    <phoneticPr fontId="113"/>
  </si>
  <si>
    <t>NEE119</t>
    <phoneticPr fontId="113"/>
  </si>
  <si>
    <t>NEE120</t>
    <phoneticPr fontId="113"/>
  </si>
  <si>
    <t>NEE121</t>
    <phoneticPr fontId="113"/>
  </si>
  <si>
    <t>NEE122</t>
    <phoneticPr fontId="113"/>
  </si>
  <si>
    <t>NEE123</t>
    <phoneticPr fontId="113"/>
  </si>
  <si>
    <t>NEE124</t>
    <phoneticPr fontId="113"/>
  </si>
  <si>
    <t>NEE125</t>
    <phoneticPr fontId="113"/>
  </si>
  <si>
    <t>PKG06</t>
    <phoneticPr fontId="113"/>
  </si>
  <si>
    <t>ML06-1</t>
    <phoneticPr fontId="113"/>
  </si>
  <si>
    <t>NEE126</t>
    <phoneticPr fontId="113"/>
  </si>
  <si>
    <t>NEE127</t>
    <phoneticPr fontId="113"/>
  </si>
  <si>
    <t>NEE128</t>
    <phoneticPr fontId="113"/>
  </si>
  <si>
    <t>NEE129</t>
    <phoneticPr fontId="113"/>
  </si>
  <si>
    <t>NEE130</t>
    <phoneticPr fontId="113"/>
  </si>
  <si>
    <t>NEE131</t>
    <phoneticPr fontId="113"/>
  </si>
  <si>
    <t>NEE132</t>
    <phoneticPr fontId="113"/>
  </si>
  <si>
    <t>NEE133</t>
    <phoneticPr fontId="113"/>
  </si>
  <si>
    <t>NEE134</t>
    <phoneticPr fontId="113"/>
  </si>
  <si>
    <t>NEE135</t>
    <phoneticPr fontId="113"/>
  </si>
  <si>
    <t>NEE136</t>
    <phoneticPr fontId="113"/>
  </si>
  <si>
    <t>NEE137</t>
    <phoneticPr fontId="113"/>
  </si>
  <si>
    <t>NEE138</t>
    <phoneticPr fontId="113"/>
  </si>
  <si>
    <t>ML06-2</t>
    <phoneticPr fontId="113"/>
  </si>
  <si>
    <t>NEE139</t>
    <phoneticPr fontId="113"/>
  </si>
  <si>
    <t>NEE140</t>
    <phoneticPr fontId="113"/>
  </si>
  <si>
    <t>NEE141</t>
    <phoneticPr fontId="113"/>
  </si>
  <si>
    <t>NEE142</t>
    <phoneticPr fontId="113"/>
  </si>
  <si>
    <t>NEE143</t>
    <phoneticPr fontId="113"/>
  </si>
  <si>
    <t>NEE144</t>
    <phoneticPr fontId="113"/>
  </si>
  <si>
    <t>NEE145</t>
    <phoneticPr fontId="113"/>
  </si>
  <si>
    <t>NEE146</t>
    <phoneticPr fontId="113"/>
  </si>
  <si>
    <t>NEE147</t>
    <phoneticPr fontId="113"/>
  </si>
  <si>
    <t>NEE148</t>
    <phoneticPr fontId="113"/>
  </si>
  <si>
    <t>NEE149</t>
    <phoneticPr fontId="113"/>
  </si>
  <si>
    <t>PKG07</t>
    <phoneticPr fontId="113"/>
  </si>
  <si>
    <t>ML07-1</t>
    <phoneticPr fontId="113"/>
  </si>
  <si>
    <t>NEE151</t>
    <phoneticPr fontId="113"/>
  </si>
  <si>
    <t>NEE152</t>
    <phoneticPr fontId="113"/>
  </si>
  <si>
    <t>NEE153</t>
    <phoneticPr fontId="113"/>
  </si>
  <si>
    <t>NEE154</t>
    <phoneticPr fontId="113"/>
  </si>
  <si>
    <t>NEE155</t>
    <phoneticPr fontId="113"/>
  </si>
  <si>
    <t>NEE156</t>
    <phoneticPr fontId="113"/>
  </si>
  <si>
    <t>ML07-2</t>
    <phoneticPr fontId="113"/>
  </si>
  <si>
    <t>ML07-3</t>
    <phoneticPr fontId="113"/>
  </si>
  <si>
    <t>PKGA1</t>
    <phoneticPr fontId="113"/>
  </si>
  <si>
    <t>MLA1-1</t>
    <phoneticPr fontId="113"/>
  </si>
  <si>
    <t>MLA1-2</t>
    <phoneticPr fontId="113"/>
  </si>
  <si>
    <t>Back: KM073+057.32, Ahead: KM073+000</t>
    <phoneticPr fontId="113"/>
  </si>
  <si>
    <t>MLA1-3</t>
    <phoneticPr fontId="113"/>
  </si>
  <si>
    <t>PKGA2</t>
    <phoneticPr fontId="113"/>
  </si>
  <si>
    <t>MLA2-1</t>
    <phoneticPr fontId="113"/>
  </si>
  <si>
    <t>MLA2-2</t>
    <phoneticPr fontId="113"/>
  </si>
  <si>
    <t>MLA2-3</t>
    <phoneticPr fontId="113"/>
  </si>
  <si>
    <t>Back: KM096+700, Ahead: KM097+000</t>
    <phoneticPr fontId="113"/>
  </si>
  <si>
    <t>Quang Ngai</t>
    <phoneticPr fontId="113"/>
  </si>
  <si>
    <t>PKGA3</t>
    <phoneticPr fontId="113"/>
  </si>
  <si>
    <t>MLA3-1</t>
    <phoneticPr fontId="113"/>
  </si>
  <si>
    <t>Back: KM102+294.850, Ahead: KM102+121.630</t>
    <phoneticPr fontId="113"/>
  </si>
  <si>
    <t>MLA3-2</t>
    <phoneticPr fontId="113"/>
  </si>
  <si>
    <t>PKGA4</t>
    <phoneticPr fontId="113"/>
  </si>
  <si>
    <t>MLA4-1</t>
    <phoneticPr fontId="113"/>
  </si>
  <si>
    <t>OP22</t>
    <phoneticPr fontId="113"/>
  </si>
  <si>
    <t>MLA4-2</t>
    <phoneticPr fontId="113"/>
  </si>
  <si>
    <t>MLA4-3</t>
    <phoneticPr fontId="113"/>
  </si>
  <si>
    <t>PKGA5</t>
    <phoneticPr fontId="113"/>
  </si>
  <si>
    <t>MLA5-1</t>
    <phoneticPr fontId="113"/>
  </si>
  <si>
    <t>NEE012</t>
    <phoneticPr fontId="113"/>
  </si>
  <si>
    <t>NEE013</t>
    <phoneticPr fontId="113"/>
  </si>
  <si>
    <t>NEE014</t>
    <phoneticPr fontId="113"/>
  </si>
  <si>
    <t>NEE015</t>
    <phoneticPr fontId="113"/>
  </si>
  <si>
    <t>NEE016</t>
    <phoneticPr fontId="113"/>
  </si>
  <si>
    <t>NEE017</t>
    <phoneticPr fontId="113"/>
  </si>
  <si>
    <t>NEE018</t>
    <phoneticPr fontId="113"/>
  </si>
  <si>
    <t>NEE019</t>
    <phoneticPr fontId="113"/>
  </si>
  <si>
    <t>NEE020</t>
    <phoneticPr fontId="113"/>
  </si>
  <si>
    <t>NEE021</t>
    <phoneticPr fontId="113"/>
  </si>
  <si>
    <t>NEE022</t>
    <phoneticPr fontId="113"/>
  </si>
  <si>
    <t>NEE023</t>
    <phoneticPr fontId="113"/>
  </si>
  <si>
    <t>NEE025</t>
    <phoneticPr fontId="113"/>
  </si>
  <si>
    <t>NEE036</t>
    <phoneticPr fontId="113"/>
  </si>
  <si>
    <t>NEE038</t>
    <phoneticPr fontId="113"/>
  </si>
  <si>
    <t>NEE040</t>
    <phoneticPr fontId="113"/>
  </si>
  <si>
    <t>NEE042</t>
    <phoneticPr fontId="113"/>
  </si>
  <si>
    <t>NEE045</t>
    <phoneticPr fontId="113"/>
  </si>
  <si>
    <t>NEE050</t>
    <phoneticPr fontId="113"/>
  </si>
  <si>
    <t>NEE061</t>
    <phoneticPr fontId="113"/>
  </si>
  <si>
    <t>NEE104</t>
    <phoneticPr fontId="113"/>
  </si>
  <si>
    <t>NEE118</t>
    <phoneticPr fontId="113"/>
  </si>
  <si>
    <t>NEE150</t>
    <phoneticPr fontId="113"/>
  </si>
  <si>
    <t>-</t>
    <phoneticPr fontId="113"/>
  </si>
  <si>
    <t>Existing Danang Bypass (Widening)</t>
    <phoneticPr fontId="113"/>
  </si>
  <si>
    <t>NEE003-DE01 &lt; 1,000 m</t>
    <phoneticPr fontId="113"/>
  </si>
  <si>
    <t>NEE004-DE01 &lt; 1,000 m</t>
    <phoneticPr fontId="113"/>
  </si>
  <si>
    <t>SG01</t>
    <phoneticPr fontId="113"/>
  </si>
  <si>
    <t>SG02</t>
    <phoneticPr fontId="113"/>
  </si>
  <si>
    <t>1,000 m &lt; NEE006+NEE007-SG02-SG03 &lt; 2,000 m</t>
    <phoneticPr fontId="113"/>
  </si>
  <si>
    <t>1,000 m &lt; NEE010-SG03 &lt; 2,000 m</t>
    <phoneticPr fontId="113"/>
  </si>
  <si>
    <t>1,000 m &lt; NEE011+NEE012 &lt; 2,000 m</t>
    <phoneticPr fontId="113"/>
  </si>
  <si>
    <t>1,000 m &lt; NEE011+NEE012 &lt; 2,000 m</t>
    <phoneticPr fontId="113"/>
  </si>
  <si>
    <t>L &lt; 1,000 m</t>
    <phoneticPr fontId="113"/>
  </si>
  <si>
    <t>NEE014-SG04 &lt; 1,000 m</t>
    <phoneticPr fontId="113"/>
  </si>
  <si>
    <t>NEE015-SG05 &lt; 1,000 m</t>
    <phoneticPr fontId="113"/>
  </si>
  <si>
    <t>NEE016-SG05 &lt; 1,000 m</t>
    <phoneticPr fontId="113"/>
  </si>
  <si>
    <t>NEE018+NEE019-SG06 &lt; 1,000 m</t>
    <phoneticPr fontId="113"/>
  </si>
  <si>
    <t>NEE018+NEE019-SG06 &lt; 1,000 m</t>
    <phoneticPr fontId="113"/>
  </si>
  <si>
    <t>NEE020-SG06 &lt; 1,000 m</t>
    <phoneticPr fontId="113"/>
  </si>
  <si>
    <t>1,000 m &lt; L &lt; 2,000 m</t>
    <phoneticPr fontId="113"/>
  </si>
  <si>
    <t>NEE025+NEE026 &lt; 1,000 m</t>
    <phoneticPr fontId="113"/>
  </si>
  <si>
    <t>NEE033-DE02 &lt; 1,000 m</t>
    <phoneticPr fontId="113"/>
  </si>
  <si>
    <t>NEE035+NEE036-DE03 &lt; 1,000 m</t>
    <phoneticPr fontId="113"/>
  </si>
  <si>
    <t>NEE038-HE01 &lt; 1,000 m</t>
    <phoneticPr fontId="113"/>
  </si>
  <si>
    <t>NEE037-HE01 &lt; 1,000 m</t>
    <phoneticPr fontId="113"/>
  </si>
  <si>
    <t>NEE042+NEE043-HE02 &lt; 1,000 m</t>
    <phoneticPr fontId="113"/>
  </si>
  <si>
    <t>2,000 m &lt; NEE047-DE04 &lt; 3,000 m</t>
    <phoneticPr fontId="113"/>
  </si>
  <si>
    <t>NEE048+NEE049 &lt; 1,000 m</t>
    <phoneticPr fontId="113"/>
  </si>
  <si>
    <t>1,000 m &lt; NEE050-DE05 &lt; 2,000 m</t>
    <phoneticPr fontId="113"/>
  </si>
  <si>
    <t>NEE051+NEE052-HE03-DE06 &lt; 1,000 m</t>
    <phoneticPr fontId="113"/>
  </si>
  <si>
    <t>NEE053-HE04 &lt; 1,000 m</t>
    <phoneticPr fontId="113"/>
  </si>
  <si>
    <t>NEE061+NEE062 &lt; 1,000 m</t>
    <phoneticPr fontId="113"/>
  </si>
  <si>
    <t>NEE070+NEE071 &lt; 1,000 m</t>
    <phoneticPr fontId="113"/>
  </si>
  <si>
    <t>NEE070+NEE072 &lt; 1,000 m</t>
    <phoneticPr fontId="113"/>
  </si>
  <si>
    <t>3,000 m &lt; L &lt; 4,000 m</t>
    <phoneticPr fontId="113"/>
  </si>
  <si>
    <t>3,000 m &lt; NEE075+NEE076 &lt; 4,000 m</t>
    <phoneticPr fontId="113"/>
  </si>
  <si>
    <t>NEE079+NEE080 &lt; 1,000 m</t>
    <phoneticPr fontId="113"/>
  </si>
  <si>
    <t>NEE079+NEE080 &lt; 1,000 m</t>
    <phoneticPr fontId="113"/>
  </si>
  <si>
    <t>3,000 m &lt; NEE086+NEE087 &lt; 4,000 m</t>
    <phoneticPr fontId="113"/>
  </si>
  <si>
    <t>1,000 m &lt; NEE089+NEE090 &lt; 2,000 m</t>
    <phoneticPr fontId="113"/>
  </si>
  <si>
    <t>1,000 m &lt; NEE089+NEE090 &lt; 2,000 m</t>
    <phoneticPr fontId="113"/>
  </si>
  <si>
    <t>2,000 m &lt; NEE093+NEE094 &lt; 3,000 m</t>
    <phoneticPr fontId="113"/>
  </si>
  <si>
    <t>3,000 m L &lt; 4,000 m</t>
    <phoneticPr fontId="113"/>
  </si>
  <si>
    <t>3,000 m &lt; NEE097+NEE098 &lt; 4,000 m</t>
    <phoneticPr fontId="113"/>
  </si>
  <si>
    <t>1,000 m &lt; NEE101+NEE102-DE07 &lt; 2,000 m</t>
    <phoneticPr fontId="113"/>
  </si>
  <si>
    <t>NEE104-DE08 &lt; 1,000 m</t>
    <phoneticPr fontId="113"/>
  </si>
  <si>
    <t>1,000 m &lt; NEE107+NEE108-DE09 &lt; 2,000 m</t>
    <phoneticPr fontId="113"/>
  </si>
  <si>
    <t>1,000 m &lt; L &lt; 2,000 m</t>
    <phoneticPr fontId="113"/>
  </si>
  <si>
    <t>NEE112-DE10-DE11 &lt; 1,000 m</t>
    <phoneticPr fontId="113"/>
  </si>
  <si>
    <t>1,000 m &lt; NEE113+NEE114-DE12-HE05 &lt; 2,000 m</t>
    <phoneticPr fontId="113"/>
  </si>
  <si>
    <t>NEE117+NEE118 &lt; 1,000 m</t>
    <phoneticPr fontId="113"/>
  </si>
  <si>
    <t>NEE121+NEE122-DE13 &lt; 1,000 m</t>
    <phoneticPr fontId="113"/>
  </si>
  <si>
    <t>NEE127+NEE128-DE14 &lt; 1,000 m</t>
    <phoneticPr fontId="113"/>
  </si>
  <si>
    <t>NEE130-DE15 &lt; 1,000 m</t>
    <phoneticPr fontId="113"/>
  </si>
  <si>
    <t>NEE131-DE16 &lt; 1,000 m</t>
    <phoneticPr fontId="113"/>
  </si>
  <si>
    <t>1,000 m &lt; NEE132-DE16-DE17 &lt; 2,000 m</t>
    <phoneticPr fontId="113"/>
  </si>
  <si>
    <t>NEE133+NEE 134 &lt; 1,000 m</t>
    <phoneticPr fontId="113"/>
  </si>
  <si>
    <t>NEE133+NEE134 &lt; 1,000 m</t>
    <phoneticPr fontId="113"/>
  </si>
  <si>
    <t>NEE140+NEE141 &lt; 1,000 m</t>
    <phoneticPr fontId="113"/>
  </si>
  <si>
    <t>2,000 m &lt; L &lt; 3,000 m</t>
    <phoneticPr fontId="113"/>
  </si>
  <si>
    <t>NEE145+NEE146 &lt; 1,000 m</t>
    <phoneticPr fontId="113"/>
  </si>
  <si>
    <t>3,000 m &lt; NEE151+NEE152 &lt; 4,000 m</t>
    <phoneticPr fontId="113"/>
  </si>
  <si>
    <t>3,000 m &lt; NEE152+NEE153 &lt; 4,000 m</t>
    <phoneticPr fontId="113"/>
  </si>
  <si>
    <t>3,000 m &lt; NEE154+NEE155 &lt; 4,000 m</t>
    <phoneticPr fontId="113"/>
  </si>
  <si>
    <t>-</t>
    <phoneticPr fontId="113"/>
  </si>
  <si>
    <t>Sub-total</t>
    <phoneticPr fontId="113"/>
  </si>
  <si>
    <t>All core sampling</t>
    <phoneticPr fontId="113"/>
  </si>
  <si>
    <t>Vertical</t>
    <phoneticPr fontId="113"/>
  </si>
  <si>
    <t>Horizontal</t>
    <phoneticPr fontId="113"/>
  </si>
  <si>
    <t>Nos.</t>
    <phoneticPr fontId="113"/>
  </si>
  <si>
    <t>(1 nos./layer (soil, sand))</t>
    <phoneticPr fontId="113"/>
  </si>
  <si>
    <t>(1 nos./layer (rock, stone, clay))</t>
    <phoneticPr fontId="113"/>
  </si>
  <si>
    <t>(l.m.)</t>
    <phoneticPr fontId="113"/>
  </si>
  <si>
    <t>2.8 Profile Survey</t>
    <phoneticPr fontId="113"/>
  </si>
  <si>
    <t>2.9 Seismic Measurement</t>
    <phoneticPr fontId="113"/>
  </si>
  <si>
    <t>2.7 Permeability Test</t>
    <phoneticPr fontId="113"/>
  </si>
  <si>
    <t>Permeability Test</t>
    <phoneticPr fontId="113"/>
  </si>
  <si>
    <t>(2 nos./borehole (at tunnel position))</t>
    <phoneticPr fontId="113"/>
  </si>
  <si>
    <t>Consolidation Test (Cv)</t>
    <phoneticPr fontId="113"/>
  </si>
  <si>
    <t>3.6 Undisturbed Sample Test</t>
    <phoneticPr fontId="113"/>
  </si>
  <si>
    <t>3.7 Disturbed Sample Test</t>
    <phoneticPr fontId="113"/>
  </si>
  <si>
    <t>3.8 Unconfined Compre. Test</t>
    <phoneticPr fontId="113"/>
  </si>
  <si>
    <t>3.9 Consolidation Test (Cv)</t>
    <phoneticPr fontId="113"/>
  </si>
  <si>
    <t>+ Pile Length</t>
    <phoneticPr fontId="113"/>
  </si>
  <si>
    <t>(Softground Section)</t>
    <phoneticPr fontId="113"/>
  </si>
  <si>
    <t>11.6 Undisturbed Sample Test</t>
    <phoneticPr fontId="113"/>
  </si>
  <si>
    <t>11.7 Disturbed Sample Test</t>
    <phoneticPr fontId="113"/>
  </si>
  <si>
    <t>11.8 Unconfined Compre. Test</t>
    <phoneticPr fontId="113"/>
  </si>
  <si>
    <t>11.9 Consolidation Test (Cv)</t>
    <phoneticPr fontId="113"/>
  </si>
  <si>
    <t>4.2.4</t>
    <phoneticPr fontId="113"/>
  </si>
  <si>
    <t>A. Expressway, 4. Interchange (IC)</t>
    <phoneticPr fontId="113"/>
  </si>
  <si>
    <t>4.1 Mechanical Boring</t>
    <phoneticPr fontId="113"/>
  </si>
  <si>
    <t>4.2 Sampling</t>
    <phoneticPr fontId="113"/>
  </si>
  <si>
    <t>4.3 Standard Penetration Test (SPT)</t>
    <phoneticPr fontId="113"/>
  </si>
  <si>
    <t>4.4 Undisturbed Sample Test</t>
    <phoneticPr fontId="113"/>
  </si>
  <si>
    <t>4.5 Disturbed Sample Test</t>
    <phoneticPr fontId="113"/>
  </si>
  <si>
    <t>Vane Shear Test (VST)</t>
    <phoneticPr fontId="113"/>
  </si>
  <si>
    <t>Triaxial Compre. Test (CU)</t>
    <phoneticPr fontId="113"/>
  </si>
  <si>
    <t>Triaxial Compre. Test (UU)</t>
    <phoneticPr fontId="113"/>
  </si>
  <si>
    <t>Sofground Area</t>
    <phoneticPr fontId="113"/>
  </si>
  <si>
    <t>A. Expressway, 5. Building (BL)</t>
    <phoneticPr fontId="113"/>
  </si>
  <si>
    <t>5.1 Mechanical Boring</t>
    <phoneticPr fontId="113"/>
  </si>
  <si>
    <t>5.2 Sampling</t>
    <phoneticPr fontId="113"/>
  </si>
  <si>
    <t>5.3 Standard Penetration Test (SPT)</t>
    <phoneticPr fontId="113"/>
  </si>
  <si>
    <t>5.4 Vane Shear Test (VST)</t>
    <phoneticPr fontId="113"/>
  </si>
  <si>
    <t>5.5 Undisturbed Sample Test</t>
    <phoneticPr fontId="113"/>
  </si>
  <si>
    <t>5.6 Disturbed Sample Test</t>
    <phoneticPr fontId="113"/>
  </si>
  <si>
    <t>5.7 Consolidation Test (Cv)</t>
    <phoneticPr fontId="113"/>
  </si>
  <si>
    <t>5.8 Triaxial Compre. Test (UU)</t>
    <phoneticPr fontId="113"/>
  </si>
  <si>
    <t>5.9 Triaxial Compre. Test (CU)</t>
    <phoneticPr fontId="113"/>
  </si>
  <si>
    <t>12.1 Belkenman Test</t>
    <phoneticPr fontId="113"/>
  </si>
  <si>
    <t>B. Linking Road, 12. Existing Road (ER, Intersection (IS))</t>
    <phoneticPr fontId="113"/>
  </si>
  <si>
    <t>Vane Shear Test (VST)</t>
    <phoneticPr fontId="113"/>
  </si>
  <si>
    <t>Consolidation Test (Cv)</t>
    <phoneticPr fontId="113"/>
  </si>
  <si>
    <t>Triaxial Compre. Test (UU)</t>
    <phoneticPr fontId="113"/>
  </si>
  <si>
    <t>Triaxial Compre. Test (CU)</t>
    <phoneticPr fontId="113"/>
  </si>
  <si>
    <t>A. Expressway, 6. Main Line (ML, Softground Section (SG))</t>
    <phoneticPr fontId="113"/>
  </si>
  <si>
    <t>6.1 Mechanical Boring</t>
    <phoneticPr fontId="113"/>
  </si>
  <si>
    <t>6.2 Sampling</t>
    <phoneticPr fontId="113"/>
  </si>
  <si>
    <t>6.3 Stand. Penet. Test (SPT)</t>
    <phoneticPr fontId="113"/>
  </si>
  <si>
    <t>6.4 Vane Shear Test (VST)</t>
    <phoneticPr fontId="113"/>
  </si>
  <si>
    <t>6.5 Undisturbed Sample Test</t>
    <phoneticPr fontId="113"/>
  </si>
  <si>
    <t>6.6 Disturbed Sample Test</t>
    <phoneticPr fontId="113"/>
  </si>
  <si>
    <t>6.7 Consolidation Test (Cv)</t>
    <phoneticPr fontId="113"/>
  </si>
  <si>
    <t>6.8 Triaxial Compre. Test (UU)</t>
    <phoneticPr fontId="113"/>
  </si>
  <si>
    <t>6.9 Triaxial Compre. Test (CU)</t>
    <phoneticPr fontId="113"/>
  </si>
  <si>
    <t>BR Section (VD04)</t>
    <phoneticPr fontId="113"/>
  </si>
  <si>
    <t>All core sampling</t>
    <phoneticPr fontId="113"/>
  </si>
  <si>
    <t>(l.m.)</t>
    <phoneticPr fontId="113"/>
  </si>
  <si>
    <t>7.1 Mechanical Boring</t>
    <phoneticPr fontId="113"/>
  </si>
  <si>
    <t>7.2 Sampling</t>
    <phoneticPr fontId="113"/>
  </si>
  <si>
    <t>TN Section (TN01)</t>
    <phoneticPr fontId="113"/>
  </si>
  <si>
    <t>A. Expressway, 7. Main Line (ML, Deep Excavation Section (DE))</t>
    <phoneticPr fontId="113"/>
  </si>
  <si>
    <t>Height</t>
    <phoneticPr fontId="113"/>
  </si>
  <si>
    <t>High-embankment Section</t>
    <phoneticPr fontId="113"/>
  </si>
  <si>
    <t>Embankment</t>
    <phoneticPr fontId="113"/>
  </si>
  <si>
    <t>Boring</t>
    <phoneticPr fontId="113"/>
  </si>
  <si>
    <t>Boring Depth</t>
    <phoneticPr fontId="113"/>
  </si>
  <si>
    <t>Height</t>
    <phoneticPr fontId="113"/>
  </si>
  <si>
    <t>(nos.)</t>
    <phoneticPr fontId="113"/>
  </si>
  <si>
    <t>(l.m.)</t>
    <phoneticPr fontId="113"/>
  </si>
  <si>
    <t>(m)</t>
    <phoneticPr fontId="113"/>
  </si>
  <si>
    <t>A. Expressway, 8. Main Line (ML, High-embankment Section (HE))</t>
    <phoneticPr fontId="113"/>
  </si>
  <si>
    <t>HE01</t>
    <phoneticPr fontId="113"/>
  </si>
  <si>
    <t>-</t>
    <phoneticPr fontId="113"/>
  </si>
  <si>
    <t>BR Section (SB01)</t>
    <phoneticPr fontId="113"/>
  </si>
  <si>
    <t>HE02</t>
    <phoneticPr fontId="113"/>
  </si>
  <si>
    <t>Sub-total</t>
    <phoneticPr fontId="113"/>
  </si>
  <si>
    <t>HE03</t>
    <phoneticPr fontId="113"/>
  </si>
  <si>
    <t>HE04</t>
    <phoneticPr fontId="113"/>
  </si>
  <si>
    <t>HE05</t>
    <phoneticPr fontId="113"/>
  </si>
  <si>
    <t>8.1 Mechanical Boring</t>
    <phoneticPr fontId="113"/>
  </si>
  <si>
    <t>8.2 Sampling</t>
    <phoneticPr fontId="113"/>
  </si>
  <si>
    <t>Remarks</t>
    <phoneticPr fontId="113"/>
  </si>
  <si>
    <t>Main Line (ML, High-embankment Section (HE))</t>
    <phoneticPr fontId="113"/>
  </si>
  <si>
    <t>8.3 Undisturbed Sample Test</t>
    <phoneticPr fontId="113"/>
  </si>
  <si>
    <t>8.4 Disturbed Sample Test</t>
    <phoneticPr fontId="113"/>
  </si>
  <si>
    <t>PKG02</t>
    <phoneticPr fontId="113"/>
  </si>
  <si>
    <t>ML02-1</t>
    <phoneticPr fontId="113"/>
  </si>
  <si>
    <t>ML02-2</t>
    <phoneticPr fontId="113"/>
  </si>
  <si>
    <t>PKG03</t>
    <phoneticPr fontId="113"/>
  </si>
  <si>
    <t>ML03-1</t>
    <phoneticPr fontId="113"/>
  </si>
  <si>
    <t>PKG04</t>
    <phoneticPr fontId="113"/>
  </si>
  <si>
    <t>ML04-1</t>
    <phoneticPr fontId="113"/>
  </si>
  <si>
    <t>ML04-2</t>
    <phoneticPr fontId="113"/>
  </si>
  <si>
    <t>PKG05</t>
    <phoneticPr fontId="113"/>
  </si>
  <si>
    <t>ML05-1</t>
    <phoneticPr fontId="113"/>
  </si>
  <si>
    <t>ML05-2</t>
    <phoneticPr fontId="113"/>
  </si>
  <si>
    <t>ML06-1</t>
    <phoneticPr fontId="113"/>
  </si>
  <si>
    <t>ML06-2</t>
    <phoneticPr fontId="113"/>
  </si>
  <si>
    <t>PKG06</t>
    <phoneticPr fontId="113"/>
  </si>
  <si>
    <t>PKG07</t>
    <phoneticPr fontId="113"/>
  </si>
  <si>
    <t>ML07-1</t>
    <phoneticPr fontId="113"/>
  </si>
  <si>
    <t>ML07-2</t>
    <phoneticPr fontId="113"/>
  </si>
  <si>
    <t>ML07-3</t>
    <phoneticPr fontId="113"/>
  </si>
  <si>
    <t>PKGA1</t>
    <phoneticPr fontId="113"/>
  </si>
  <si>
    <t>MLA1-1</t>
    <phoneticPr fontId="113"/>
  </si>
  <si>
    <t>MLA2-2</t>
    <phoneticPr fontId="113"/>
  </si>
  <si>
    <t>PKGA2</t>
    <phoneticPr fontId="113"/>
  </si>
  <si>
    <t>MLA2-1</t>
    <phoneticPr fontId="113"/>
  </si>
  <si>
    <t>MLA2-3</t>
    <phoneticPr fontId="113"/>
  </si>
  <si>
    <t>PKGA3</t>
    <phoneticPr fontId="113"/>
  </si>
  <si>
    <t>MLA3-1</t>
    <phoneticPr fontId="113"/>
  </si>
  <si>
    <t>MLA3-2</t>
    <phoneticPr fontId="113"/>
  </si>
  <si>
    <t>PKGA4</t>
    <phoneticPr fontId="113"/>
  </si>
  <si>
    <t>MLA4-1</t>
    <phoneticPr fontId="113"/>
  </si>
  <si>
    <t>MLA4-2</t>
    <phoneticPr fontId="113"/>
  </si>
  <si>
    <t>MLA4-3</t>
    <phoneticPr fontId="113"/>
  </si>
  <si>
    <t>PKGA5</t>
    <phoneticPr fontId="113"/>
  </si>
  <si>
    <t>MLA5-1</t>
    <phoneticPr fontId="113"/>
  </si>
  <si>
    <t>MLA5-2</t>
    <phoneticPr fontId="113"/>
  </si>
  <si>
    <t>MLA5-3</t>
    <phoneticPr fontId="113"/>
  </si>
  <si>
    <t>MLA1-2</t>
    <phoneticPr fontId="113"/>
  </si>
  <si>
    <t>MLA1-3</t>
    <phoneticPr fontId="113"/>
  </si>
  <si>
    <t>-</t>
    <phoneticPr fontId="113"/>
  </si>
  <si>
    <t>A</t>
    <phoneticPr fontId="113"/>
  </si>
  <si>
    <t>B</t>
    <phoneticPr fontId="113"/>
  </si>
  <si>
    <t>Linking Road</t>
    <phoneticPr fontId="113"/>
  </si>
  <si>
    <t>Main Line (ML, Normal Embankment and Excavation Sections (NEE))</t>
    <phoneticPr fontId="113"/>
  </si>
  <si>
    <t>Bridge (BR)</t>
    <phoneticPr fontId="113"/>
  </si>
  <si>
    <t>Existing Road (ER)</t>
    <phoneticPr fontId="113"/>
  </si>
  <si>
    <t>C</t>
    <phoneticPr fontId="113"/>
  </si>
  <si>
    <t xml:space="preserve"> Mobilization and Temporary Camp Yard</t>
    <phoneticPr fontId="113"/>
  </si>
  <si>
    <t>of Boring Cost</t>
    <phoneticPr fontId="113"/>
  </si>
  <si>
    <t>D</t>
    <phoneticPr fontId="113"/>
  </si>
  <si>
    <t xml:space="preserve"> Reporting</t>
    <phoneticPr fontId="113"/>
  </si>
  <si>
    <t>Total</t>
    <phoneticPr fontId="113"/>
  </si>
  <si>
    <t>Page 7</t>
    <phoneticPr fontId="113"/>
  </si>
  <si>
    <t>Detailed Survey Plan (Main Line, Normal Embankment and Excavation)</t>
    <phoneticPr fontId="113"/>
  </si>
  <si>
    <t>Page 19</t>
    <phoneticPr fontId="113"/>
  </si>
  <si>
    <t>Page 23</t>
    <phoneticPr fontId="113"/>
  </si>
  <si>
    <t>Page 27</t>
    <phoneticPr fontId="113"/>
  </si>
  <si>
    <t>Page 28</t>
    <phoneticPr fontId="113"/>
  </si>
  <si>
    <t>4.2.5</t>
    <phoneticPr fontId="113"/>
  </si>
  <si>
    <t>4.2.6</t>
    <phoneticPr fontId="113"/>
  </si>
  <si>
    <t>4.2.7</t>
    <phoneticPr fontId="113"/>
  </si>
  <si>
    <t>4.2.8</t>
    <phoneticPr fontId="113"/>
  </si>
  <si>
    <t>Detailed Survey Plan (Main Line, High-embankment)</t>
    <phoneticPr fontId="113"/>
  </si>
  <si>
    <t>Detailed Survey Plan (Main Line, Tunnel)</t>
    <phoneticPr fontId="113"/>
  </si>
  <si>
    <t>Page 22</t>
    <phoneticPr fontId="113"/>
  </si>
  <si>
    <t>Page 26</t>
    <phoneticPr fontId="113"/>
  </si>
  <si>
    <t>Page 32</t>
    <phoneticPr fontId="113"/>
  </si>
  <si>
    <t>Page 33</t>
    <phoneticPr fontId="113"/>
  </si>
</sst>
</file>

<file path=xl/styles.xml><?xml version="1.0" encoding="utf-8"?>
<styleSheet xmlns="http://schemas.openxmlformats.org/spreadsheetml/2006/main">
  <numFmts count="89">
    <numFmt numFmtId="5" formatCode="&quot;¥&quot;#,##0;&quot;¥&quot;\-#,##0"/>
    <numFmt numFmtId="6" formatCode="&quot;¥&quot;#,##0;[Red]&quot;¥&quot;\-#,##0"/>
    <numFmt numFmtId="8" formatCode="&quot;¥&quot;#,##0.00;[Red]&quot;¥&quot;\-#,##0.0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
    <numFmt numFmtId="177" formatCode="00.000"/>
    <numFmt numFmtId="178" formatCode="&quot;?&quot;#,##0;&quot;?&quot;\-#,##0"/>
    <numFmt numFmtId="179" formatCode=".\ ###\ ;############################################################################################"/>
    <numFmt numFmtId="180" formatCode="_-* #,##0_-;\-* #,##0_-;_-* &quot;-&quot;_-;_-@_-"/>
    <numFmt numFmtId="181" formatCode="_-* #,##0.00_-;\-* #,##0.00_-;_-* &quot;-&quot;??_-;_-@_-"/>
    <numFmt numFmtId="182" formatCode="&quot;$&quot;#,##0;[Red]\-&quot;$&quot;#,##0"/>
    <numFmt numFmtId="183" formatCode="_-* #,##0\ _F_-;\-* #,##0\ _F_-;_-* &quot;-&quot;\ _F_-;_-@_-"/>
    <numFmt numFmtId="184" formatCode="#,##0.0_);\(#,##0.0\)"/>
    <numFmt numFmtId="185" formatCode="0.0%"/>
    <numFmt numFmtId="186" formatCode="&quot;$&quot;#,##0.00"/>
    <numFmt numFmtId="187" formatCode="###\ ###\ ###.000"/>
    <numFmt numFmtId="188" formatCode="&quot;USD&quot;\ #,##0;[Red]\-&quot;USD&quot;\ #,##0"/>
    <numFmt numFmtId="189" formatCode="dd\-mm\-yy"/>
    <numFmt numFmtId="190" formatCode="##,###.##"/>
    <numFmt numFmtId="191" formatCode="#0.##"/>
    <numFmt numFmtId="192" formatCode="_(* #,##0_);_(* \(#,##0\);_(* &quot;-&quot;??_);_(@_)"/>
    <numFmt numFmtId="193" formatCode="_ * #,##0_$_ ;_ * #,##0_$_ ;_ * &quot;-&quot;_$_ ;_ @_ "/>
    <numFmt numFmtId="194" formatCode="#,##0;\(#,##0\)"/>
    <numFmt numFmtId="195" formatCode="##,##0%"/>
    <numFmt numFmtId="196" formatCode="#,###%"/>
    <numFmt numFmtId="197" formatCode="##.##"/>
    <numFmt numFmtId="198" formatCode="###,###"/>
    <numFmt numFmtId="199" formatCode="###.###"/>
    <numFmt numFmtId="200" formatCode="##,###.####"/>
    <numFmt numFmtId="201" formatCode="\$#,##0\ ;\(\$#,##0\)"/>
    <numFmt numFmtId="202" formatCode="\t0.00%"/>
    <numFmt numFmtId="203" formatCode="##,##0.##"/>
    <numFmt numFmtId="204" formatCode="_ * #,##0.00&quot;$&quot;_ ;_ * #,##0.00&quot;$&quot;_ ;_ * &quot;-&quot;??&quot;$&quot;_ ;_ @_ "/>
    <numFmt numFmtId="205" formatCode="_ * #,##0.00_$_ ;_ * #,##0.00_$_ ;_ * &quot;-&quot;??_$_ ;_ @_ "/>
    <numFmt numFmtId="206" formatCode="\t#\ ??/??"/>
    <numFmt numFmtId="207" formatCode="_(* #,##0_);_(* \(#,##0\);_(* &quot;-&quot;_);_(@_)"/>
    <numFmt numFmtId="208" formatCode="_-* #,##0\ _₫_-;\-* #,##0\ _₫_-;_-* &quot;-&quot;\ _₫_-;_-@_-"/>
    <numFmt numFmtId="209" formatCode="_(* #,##0.00_);_(* \(#,##0.00\);_(* &quot;-&quot;??_);_(@_)"/>
    <numFmt numFmtId="210" formatCode="_-* #,##0.00\ _₫_-;\-* #,##0.00\ _₫_-;_-* &quot;-&quot;??\ _₫_-;_-@_-"/>
    <numFmt numFmtId="211" formatCode="&quot;$&quot;#,##0_);\(&quot;$&quot;#,##0\)"/>
    <numFmt numFmtId="212" formatCode="_-&quot;£&quot;* #,##0_-;\-&quot;£&quot;* #,##0_-;_-&quot;£&quot;* &quot;-&quot;_-;_-@_-"/>
    <numFmt numFmtId="213" formatCode="#,##0\ &quot;$&quot;_);[Red]\(#,##0\ &quot;$&quot;\)"/>
    <numFmt numFmtId="214" formatCode="&quot;$&quot;###,0&quot;.&quot;00_);[Red]\(&quot;$&quot;###,0&quot;.&quot;00\)"/>
    <numFmt numFmtId="215" formatCode="&quot;$&quot;#,##0.00;[Red]\-&quot;$&quot;#,##0.00"/>
    <numFmt numFmtId="216" formatCode="&quot;VND&quot;#,##0_);[Red]\(&quot;VND&quot;#,##0\)"/>
    <numFmt numFmtId="217" formatCode="#,##0.000_);\(#,##0.000\)"/>
    <numFmt numFmtId="218" formatCode="#,##0.00\ \ \ \ "/>
    <numFmt numFmtId="219" formatCode="_-* #,##0.0\ _F_-;\-* #,##0.0\ _F_-;_-* &quot;-&quot;??\ _F_-;_-@_-"/>
    <numFmt numFmtId="220" formatCode="_-&quot;£&quot;* #,##0.00_-;\-&quot;£&quot;* #,##0.00_-;_-&quot;£&quot;* &quot;-&quot;??_-;_-@_-"/>
    <numFmt numFmtId="221" formatCode="#,##0.00\ &quot;F&quot;;[Red]\-#,##0.00\ &quot;F&quot;"/>
    <numFmt numFmtId="222" formatCode="#,##0.00\ \ "/>
    <numFmt numFmtId="223" formatCode="_-* ###,0&quot;.&quot;00\ _F_B_-;\-* ###,0&quot;.&quot;00\ _F_B_-;_-* &quot;-&quot;??\ _F_B_-;_-@_-"/>
    <numFmt numFmtId="224" formatCode="&quot;€&quot;#,##0_);\(&quot;€&quot;#,##0\)"/>
    <numFmt numFmtId="225" formatCode="#,##0\ &quot;F&quot;;[Red]\-#,##0\ &quot;F&quot;"/>
    <numFmt numFmtId="226" formatCode="\ \ \ \ \ \ \ \ \ @"/>
    <numFmt numFmtId="227" formatCode="0\ \ \ \ "/>
    <numFmt numFmtId="228" formatCode="#,##0.00\ \ \ "/>
    <numFmt numFmtId="229" formatCode="&quot;$&quot;#,##0_);[Red]\(&quot;$&quot;#,##0\)"/>
    <numFmt numFmtId="230" formatCode="#,##0\ &quot;€&quot;;\-#,##0\ &quot;€&quot;"/>
    <numFmt numFmtId="231" formatCode="_-* #,##0\ &quot;DM&quot;_-;\-* #,##0\ &quot;DM&quot;_-;_-* &quot;-&quot;\ &quot;DM&quot;_-;_-@_-"/>
    <numFmt numFmtId="232" formatCode="_-* #,##0.00\ &quot;DM&quot;_-;\-* #,##0.00\ &quot;DM&quot;_-;_-* &quot;-&quot;??\ &quot;DM&quot;_-;_-@_-"/>
    <numFmt numFmtId="233" formatCode="_(&quot;$&quot;* #,##0_);_(&quot;$&quot;* \(#,##0\);_(&quot;$&quot;* &quot;-&quot;_);_(@_)"/>
    <numFmt numFmtId="234" formatCode="_(&quot;$&quot;* #,##0.00_);_(&quot;$&quot;* \(#,##0.00\);_(&quot;$&quot;* &quot;-&quot;??_);_(@_)"/>
    <numFmt numFmtId="235" formatCode="_-&quot;$&quot;* #,##0_-;\-&quot;$&quot;* #,##0_-;_-&quot;$&quot;* &quot;-&quot;_-;_-@_-"/>
    <numFmt numFmtId="236" formatCode="_-&quot;$&quot;* #,##0.00_-;\-&quot;$&quot;* #,##0.00_-;_-&quot;$&quot;* &quot;-&quot;??_-;_-@_-"/>
    <numFmt numFmtId="237" formatCode="&quot;KM&quot;000&quot;+&quot;000"/>
    <numFmt numFmtId="238" formatCode="#,##0.00&quot; m&quot;"/>
    <numFmt numFmtId="239" formatCode="0_);[Red]\(0\)"/>
    <numFmt numFmtId="240" formatCode="#,##0.00_);[Red]\(#,##0.00\)"/>
    <numFmt numFmtId="241" formatCode="#,##0.000_);[Red]\(#,##0.000\)"/>
    <numFmt numFmtId="242" formatCode="#,##0_);[Red]\(#,##0\)"/>
    <numFmt numFmtId="243" formatCode="0.00_ "/>
    <numFmt numFmtId="244" formatCode="0.00_);[Red]\(0.00\)"/>
    <numFmt numFmtId="245" formatCode="0.0_);[Red]\(0.0\)"/>
    <numFmt numFmtId="246" formatCode="#,##0&quot; VND&quot;"/>
    <numFmt numFmtId="247" formatCode="0.0&quot;km&quot;"/>
    <numFmt numFmtId="248" formatCode="0.0&quot;m&quot;"/>
    <numFmt numFmtId="249" formatCode="#,##0&quot; m&quot;"/>
    <numFmt numFmtId="250" formatCode="#,##0&quot; m pitch&quot;"/>
    <numFmt numFmtId="251" formatCode="#,##0%&quot; of sampling&quot;"/>
    <numFmt numFmtId="252" formatCode="#,##0.00_ "/>
    <numFmt numFmtId="253" formatCode="#,##0&quot; nos.&quot;"/>
    <numFmt numFmtId="254" formatCode="#,##0&quot; nos./borehole&quot;"/>
    <numFmt numFmtId="255" formatCode="0_ "/>
    <numFmt numFmtId="256" formatCode="#,##0_ "/>
    <numFmt numFmtId="257" formatCode="#,##0&quot; nos./cross section&quot;"/>
  </numFmts>
  <fonts count="148">
    <font>
      <sz val="11"/>
      <name val="ＭＳ Ｐゴシック"/>
      <family val="3"/>
      <charset val="128"/>
    </font>
    <font>
      <sz val="12"/>
      <name val=".VnTime"/>
      <family val="2"/>
    </font>
    <font>
      <sz val="12"/>
      <name val="돋움체"/>
      <family val="3"/>
      <charset val="129"/>
    </font>
    <font>
      <b/>
      <sz val="10"/>
      <name val="SVNtimes new roman"/>
      <family val="2"/>
    </font>
    <font>
      <sz val="11"/>
      <name val="??"/>
      <family val="3"/>
    </font>
    <font>
      <sz val="10"/>
      <name val="?? ??"/>
      <family val="1"/>
      <charset val="136"/>
    </font>
    <font>
      <sz val="10"/>
      <name val="Arial"/>
      <family val="2"/>
    </font>
    <font>
      <sz val="12"/>
      <name val=".VnArial"/>
      <family val="2"/>
    </font>
    <font>
      <sz val="10"/>
      <name val="??"/>
      <family val="3"/>
      <charset val="129"/>
    </font>
    <font>
      <sz val="12"/>
      <name val="????"/>
      <family val="1"/>
      <charset val="136"/>
    </font>
    <font>
      <sz val="12"/>
      <name val="Courier"/>
      <family val="3"/>
    </font>
    <font>
      <sz val="10"/>
      <name val="AngsanaUPC"/>
      <family val="1"/>
    </font>
    <font>
      <sz val="12"/>
      <name val="|??¢¥¢¬¨Ï"/>
      <family val="1"/>
      <charset val="129"/>
    </font>
    <font>
      <sz val="12"/>
      <name val="???"/>
      <family val="2"/>
    </font>
    <font>
      <sz val="11"/>
      <name val="–¾’©"/>
      <family val="1"/>
      <charset val="128"/>
    </font>
    <font>
      <sz val="11"/>
      <name val=".VnTime"/>
      <family val="2"/>
    </font>
    <font>
      <b/>
      <u/>
      <sz val="14"/>
      <color indexed="8"/>
      <name val=".VnBook-AntiquaH"/>
      <family val="2"/>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12"/>
      <name val="±¼¸²Ã¼"/>
      <family val="3"/>
      <charset val="129"/>
    </font>
    <font>
      <sz val="12"/>
      <name val="¹UAAA¼"/>
      <family val="3"/>
      <charset val="129"/>
    </font>
    <font>
      <sz val="11"/>
      <name val="±¼¸²Ã¼"/>
      <family val="3"/>
      <charset val="129"/>
    </font>
    <font>
      <sz val="8"/>
      <name val="Times New Roman"/>
      <family val="1"/>
    </font>
    <font>
      <sz val="11"/>
      <color indexed="20"/>
      <name val="Calibri"/>
      <family val="2"/>
    </font>
    <font>
      <sz val="12"/>
      <name val="Tms Rmn"/>
      <family val="1"/>
    </font>
    <font>
      <sz val="12"/>
      <name val="µ¸¿òÃ¼"/>
      <family val="3"/>
      <charset val="129"/>
    </font>
    <font>
      <sz val="10"/>
      <name val="±¼¸²A¼"/>
      <family val="3"/>
      <charset val="129"/>
    </font>
    <font>
      <sz val="10"/>
      <name val="Helv"/>
      <family val="2"/>
    </font>
    <font>
      <b/>
      <sz val="11"/>
      <color indexed="52"/>
      <name val="Calibri"/>
      <family val="2"/>
    </font>
    <font>
      <b/>
      <sz val="10"/>
      <name val="Helv"/>
      <family val="2"/>
    </font>
    <font>
      <b/>
      <sz val="8"/>
      <color indexed="12"/>
      <name val="Arial"/>
      <family val="2"/>
    </font>
    <font>
      <sz val="8"/>
      <color indexed="8"/>
      <name val="Arial"/>
      <family val="2"/>
    </font>
    <font>
      <sz val="8"/>
      <name val="SVNtimes new roman"/>
      <family val="2"/>
    </font>
    <font>
      <b/>
      <sz val="11"/>
      <color indexed="9"/>
      <name val="Calibri"/>
      <family val="2"/>
    </font>
    <font>
      <sz val="10"/>
      <name val=".VnArial"/>
      <family val="2"/>
    </font>
    <font>
      <sz val="10"/>
      <name val="Times New Roman"/>
      <family val="1"/>
    </font>
    <font>
      <sz val="10"/>
      <name val="MS Serif"/>
      <family val="1"/>
    </font>
    <font>
      <sz val="11"/>
      <name val="VNcentury Gothic"/>
      <family val="2"/>
    </font>
    <font>
      <b/>
      <sz val="15"/>
      <name val="VNcentury Gothic"/>
      <family val="2"/>
    </font>
    <font>
      <sz val="12"/>
      <name val="SVNtimes new roman"/>
      <family val="2"/>
    </font>
    <font>
      <sz val="10"/>
      <name val="SVNtimes new roman"/>
      <family val="2"/>
    </font>
    <font>
      <sz val="10"/>
      <color indexed="8"/>
      <name val="Arial"/>
      <family val="2"/>
    </font>
    <font>
      <sz val="10"/>
      <name val="Arial CE"/>
      <family val="2"/>
      <charset val="238"/>
    </font>
    <font>
      <sz val="10"/>
      <color indexed="16"/>
      <name val="MS Serif"/>
      <family val="1"/>
    </font>
    <font>
      <sz val="10"/>
      <name val="VNI-Helve-Condense"/>
      <family val="2"/>
    </font>
    <font>
      <i/>
      <sz val="11"/>
      <color indexed="23"/>
      <name val="Calibri"/>
      <family val="2"/>
    </font>
    <font>
      <sz val="11"/>
      <color indexed="17"/>
      <name val="Calibri"/>
      <family val="2"/>
    </font>
    <font>
      <sz val="8"/>
      <name val="Arial"/>
      <family val="2"/>
    </font>
    <font>
      <b/>
      <sz val="12"/>
      <name val=".VnBook-AntiquaH"/>
      <family val="2"/>
    </font>
    <font>
      <b/>
      <sz val="12"/>
      <color indexed="9"/>
      <name val="Tms Rmn"/>
      <family val="1"/>
    </font>
    <font>
      <b/>
      <sz val="12"/>
      <name val="Helv"/>
      <family val="2"/>
    </font>
    <font>
      <b/>
      <sz val="12"/>
      <name val="Arial"/>
      <family val="2"/>
    </font>
    <font>
      <b/>
      <sz val="15"/>
      <color indexed="56"/>
      <name val="Calibri"/>
      <family val="2"/>
    </font>
    <font>
      <b/>
      <sz val="13"/>
      <color indexed="56"/>
      <name val="Calibri"/>
      <family val="2"/>
    </font>
    <font>
      <b/>
      <sz val="11"/>
      <color indexed="56"/>
      <name val="Calibri"/>
      <family val="2"/>
    </font>
    <font>
      <b/>
      <sz val="18"/>
      <name val="Arial"/>
      <family val="2"/>
    </font>
    <font>
      <b/>
      <sz val="8"/>
      <name val="MS Sans Serif"/>
      <family val="2"/>
    </font>
    <font>
      <b/>
      <sz val="10"/>
      <name val=".VnTime"/>
      <family val="2"/>
    </font>
    <font>
      <b/>
      <sz val="14"/>
      <name val=".VnTimeH"/>
      <family val="2"/>
    </font>
    <font>
      <sz val="11"/>
      <color indexed="62"/>
      <name val="Calibri"/>
      <family val="2"/>
    </font>
    <font>
      <b/>
      <sz val="14"/>
      <name val=".VnArialH"/>
      <family val="2"/>
    </font>
    <font>
      <sz val="11"/>
      <color indexed="52"/>
      <name val="Calibri"/>
      <family val="2"/>
    </font>
    <font>
      <sz val="10"/>
      <name val="MS Sans Serif"/>
      <family val="2"/>
    </font>
    <font>
      <b/>
      <sz val="11"/>
      <name val="Helv"/>
      <family val="2"/>
    </font>
    <font>
      <sz val="12"/>
      <name val="Arial"/>
      <family val="2"/>
    </font>
    <font>
      <sz val="11"/>
      <color indexed="60"/>
      <name val="Calibri"/>
      <family val="2"/>
    </font>
    <font>
      <sz val="13"/>
      <name val=".VnTime"/>
      <family val="2"/>
    </font>
    <font>
      <sz val="7"/>
      <name val="Small Fonts"/>
      <family val="2"/>
    </font>
    <font>
      <sz val="10"/>
      <name val="VNtimes new roman"/>
      <family val="2"/>
    </font>
    <font>
      <sz val="12"/>
      <name val="바탕체"/>
      <family val="3"/>
      <charset val="129"/>
    </font>
    <font>
      <b/>
      <sz val="11"/>
      <name val="Arial"/>
      <family val="2"/>
    </font>
    <font>
      <b/>
      <sz val="11"/>
      <color indexed="63"/>
      <name val="Calibri"/>
      <family val="2"/>
    </font>
    <font>
      <sz val="12"/>
      <name val="Helv"/>
      <family val="2"/>
    </font>
    <font>
      <b/>
      <sz val="10"/>
      <name val="MS Sans Serif"/>
      <family val="2"/>
    </font>
    <font>
      <sz val="8"/>
      <name val="Wingdings"/>
      <charset val="2"/>
    </font>
    <font>
      <sz val="8"/>
      <name val="Helv"/>
      <family val="2"/>
    </font>
    <font>
      <b/>
      <sz val="12"/>
      <color indexed="8"/>
      <name val="Arial"/>
      <family val="2"/>
    </font>
    <font>
      <b/>
      <i/>
      <sz val="12"/>
      <color indexed="8"/>
      <name val="Arial"/>
      <family val="2"/>
    </font>
    <font>
      <sz val="12"/>
      <color indexed="8"/>
      <name val="Arial"/>
      <family val="2"/>
    </font>
    <font>
      <i/>
      <sz val="12"/>
      <color indexed="8"/>
      <name val="Arial"/>
      <family val="2"/>
    </font>
    <font>
      <sz val="19"/>
      <color indexed="48"/>
      <name val="Arial"/>
      <family val="2"/>
    </font>
    <font>
      <sz val="12"/>
      <color indexed="14"/>
      <name val="Arial"/>
      <family val="2"/>
    </font>
    <font>
      <sz val="12"/>
      <name val="VNI-Times"/>
      <family val="2"/>
    </font>
    <font>
      <sz val="8"/>
      <name val="MS Sans Serif"/>
      <family val="2"/>
    </font>
    <font>
      <sz val="10"/>
      <name val=".VnTime"/>
      <family val="2"/>
    </font>
    <font>
      <b/>
      <sz val="8"/>
      <color indexed="8"/>
      <name val="Helv"/>
      <family val="2"/>
    </font>
    <font>
      <b/>
      <sz val="10"/>
      <name val="VNI-Univer"/>
      <family val="2"/>
    </font>
    <font>
      <sz val="10"/>
      <name val="VNI-Times"/>
      <family val="2"/>
    </font>
    <font>
      <sz val="14"/>
      <name val=".VnTime"/>
      <family val="2"/>
    </font>
    <font>
      <sz val="12"/>
      <name val="VNTime"/>
      <family val="2"/>
    </font>
    <font>
      <b/>
      <sz val="18"/>
      <color indexed="56"/>
      <name val="Cambria"/>
      <family val="1"/>
    </font>
    <font>
      <b/>
      <sz val="11"/>
      <color indexed="8"/>
      <name val="Calibri"/>
      <family val="2"/>
    </font>
    <font>
      <sz val="8"/>
      <name val=".VnTime"/>
      <family val="2"/>
    </font>
    <font>
      <b/>
      <sz val="8"/>
      <name val="VN Helvetica"/>
      <family val="2"/>
    </font>
    <font>
      <b/>
      <sz val="12"/>
      <name val=".VnTime"/>
      <family val="2"/>
    </font>
    <font>
      <b/>
      <sz val="10"/>
      <name val="VN AvantGBook"/>
      <family val="2"/>
    </font>
    <font>
      <b/>
      <sz val="16"/>
      <name val=".VnTime"/>
      <family val="2"/>
    </font>
    <font>
      <sz val="9"/>
      <name val=".VnTime"/>
      <family val="2"/>
    </font>
    <font>
      <sz val="11"/>
      <color indexed="10"/>
      <name val="Calibri"/>
      <family val="2"/>
    </font>
    <font>
      <b/>
      <i/>
      <sz val="12"/>
      <name val=".VnTime"/>
      <family val="2"/>
    </font>
    <font>
      <sz val="14"/>
      <name val=".VnArial"/>
      <family val="2"/>
    </font>
    <font>
      <sz val="11"/>
      <name val="ＭＳ Ｐゴシック"/>
      <family val="3"/>
      <charset val="128"/>
    </font>
    <font>
      <sz val="9"/>
      <name val="Arial"/>
      <family val="2"/>
    </font>
    <font>
      <sz val="14"/>
      <name val="뼻뮝"/>
      <family val="3"/>
      <charset val="129"/>
    </font>
    <font>
      <sz val="12"/>
      <name val="바탕체"/>
      <family val="3"/>
    </font>
    <font>
      <sz val="12"/>
      <name val="뼻뮝"/>
      <family val="1"/>
      <charset val="129"/>
    </font>
    <font>
      <sz val="10"/>
      <name val="명조"/>
      <family val="3"/>
      <charset val="129"/>
    </font>
    <font>
      <sz val="10"/>
      <name val="굴림체"/>
      <family val="3"/>
      <charset val="129"/>
    </font>
    <font>
      <sz val="10"/>
      <name val=" "/>
      <family val="1"/>
      <charset val="136"/>
    </font>
    <font>
      <sz val="12"/>
      <name val="Times New Roman"/>
      <family val="1"/>
    </font>
    <font>
      <sz val="6"/>
      <name val="ＭＳ Ｐゴシック"/>
      <family val="3"/>
      <charset val="128"/>
    </font>
    <font>
      <b/>
      <u/>
      <sz val="10.5"/>
      <name val="Arial"/>
      <family val="2"/>
    </font>
    <font>
      <sz val="10.5"/>
      <name val="Arial"/>
      <family val="2"/>
    </font>
    <font>
      <b/>
      <u/>
      <sz val="10"/>
      <name val="Arial"/>
      <family val="2"/>
    </font>
    <font>
      <sz val="6"/>
      <name val="Arial Narrow"/>
      <family val="2"/>
    </font>
    <font>
      <sz val="6"/>
      <color indexed="10"/>
      <name val="Arial Narrow"/>
      <family val="2"/>
    </font>
    <font>
      <b/>
      <sz val="6"/>
      <name val="Arial Narrow"/>
      <family val="2"/>
    </font>
    <font>
      <sz val="3.25"/>
      <name val="Arial Narrow"/>
      <family val="2"/>
    </font>
    <font>
      <b/>
      <sz val="3.25"/>
      <color indexed="8"/>
      <name val="Arial Narrow"/>
      <family val="2"/>
    </font>
    <font>
      <sz val="3.25"/>
      <color indexed="8"/>
      <name val="Arial Narrow"/>
      <family val="2"/>
    </font>
    <font>
      <b/>
      <sz val="3.25"/>
      <name val="Arial Narrow"/>
      <family val="2"/>
    </font>
    <font>
      <b/>
      <sz val="3.25"/>
      <name val="ＭＳ Ｐゴシック"/>
      <family val="3"/>
      <charset val="128"/>
    </font>
    <font>
      <b/>
      <sz val="11"/>
      <name val="ＭＳ Ｐゴシック"/>
      <family val="3"/>
      <charset val="128"/>
    </font>
    <font>
      <b/>
      <u/>
      <sz val="3.25"/>
      <name val="Arial Narrow"/>
      <family val="2"/>
    </font>
    <font>
      <sz val="3.5"/>
      <name val="Arial"/>
      <family val="2"/>
    </font>
    <font>
      <sz val="3.5"/>
      <name val="Arial Narrow"/>
      <family val="2"/>
    </font>
    <font>
      <sz val="3.5"/>
      <color indexed="10"/>
      <name val="Arial Narrow"/>
      <family val="2"/>
    </font>
    <font>
      <sz val="4.5"/>
      <name val="Arial Narrow"/>
      <family val="2"/>
    </font>
    <font>
      <sz val="4.5"/>
      <color indexed="8"/>
      <name val="Arial Narrow"/>
      <family val="2"/>
    </font>
    <font>
      <sz val="4.5"/>
      <color indexed="10"/>
      <name val="Arial Narrow"/>
      <family val="2"/>
    </font>
    <font>
      <b/>
      <sz val="4.5"/>
      <name val="Arial Narrow"/>
      <family val="2"/>
    </font>
    <font>
      <b/>
      <sz val="4.5"/>
      <color indexed="8"/>
      <name val="Arial Narrow"/>
      <family val="2"/>
    </font>
    <font>
      <sz val="4"/>
      <color indexed="8"/>
      <name val="Arial Narrow"/>
      <family val="2"/>
    </font>
    <font>
      <sz val="4"/>
      <name val="Arial Narrow"/>
      <family val="2"/>
    </font>
    <font>
      <b/>
      <sz val="4"/>
      <color indexed="8"/>
      <name val="Arial Narrow"/>
      <family val="2"/>
    </font>
    <font>
      <sz val="4"/>
      <color indexed="10"/>
      <name val="Arial Narrow"/>
      <family val="2"/>
    </font>
    <font>
      <b/>
      <sz val="4"/>
      <name val="Arial Narrow"/>
      <family val="2"/>
    </font>
    <font>
      <b/>
      <sz val="4.5"/>
      <color indexed="10"/>
      <name val="Arial Narrow"/>
      <family val="2"/>
    </font>
    <font>
      <b/>
      <sz val="4"/>
      <color indexed="10"/>
      <name val="Arial Narrow"/>
      <family val="2"/>
    </font>
    <font>
      <sz val="4.5"/>
      <name val="ＭＳ Ｐゴシック"/>
      <family val="3"/>
      <charset val="128"/>
    </font>
    <font>
      <u/>
      <sz val="4.5"/>
      <color indexed="8"/>
      <name val="Arial Narrow"/>
      <family val="2"/>
    </font>
    <font>
      <sz val="4.5"/>
      <color indexed="17"/>
      <name val="Arial Narrow"/>
      <family val="2"/>
    </font>
    <font>
      <sz val="4"/>
      <name val="ＭＳ Ｐゴシック"/>
      <family val="3"/>
      <charset val="128"/>
    </font>
    <font>
      <sz val="5"/>
      <name val="ＭＳ Ｐゴシック"/>
      <family val="3"/>
      <charset val="128"/>
    </font>
    <font>
      <b/>
      <sz val="5"/>
      <name val="ＭＳ Ｐゴシック"/>
      <family val="3"/>
      <charset val="128"/>
    </font>
  </fonts>
  <fills count="51">
    <fill>
      <patternFill patternType="none"/>
    </fill>
    <fill>
      <patternFill patternType="gray125"/>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65"/>
        <bgColor indexed="64"/>
      </patternFill>
    </fill>
    <fill>
      <patternFill patternType="solid">
        <fgColor indexed="40"/>
        <bgColor indexed="64"/>
      </patternFill>
    </fill>
    <fill>
      <patternFill patternType="solid">
        <fgColor indexed="26"/>
        <bgColor indexed="64"/>
      </patternFill>
    </fill>
    <fill>
      <patternFill patternType="solid">
        <fgColor indexed="43"/>
      </patternFill>
    </fill>
    <fill>
      <patternFill patternType="solid">
        <fgColor indexed="26"/>
      </patternFill>
    </fill>
    <fill>
      <patternFill patternType="darkVertica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rgb="FFFFCC99"/>
        <bgColor indexed="64"/>
      </patternFill>
    </fill>
    <fill>
      <patternFill patternType="solid">
        <fgColor rgb="FFFFFF00"/>
        <bgColor indexed="64"/>
      </patternFill>
    </fill>
    <fill>
      <patternFill patternType="solid">
        <fgColor theme="5" tint="0.59999389629810485"/>
        <bgColor indexed="64"/>
      </patternFill>
    </fill>
    <fill>
      <patternFill patternType="solid">
        <fgColor theme="0"/>
        <bgColor indexed="64"/>
      </patternFill>
    </fill>
  </fills>
  <borders count="29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right/>
      <top/>
      <bottom style="hair">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style="double">
        <color indexed="63"/>
      </left>
      <right style="double">
        <color indexed="63"/>
      </right>
      <top style="double">
        <color indexed="63"/>
      </top>
      <bottom style="double">
        <color indexed="63"/>
      </bottom>
      <diagonal/>
    </border>
    <border>
      <left style="thin">
        <color indexed="64"/>
      </left>
      <right/>
      <top/>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thin">
        <color indexed="64"/>
      </left>
      <right style="thin">
        <color indexed="64"/>
      </right>
      <top style="thin">
        <color indexed="8"/>
      </top>
      <bottom style="thin">
        <color indexed="64"/>
      </bottom>
      <diagonal/>
    </border>
    <border>
      <left style="double">
        <color indexed="64"/>
      </left>
      <right style="thin">
        <color indexed="64"/>
      </right>
      <top style="hair">
        <color indexed="64"/>
      </top>
      <bottom style="hair">
        <color indexed="64"/>
      </bottom>
      <diagonal/>
    </border>
    <border>
      <left/>
      <right/>
      <top/>
      <bottom style="double">
        <color indexed="5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0"/>
      </right>
      <top/>
      <bottom/>
      <diagonal/>
    </border>
    <border>
      <left/>
      <right/>
      <top style="thin">
        <color indexed="62"/>
      </top>
      <bottom style="double">
        <color indexed="62"/>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13"/>
      </left>
      <right style="hair">
        <color indexed="13"/>
      </right>
      <top style="hair">
        <color indexed="13"/>
      </top>
      <bottom style="hair">
        <color indexed="13"/>
      </bottom>
      <diagonal/>
    </border>
    <border>
      <left/>
      <right/>
      <top style="dotted">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8"/>
      </left>
      <right style="hair">
        <color indexed="8"/>
      </right>
      <top/>
      <bottom/>
      <diagonal/>
    </border>
    <border>
      <left style="hair">
        <color indexed="64"/>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style="hair">
        <color indexed="8"/>
      </bottom>
      <diagonal/>
    </border>
    <border>
      <left style="hair">
        <color indexed="64"/>
      </left>
      <right style="thin">
        <color indexed="64"/>
      </right>
      <top/>
      <bottom/>
      <diagonal/>
    </border>
    <border>
      <left style="thin">
        <color indexed="64"/>
      </left>
      <right style="hair">
        <color indexed="64"/>
      </right>
      <top style="thin">
        <color indexed="64"/>
      </top>
      <bottom style="hair">
        <color indexed="64"/>
      </bottom>
      <diagonal/>
    </border>
    <border>
      <left style="thin">
        <color indexed="64"/>
      </left>
      <right style="hair">
        <color indexed="8"/>
      </right>
      <top/>
      <bottom/>
      <diagonal/>
    </border>
    <border>
      <left/>
      <right style="hair">
        <color indexed="8"/>
      </right>
      <top/>
      <bottom/>
      <diagonal/>
    </border>
    <border>
      <left style="hair">
        <color indexed="8"/>
      </left>
      <right style="hair">
        <color indexed="8"/>
      </right>
      <top style="hair">
        <color indexed="8"/>
      </top>
      <bottom/>
      <diagonal/>
    </border>
    <border>
      <left style="hair">
        <color indexed="64"/>
      </left>
      <right style="hair">
        <color indexed="64"/>
      </right>
      <top style="hair">
        <color indexed="8"/>
      </top>
      <bottom/>
      <diagonal/>
    </border>
    <border>
      <left style="hair">
        <color indexed="64"/>
      </left>
      <right style="hair">
        <color indexed="64"/>
      </right>
      <top/>
      <bottom style="thin">
        <color indexed="64"/>
      </bottom>
      <diagonal/>
    </border>
    <border>
      <left style="hair">
        <color indexed="64"/>
      </left>
      <right/>
      <top/>
      <bottom/>
      <diagonal/>
    </border>
    <border>
      <left style="hair">
        <color indexed="64"/>
      </left>
      <right style="hair">
        <color indexed="64"/>
      </right>
      <top style="hair">
        <color indexed="8"/>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dotted">
        <color indexed="12"/>
      </top>
      <bottom style="hair">
        <color indexed="64"/>
      </bottom>
      <diagonal/>
    </border>
    <border>
      <left style="hair">
        <color indexed="64"/>
      </left>
      <right/>
      <top style="dotted">
        <color indexed="12"/>
      </top>
      <bottom style="hair">
        <color indexed="64"/>
      </bottom>
      <diagonal/>
    </border>
    <border>
      <left style="dotted">
        <color indexed="12"/>
      </left>
      <right style="hair">
        <color indexed="64"/>
      </right>
      <top style="dotted">
        <color indexed="12"/>
      </top>
      <bottom style="hair">
        <color indexed="64"/>
      </bottom>
      <diagonal/>
    </border>
    <border>
      <left style="hair">
        <color indexed="64"/>
      </left>
      <right style="hair">
        <color indexed="64"/>
      </right>
      <top style="dotted">
        <color indexed="12"/>
      </top>
      <bottom style="hair">
        <color indexed="64"/>
      </bottom>
      <diagonal/>
    </border>
    <border>
      <left style="hair">
        <color indexed="64"/>
      </left>
      <right style="thin">
        <color indexed="64"/>
      </right>
      <top style="dotted">
        <color indexed="12"/>
      </top>
      <bottom style="hair">
        <color indexed="64"/>
      </bottom>
      <diagonal/>
    </border>
    <border>
      <left style="thin">
        <color indexed="64"/>
      </left>
      <right/>
      <top style="dotted">
        <color indexed="12"/>
      </top>
      <bottom style="hair">
        <color indexed="64"/>
      </bottom>
      <diagonal/>
    </border>
    <border>
      <left/>
      <right/>
      <top style="dotted">
        <color indexed="12"/>
      </top>
      <bottom style="hair">
        <color indexed="64"/>
      </bottom>
      <diagonal/>
    </border>
    <border>
      <left/>
      <right style="thin">
        <color indexed="64"/>
      </right>
      <top style="dotted">
        <color indexed="12"/>
      </top>
      <bottom style="hair">
        <color indexed="64"/>
      </bottom>
      <diagonal/>
    </border>
    <border>
      <left style="thin">
        <color indexed="64"/>
      </left>
      <right style="hair">
        <color indexed="64"/>
      </right>
      <top style="hair">
        <color indexed="64"/>
      </top>
      <bottom style="hair">
        <color indexed="64"/>
      </bottom>
      <diagonal/>
    </border>
    <border>
      <left style="dotted">
        <color indexed="12"/>
      </left>
      <right style="hair">
        <color indexed="64"/>
      </right>
      <top style="hair">
        <color indexed="64"/>
      </top>
      <bottom style="hair">
        <color indexed="64"/>
      </bottom>
      <diagonal/>
    </border>
    <border>
      <left style="hair">
        <color indexed="64"/>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8"/>
      </right>
      <top style="hair">
        <color indexed="64"/>
      </top>
      <bottom style="hair">
        <color indexed="64"/>
      </bottom>
      <diagonal/>
    </border>
    <border>
      <left style="thin">
        <color indexed="64"/>
      </left>
      <right style="hair">
        <color indexed="64"/>
      </right>
      <top style="hair">
        <color indexed="64"/>
      </top>
      <bottom style="dotted">
        <color indexed="12"/>
      </bottom>
      <diagonal/>
    </border>
    <border>
      <left style="hair">
        <color indexed="64"/>
      </left>
      <right/>
      <top style="hair">
        <color indexed="64"/>
      </top>
      <bottom style="dotted">
        <color indexed="12"/>
      </bottom>
      <diagonal/>
    </border>
    <border>
      <left style="dotted">
        <color indexed="12"/>
      </left>
      <right style="hair">
        <color indexed="64"/>
      </right>
      <top style="hair">
        <color indexed="64"/>
      </top>
      <bottom style="dotted">
        <color indexed="12"/>
      </bottom>
      <diagonal/>
    </border>
    <border>
      <left style="hair">
        <color indexed="64"/>
      </left>
      <right style="hair">
        <color indexed="64"/>
      </right>
      <top style="hair">
        <color indexed="64"/>
      </top>
      <bottom style="dotted">
        <color indexed="12"/>
      </bottom>
      <diagonal/>
    </border>
    <border>
      <left style="hair">
        <color indexed="64"/>
      </left>
      <right style="thin">
        <color indexed="64"/>
      </right>
      <top style="hair">
        <color indexed="64"/>
      </top>
      <bottom style="dotted">
        <color indexed="12"/>
      </bottom>
      <diagonal/>
    </border>
    <border>
      <left style="thin">
        <color indexed="64"/>
      </left>
      <right/>
      <top style="hair">
        <color indexed="64"/>
      </top>
      <bottom style="dotted">
        <color indexed="12"/>
      </bottom>
      <diagonal/>
    </border>
    <border>
      <left/>
      <right/>
      <top style="hair">
        <color indexed="64"/>
      </top>
      <bottom style="dotted">
        <color indexed="12"/>
      </bottom>
      <diagonal/>
    </border>
    <border>
      <left/>
      <right style="thin">
        <color indexed="64"/>
      </right>
      <top style="hair">
        <color indexed="64"/>
      </top>
      <bottom style="dotted">
        <color indexed="12"/>
      </bottom>
      <diagonal/>
    </border>
    <border>
      <left style="thin">
        <color indexed="64"/>
      </left>
      <right style="hair">
        <color indexed="64"/>
      </right>
      <top/>
      <bottom style="hair">
        <color indexed="64"/>
      </bottom>
      <diagonal/>
    </border>
    <border>
      <left style="dotted">
        <color indexed="12"/>
      </left>
      <right style="hair">
        <color indexed="64"/>
      </right>
      <top/>
      <bottom style="hair">
        <color indexed="64"/>
      </bottom>
      <diagonal/>
    </border>
    <border>
      <left style="hair">
        <color indexed="8"/>
      </left>
      <right style="hair">
        <color indexed="8"/>
      </right>
      <top/>
      <bottom style="hair">
        <color indexed="64"/>
      </bottom>
      <diagonal/>
    </border>
    <border>
      <left style="hair">
        <color indexed="8"/>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dotted">
        <color indexed="10"/>
      </bottom>
      <diagonal/>
    </border>
    <border>
      <left style="hair">
        <color indexed="64"/>
      </left>
      <right/>
      <top style="hair">
        <color indexed="64"/>
      </top>
      <bottom style="dotted">
        <color indexed="10"/>
      </bottom>
      <diagonal/>
    </border>
    <border>
      <left style="dotted">
        <color indexed="12"/>
      </left>
      <right style="hair">
        <color indexed="64"/>
      </right>
      <top style="hair">
        <color indexed="64"/>
      </top>
      <bottom style="dotted">
        <color indexed="10"/>
      </bottom>
      <diagonal/>
    </border>
    <border>
      <left style="hair">
        <color indexed="64"/>
      </left>
      <right style="hair">
        <color indexed="8"/>
      </right>
      <top style="hair">
        <color indexed="64"/>
      </top>
      <bottom style="dotted">
        <color indexed="10"/>
      </bottom>
      <diagonal/>
    </border>
    <border>
      <left style="hair">
        <color indexed="8"/>
      </left>
      <right style="hair">
        <color indexed="8"/>
      </right>
      <top style="hair">
        <color indexed="64"/>
      </top>
      <bottom style="dotted">
        <color indexed="10"/>
      </bottom>
      <diagonal/>
    </border>
    <border>
      <left style="hair">
        <color indexed="8"/>
      </left>
      <right style="hair">
        <color indexed="64"/>
      </right>
      <top style="hair">
        <color indexed="64"/>
      </top>
      <bottom style="dotted">
        <color indexed="10"/>
      </bottom>
      <diagonal/>
    </border>
    <border>
      <left style="hair">
        <color indexed="64"/>
      </left>
      <right style="hair">
        <color indexed="64"/>
      </right>
      <top style="hair">
        <color indexed="64"/>
      </top>
      <bottom style="dotted">
        <color indexed="10"/>
      </bottom>
      <diagonal/>
    </border>
    <border>
      <left style="hair">
        <color indexed="64"/>
      </left>
      <right style="thin">
        <color indexed="64"/>
      </right>
      <top style="hair">
        <color indexed="64"/>
      </top>
      <bottom style="dotted">
        <color indexed="10"/>
      </bottom>
      <diagonal/>
    </border>
    <border>
      <left style="thin">
        <color indexed="64"/>
      </left>
      <right/>
      <top style="hair">
        <color indexed="64"/>
      </top>
      <bottom style="dotted">
        <color indexed="10"/>
      </bottom>
      <diagonal/>
    </border>
    <border>
      <left/>
      <right/>
      <top style="hair">
        <color indexed="64"/>
      </top>
      <bottom style="dotted">
        <color indexed="10"/>
      </bottom>
      <diagonal/>
    </border>
    <border>
      <left/>
      <right style="thin">
        <color indexed="64"/>
      </right>
      <top style="hair">
        <color indexed="64"/>
      </top>
      <bottom style="dotted">
        <color indexed="10"/>
      </bottom>
      <diagonal/>
    </border>
    <border>
      <left style="thin">
        <color indexed="64"/>
      </left>
      <right style="hair">
        <color indexed="64"/>
      </right>
      <top/>
      <bottom style="hair">
        <color indexed="8"/>
      </bottom>
      <diagonal/>
    </border>
    <border>
      <left style="hair">
        <color indexed="64"/>
      </left>
      <right/>
      <top/>
      <bottom style="hair">
        <color indexed="8"/>
      </bottom>
      <diagonal/>
    </border>
    <border>
      <left style="hair">
        <color indexed="64"/>
      </left>
      <right style="hair">
        <color indexed="8"/>
      </right>
      <top/>
      <bottom style="hair">
        <color indexed="8"/>
      </bottom>
      <diagonal/>
    </border>
    <border>
      <left style="hair">
        <color indexed="8"/>
      </left>
      <right style="hair">
        <color indexed="8"/>
      </right>
      <top/>
      <bottom style="hair">
        <color indexed="8"/>
      </bottom>
      <diagonal/>
    </border>
    <border>
      <left style="hair">
        <color indexed="8"/>
      </left>
      <right style="hair">
        <color indexed="64"/>
      </right>
      <top/>
      <bottom style="hair">
        <color indexed="8"/>
      </bottom>
      <diagonal/>
    </border>
    <border>
      <left style="hair">
        <color indexed="64"/>
      </left>
      <right style="thin">
        <color indexed="64"/>
      </right>
      <top/>
      <bottom style="hair">
        <color indexed="8"/>
      </bottom>
      <diagonal/>
    </border>
    <border>
      <left/>
      <right/>
      <top/>
      <bottom style="hair">
        <color indexed="8"/>
      </bottom>
      <diagonal/>
    </border>
    <border>
      <left/>
      <right style="thin">
        <color indexed="64"/>
      </right>
      <top/>
      <bottom style="hair">
        <color indexed="8"/>
      </bottom>
      <diagonal/>
    </border>
    <border>
      <left style="thin">
        <color indexed="64"/>
      </left>
      <right/>
      <top/>
      <bottom style="hair">
        <color indexed="8"/>
      </bottom>
      <diagonal/>
    </border>
    <border>
      <left style="thin">
        <color indexed="64"/>
      </left>
      <right style="hair">
        <color indexed="64"/>
      </right>
      <top/>
      <bottom/>
      <diagonal/>
    </border>
    <border>
      <left style="hair">
        <color indexed="64"/>
      </left>
      <right style="hair">
        <color indexed="8"/>
      </right>
      <top/>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hair">
        <color indexed="64"/>
      </left>
      <right style="hair">
        <color indexed="8"/>
      </right>
      <top style="hair">
        <color indexed="64"/>
      </top>
      <bottom/>
      <diagonal/>
    </border>
    <border>
      <left style="hair">
        <color indexed="8"/>
      </left>
      <right style="hair">
        <color indexed="8"/>
      </right>
      <top style="hair">
        <color indexed="64"/>
      </top>
      <bottom/>
      <diagonal/>
    </border>
    <border>
      <left style="hair">
        <color indexed="8"/>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tted">
        <color indexed="12"/>
      </left>
      <right style="hair">
        <color indexed="8"/>
      </right>
      <top style="hair">
        <color indexed="64"/>
      </top>
      <bottom style="hair">
        <color indexed="64"/>
      </bottom>
      <diagonal/>
    </border>
    <border>
      <left style="thin">
        <color indexed="64"/>
      </left>
      <right style="hair">
        <color indexed="64"/>
      </right>
      <top/>
      <bottom style="dotted">
        <color indexed="10"/>
      </bottom>
      <diagonal/>
    </border>
    <border>
      <left style="hair">
        <color indexed="64"/>
      </left>
      <right/>
      <top/>
      <bottom style="dotted">
        <color indexed="10"/>
      </bottom>
      <diagonal/>
    </border>
    <border>
      <left style="dotted">
        <color indexed="12"/>
      </left>
      <right style="hair">
        <color indexed="8"/>
      </right>
      <top/>
      <bottom style="dotted">
        <color indexed="10"/>
      </bottom>
      <diagonal/>
    </border>
    <border>
      <left style="hair">
        <color indexed="8"/>
      </left>
      <right style="hair">
        <color indexed="64"/>
      </right>
      <top/>
      <bottom style="dotted">
        <color indexed="10"/>
      </bottom>
      <diagonal/>
    </border>
    <border>
      <left style="hair">
        <color indexed="64"/>
      </left>
      <right style="hair">
        <color indexed="64"/>
      </right>
      <top/>
      <bottom style="dotted">
        <color indexed="10"/>
      </bottom>
      <diagonal/>
    </border>
    <border>
      <left style="hair">
        <color indexed="64"/>
      </left>
      <right style="thin">
        <color indexed="64"/>
      </right>
      <top/>
      <bottom style="dotted">
        <color indexed="10"/>
      </bottom>
      <diagonal/>
    </border>
    <border>
      <left style="thin">
        <color indexed="64"/>
      </left>
      <right/>
      <top/>
      <bottom style="dotted">
        <color indexed="10"/>
      </bottom>
      <diagonal/>
    </border>
    <border>
      <left/>
      <right/>
      <top/>
      <bottom style="dotted">
        <color indexed="10"/>
      </bottom>
      <diagonal/>
    </border>
    <border>
      <left/>
      <right style="thin">
        <color indexed="64"/>
      </right>
      <top/>
      <bottom style="dotted">
        <color indexed="10"/>
      </bottom>
      <diagonal/>
    </border>
    <border>
      <left style="thin">
        <color indexed="64"/>
      </left>
      <right style="hair">
        <color indexed="64"/>
      </right>
      <top style="dotted">
        <color indexed="10"/>
      </top>
      <bottom style="thin">
        <color indexed="64"/>
      </bottom>
      <diagonal/>
    </border>
    <border>
      <left style="hair">
        <color indexed="64"/>
      </left>
      <right/>
      <top style="dotted">
        <color indexed="10"/>
      </top>
      <bottom style="thin">
        <color indexed="64"/>
      </bottom>
      <diagonal/>
    </border>
    <border>
      <left/>
      <right style="hair">
        <color indexed="64"/>
      </right>
      <top style="dotted">
        <color indexed="10"/>
      </top>
      <bottom style="thin">
        <color indexed="64"/>
      </bottom>
      <diagonal/>
    </border>
    <border>
      <left style="hair">
        <color indexed="64"/>
      </left>
      <right style="hair">
        <color indexed="64"/>
      </right>
      <top style="dotted">
        <color indexed="10"/>
      </top>
      <bottom style="thin">
        <color indexed="64"/>
      </bottom>
      <diagonal/>
    </border>
    <border>
      <left style="hair">
        <color indexed="64"/>
      </left>
      <right style="thin">
        <color indexed="64"/>
      </right>
      <top style="dotted">
        <color indexed="10"/>
      </top>
      <bottom style="thin">
        <color indexed="64"/>
      </bottom>
      <diagonal/>
    </border>
    <border>
      <left style="thin">
        <color indexed="64"/>
      </left>
      <right/>
      <top style="dotted">
        <color indexed="10"/>
      </top>
      <bottom style="thin">
        <color indexed="64"/>
      </bottom>
      <diagonal/>
    </border>
    <border>
      <left/>
      <right/>
      <top style="dotted">
        <color indexed="10"/>
      </top>
      <bottom style="thin">
        <color indexed="64"/>
      </bottom>
      <diagonal/>
    </border>
    <border>
      <left/>
      <right style="thin">
        <color indexed="64"/>
      </right>
      <top style="dotted">
        <color indexed="10"/>
      </top>
      <bottom style="thin">
        <color indexed="64"/>
      </bottom>
      <diagonal/>
    </border>
    <border>
      <left style="thin">
        <color indexed="64"/>
      </left>
      <right style="hair">
        <color indexed="64"/>
      </right>
      <top/>
      <bottom style="dotted">
        <color indexed="12"/>
      </bottom>
      <diagonal/>
    </border>
    <border>
      <left style="hair">
        <color indexed="64"/>
      </left>
      <right/>
      <top/>
      <bottom style="dotted">
        <color indexed="12"/>
      </bottom>
      <diagonal/>
    </border>
    <border>
      <left style="dotted">
        <color indexed="12"/>
      </left>
      <right style="hair">
        <color indexed="64"/>
      </right>
      <top/>
      <bottom style="dotted">
        <color indexed="12"/>
      </bottom>
      <diagonal/>
    </border>
    <border>
      <left style="hair">
        <color indexed="64"/>
      </left>
      <right style="hair">
        <color indexed="64"/>
      </right>
      <top/>
      <bottom style="dotted">
        <color indexed="12"/>
      </bottom>
      <diagonal/>
    </border>
    <border>
      <left style="hair">
        <color indexed="64"/>
      </left>
      <right style="thin">
        <color indexed="64"/>
      </right>
      <top/>
      <bottom style="dotted">
        <color indexed="12"/>
      </bottom>
      <diagonal/>
    </border>
    <border>
      <left style="thin">
        <color indexed="64"/>
      </left>
      <right/>
      <top/>
      <bottom style="dotted">
        <color indexed="12"/>
      </bottom>
      <diagonal/>
    </border>
    <border>
      <left/>
      <right/>
      <top/>
      <bottom style="dotted">
        <color indexed="12"/>
      </bottom>
      <diagonal/>
    </border>
    <border>
      <left/>
      <right style="thin">
        <color indexed="64"/>
      </right>
      <top/>
      <bottom style="dotted">
        <color indexed="12"/>
      </bottom>
      <diagonal/>
    </border>
    <border>
      <left style="dotted">
        <color indexed="12"/>
      </left>
      <right style="hair">
        <color indexed="64"/>
      </right>
      <top/>
      <bottom style="dotted">
        <color indexed="10"/>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bottom style="hair">
        <color indexed="64"/>
      </bottom>
      <diagonal/>
    </border>
    <border>
      <left style="dotted">
        <color indexed="12"/>
      </left>
      <right style="hair">
        <color indexed="64"/>
      </right>
      <top style="hair">
        <color indexed="64"/>
      </top>
      <bottom/>
      <diagonal/>
    </border>
    <border>
      <left style="thin">
        <color indexed="64"/>
      </left>
      <right style="hair">
        <color indexed="64"/>
      </right>
      <top style="hair">
        <color indexed="64"/>
      </top>
      <bottom style="hair">
        <color indexed="8"/>
      </bottom>
      <diagonal/>
    </border>
    <border>
      <left style="hair">
        <color indexed="64"/>
      </left>
      <right/>
      <top style="hair">
        <color indexed="64"/>
      </top>
      <bottom style="hair">
        <color indexed="8"/>
      </bottom>
      <diagonal/>
    </border>
    <border>
      <left style="dotted">
        <color indexed="12"/>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64"/>
      </left>
      <right style="thin">
        <color indexed="64"/>
      </right>
      <top style="hair">
        <color indexed="64"/>
      </top>
      <bottom style="hair">
        <color indexed="8"/>
      </bottom>
      <diagonal/>
    </border>
    <border>
      <left style="thin">
        <color indexed="64"/>
      </left>
      <right/>
      <top style="hair">
        <color indexed="64"/>
      </top>
      <bottom style="hair">
        <color indexed="8"/>
      </bottom>
      <diagonal/>
    </border>
    <border>
      <left/>
      <right/>
      <top style="hair">
        <color indexed="64"/>
      </top>
      <bottom style="hair">
        <color indexed="8"/>
      </bottom>
      <diagonal/>
    </border>
    <border>
      <left/>
      <right style="thin">
        <color indexed="64"/>
      </right>
      <top style="hair">
        <color indexed="64"/>
      </top>
      <bottom style="hair">
        <color indexed="8"/>
      </bottom>
      <diagonal/>
    </border>
    <border>
      <left style="dotted">
        <color indexed="12"/>
      </left>
      <right style="hair">
        <color indexed="64"/>
      </right>
      <top/>
      <bottom style="hair">
        <color indexed="8"/>
      </bottom>
      <diagonal/>
    </border>
    <border>
      <left style="thin">
        <color indexed="64"/>
      </left>
      <right style="hair">
        <color indexed="64"/>
      </right>
      <top style="hair">
        <color indexed="8"/>
      </top>
      <bottom style="dotted">
        <color indexed="10"/>
      </bottom>
      <diagonal/>
    </border>
    <border>
      <left style="hair">
        <color indexed="64"/>
      </left>
      <right/>
      <top style="hair">
        <color indexed="8"/>
      </top>
      <bottom style="dotted">
        <color indexed="10"/>
      </bottom>
      <diagonal/>
    </border>
    <border>
      <left style="dotted">
        <color indexed="12"/>
      </left>
      <right style="hair">
        <color indexed="64"/>
      </right>
      <top style="hair">
        <color indexed="8"/>
      </top>
      <bottom style="dotted">
        <color indexed="10"/>
      </bottom>
      <diagonal/>
    </border>
    <border>
      <left style="hair">
        <color indexed="64"/>
      </left>
      <right style="hair">
        <color indexed="64"/>
      </right>
      <top style="hair">
        <color indexed="8"/>
      </top>
      <bottom style="dotted">
        <color indexed="10"/>
      </bottom>
      <diagonal/>
    </border>
    <border>
      <left style="hair">
        <color indexed="64"/>
      </left>
      <right style="thin">
        <color indexed="64"/>
      </right>
      <top style="hair">
        <color indexed="8"/>
      </top>
      <bottom style="dotted">
        <color indexed="10"/>
      </bottom>
      <diagonal/>
    </border>
    <border>
      <left style="thin">
        <color indexed="64"/>
      </left>
      <right/>
      <top style="hair">
        <color indexed="8"/>
      </top>
      <bottom style="dotted">
        <color indexed="10"/>
      </bottom>
      <diagonal/>
    </border>
    <border>
      <left/>
      <right/>
      <top style="hair">
        <color indexed="8"/>
      </top>
      <bottom style="dotted">
        <color indexed="10"/>
      </bottom>
      <diagonal/>
    </border>
    <border>
      <left/>
      <right style="thin">
        <color indexed="64"/>
      </right>
      <top style="hair">
        <color indexed="8"/>
      </top>
      <bottom style="dotted">
        <color indexed="10"/>
      </bottom>
      <diagonal/>
    </border>
    <border>
      <left style="hair">
        <color indexed="64"/>
      </left>
      <right style="hair">
        <color indexed="64"/>
      </right>
      <top style="thin">
        <color indexed="64"/>
      </top>
      <bottom style="hair">
        <color indexed="64"/>
      </bottom>
      <diagonal/>
    </border>
    <border>
      <left/>
      <right style="hair">
        <color indexed="64"/>
      </right>
      <top style="hair">
        <color indexed="64"/>
      </top>
      <bottom/>
      <diagonal/>
    </border>
    <border>
      <left style="dotted">
        <color indexed="12"/>
      </left>
      <right style="hair">
        <color indexed="64"/>
      </right>
      <top/>
      <bottom/>
      <diagonal/>
    </border>
    <border>
      <left/>
      <right style="hair">
        <color indexed="64"/>
      </right>
      <top style="thin">
        <color indexed="64"/>
      </top>
      <bottom/>
      <diagonal/>
    </border>
    <border>
      <left style="thin">
        <color indexed="64"/>
      </left>
      <right/>
      <top style="dotted">
        <color indexed="10"/>
      </top>
      <bottom style="hair">
        <color indexed="8"/>
      </bottom>
      <diagonal/>
    </border>
    <border>
      <left/>
      <right style="thin">
        <color indexed="64"/>
      </right>
      <top style="dotted">
        <color indexed="10"/>
      </top>
      <bottom style="hair">
        <color indexed="8"/>
      </bottom>
      <diagonal/>
    </border>
    <border>
      <left style="thin">
        <color indexed="64"/>
      </left>
      <right/>
      <top style="hair">
        <color indexed="8"/>
      </top>
      <bottom style="hair">
        <color indexed="64"/>
      </bottom>
      <diagonal/>
    </border>
    <border>
      <left/>
      <right style="thin">
        <color indexed="64"/>
      </right>
      <top style="hair">
        <color indexed="8"/>
      </top>
      <bottom style="hair">
        <color indexed="64"/>
      </bottom>
      <diagonal/>
    </border>
    <border>
      <left style="hair">
        <color indexed="64"/>
      </left>
      <right style="hair">
        <color indexed="64"/>
      </right>
      <top style="thin">
        <color indexed="64"/>
      </top>
      <bottom style="hair">
        <color indexed="8"/>
      </bottom>
      <diagonal/>
    </border>
    <border>
      <left style="hair">
        <color indexed="8"/>
      </left>
      <right/>
      <top/>
      <bottom style="hair">
        <color indexed="8"/>
      </bottom>
      <diagonal/>
    </border>
    <border>
      <left/>
      <right style="hair">
        <color indexed="64"/>
      </right>
      <top/>
      <bottom/>
      <diagonal/>
    </border>
    <border>
      <left style="thin">
        <color indexed="64"/>
      </left>
      <right style="hair">
        <color indexed="64"/>
      </right>
      <top style="thin">
        <color indexed="64"/>
      </top>
      <bottom style="thin">
        <color indexed="64"/>
      </bottom>
      <diagonal/>
    </border>
    <border>
      <left style="hair">
        <color indexed="64"/>
      </left>
      <right style="hair">
        <color indexed="8"/>
      </right>
      <top/>
      <bottom style="hair">
        <color indexed="64"/>
      </bottom>
      <diagonal/>
    </border>
    <border>
      <left style="hair">
        <color indexed="8"/>
      </left>
      <right/>
      <top/>
      <bottom style="hair">
        <color indexed="64"/>
      </bottom>
      <diagonal/>
    </border>
    <border>
      <left style="thin">
        <color indexed="64"/>
      </left>
      <right style="hair">
        <color indexed="64"/>
      </right>
      <top style="hair">
        <color indexed="64"/>
      </top>
      <bottom style="dotted">
        <color rgb="FF0000FF"/>
      </bottom>
      <diagonal/>
    </border>
    <border>
      <left style="hair">
        <color indexed="64"/>
      </left>
      <right/>
      <top style="hair">
        <color indexed="64"/>
      </top>
      <bottom style="dotted">
        <color rgb="FF0000FF"/>
      </bottom>
      <diagonal/>
    </border>
    <border>
      <left style="dotted">
        <color indexed="12"/>
      </left>
      <right style="hair">
        <color indexed="64"/>
      </right>
      <top style="hair">
        <color indexed="64"/>
      </top>
      <bottom style="dotted">
        <color rgb="FF0000FF"/>
      </bottom>
      <diagonal/>
    </border>
    <border>
      <left style="hair">
        <color indexed="64"/>
      </left>
      <right style="hair">
        <color indexed="64"/>
      </right>
      <top style="hair">
        <color indexed="64"/>
      </top>
      <bottom style="dotted">
        <color rgb="FF0000FF"/>
      </bottom>
      <diagonal/>
    </border>
    <border>
      <left style="hair">
        <color indexed="8"/>
      </left>
      <right style="hair">
        <color indexed="64"/>
      </right>
      <top style="hair">
        <color indexed="64"/>
      </top>
      <bottom style="dotted">
        <color rgb="FF0000FF"/>
      </bottom>
      <diagonal/>
    </border>
    <border>
      <left style="hair">
        <color indexed="64"/>
      </left>
      <right style="thin">
        <color indexed="64"/>
      </right>
      <top style="hair">
        <color indexed="64"/>
      </top>
      <bottom style="dotted">
        <color rgb="FF0000FF"/>
      </bottom>
      <diagonal/>
    </border>
    <border>
      <left style="thin">
        <color indexed="64"/>
      </left>
      <right/>
      <top style="hair">
        <color indexed="64"/>
      </top>
      <bottom style="dotted">
        <color rgb="FF0000FF"/>
      </bottom>
      <diagonal/>
    </border>
    <border>
      <left/>
      <right/>
      <top style="hair">
        <color indexed="64"/>
      </top>
      <bottom style="dotted">
        <color rgb="FF0000FF"/>
      </bottom>
      <diagonal/>
    </border>
    <border>
      <left/>
      <right style="thin">
        <color indexed="64"/>
      </right>
      <top style="hair">
        <color indexed="64"/>
      </top>
      <bottom style="dotted">
        <color rgb="FF0000FF"/>
      </bottom>
      <diagonal/>
    </border>
    <border>
      <left style="dotted">
        <color rgb="FF0000FF"/>
      </left>
      <right style="hair">
        <color indexed="64"/>
      </right>
      <top style="hair">
        <color indexed="64"/>
      </top>
      <bottom style="hair">
        <color indexed="64"/>
      </bottom>
      <diagonal/>
    </border>
    <border>
      <left style="dotted">
        <color rgb="FF0000FF"/>
      </left>
      <right style="hair">
        <color indexed="64"/>
      </right>
      <top style="hair">
        <color indexed="64"/>
      </top>
      <bottom/>
      <diagonal/>
    </border>
    <border>
      <left style="dotted">
        <color rgb="FF0000FF"/>
      </left>
      <right style="hair">
        <color indexed="64"/>
      </right>
      <top style="hair">
        <color indexed="64"/>
      </top>
      <bottom style="dotted">
        <color rgb="FF0000FF"/>
      </bottom>
      <diagonal/>
    </border>
    <border>
      <left style="dotted">
        <color rgb="FF0000FF"/>
      </left>
      <right style="hair">
        <color indexed="64"/>
      </right>
      <top/>
      <bottom style="dotted">
        <color indexed="10"/>
      </bottom>
      <diagonal/>
    </border>
    <border>
      <left style="dotted">
        <color rgb="FF0000FF"/>
      </left>
      <right style="hair">
        <color indexed="64"/>
      </right>
      <top/>
      <bottom style="hair">
        <color indexed="64"/>
      </bottom>
      <diagonal/>
    </border>
    <border>
      <left style="thin">
        <color indexed="64"/>
      </left>
      <right style="hair">
        <color indexed="64"/>
      </right>
      <top style="thin">
        <color indexed="64"/>
      </top>
      <bottom style="dotted">
        <color rgb="FF0000FF"/>
      </bottom>
      <diagonal/>
    </border>
    <border>
      <left style="hair">
        <color indexed="64"/>
      </left>
      <right/>
      <top style="thin">
        <color indexed="64"/>
      </top>
      <bottom style="dotted">
        <color rgb="FF0000FF"/>
      </bottom>
      <diagonal/>
    </border>
    <border>
      <left style="hair">
        <color indexed="64"/>
      </left>
      <right style="hair">
        <color indexed="64"/>
      </right>
      <top style="thin">
        <color indexed="64"/>
      </top>
      <bottom style="dotted">
        <color rgb="FF0000FF"/>
      </bottom>
      <diagonal/>
    </border>
    <border>
      <left style="hair">
        <color indexed="8"/>
      </left>
      <right style="hair">
        <color indexed="64"/>
      </right>
      <top style="thin">
        <color indexed="64"/>
      </top>
      <bottom style="dotted">
        <color rgb="FF0000FF"/>
      </bottom>
      <diagonal/>
    </border>
    <border>
      <left style="hair">
        <color indexed="64"/>
      </left>
      <right style="thin">
        <color indexed="64"/>
      </right>
      <top style="thin">
        <color indexed="64"/>
      </top>
      <bottom style="dotted">
        <color rgb="FF0000FF"/>
      </bottom>
      <diagonal/>
    </border>
    <border>
      <left style="thin">
        <color indexed="64"/>
      </left>
      <right/>
      <top style="thin">
        <color indexed="64"/>
      </top>
      <bottom style="dotted">
        <color rgb="FF0000FF"/>
      </bottom>
      <diagonal/>
    </border>
    <border>
      <left/>
      <right/>
      <top style="thin">
        <color indexed="64"/>
      </top>
      <bottom style="dotted">
        <color rgb="FF0000FF"/>
      </bottom>
      <diagonal/>
    </border>
    <border>
      <left/>
      <right style="thin">
        <color indexed="64"/>
      </right>
      <top style="thin">
        <color indexed="64"/>
      </top>
      <bottom style="dotted">
        <color rgb="FF0000FF"/>
      </bottom>
      <diagonal/>
    </border>
    <border>
      <left style="thin">
        <color indexed="64"/>
      </left>
      <right style="hair">
        <color indexed="64"/>
      </right>
      <top/>
      <bottom style="dotted">
        <color rgb="FF0000FF"/>
      </bottom>
      <diagonal/>
    </border>
    <border>
      <left style="hair">
        <color indexed="64"/>
      </left>
      <right/>
      <top/>
      <bottom style="dotted">
        <color rgb="FF0000FF"/>
      </bottom>
      <diagonal/>
    </border>
    <border>
      <left style="dotted">
        <color indexed="12"/>
      </left>
      <right style="hair">
        <color indexed="64"/>
      </right>
      <top/>
      <bottom style="dotted">
        <color rgb="FF0000FF"/>
      </bottom>
      <diagonal/>
    </border>
    <border>
      <left style="hair">
        <color indexed="64"/>
      </left>
      <right style="hair">
        <color indexed="64"/>
      </right>
      <top/>
      <bottom style="dotted">
        <color rgb="FF0000FF"/>
      </bottom>
      <diagonal/>
    </border>
    <border>
      <left style="hair">
        <color indexed="64"/>
      </left>
      <right style="thin">
        <color indexed="64"/>
      </right>
      <top/>
      <bottom style="dotted">
        <color rgb="FF0000FF"/>
      </bottom>
      <diagonal/>
    </border>
    <border>
      <left style="thin">
        <color indexed="64"/>
      </left>
      <right/>
      <top/>
      <bottom style="dotted">
        <color rgb="FF0000FF"/>
      </bottom>
      <diagonal/>
    </border>
    <border>
      <left/>
      <right/>
      <top/>
      <bottom style="dotted">
        <color rgb="FF0000FF"/>
      </bottom>
      <diagonal/>
    </border>
    <border>
      <left/>
      <right style="thin">
        <color indexed="64"/>
      </right>
      <top/>
      <bottom style="dotted">
        <color rgb="FF0000FF"/>
      </bottom>
      <diagonal/>
    </border>
    <border>
      <left style="dotted">
        <color indexed="12"/>
      </left>
      <right style="hair">
        <color indexed="8"/>
      </right>
      <top/>
      <bottom style="hair">
        <color indexed="64"/>
      </bottom>
      <diagonal/>
    </border>
    <border>
      <left style="hair">
        <color indexed="64"/>
      </left>
      <right style="hair">
        <color indexed="8"/>
      </right>
      <top style="thin">
        <color indexed="64"/>
      </top>
      <bottom style="dotted">
        <color rgb="FF0000FF"/>
      </bottom>
      <diagonal/>
    </border>
    <border>
      <left style="dotted">
        <color indexed="12"/>
      </left>
      <right style="hair">
        <color indexed="8"/>
      </right>
      <top style="hair">
        <color indexed="64"/>
      </top>
      <bottom style="dotted">
        <color rgb="FF0000FF"/>
      </bottom>
      <diagonal/>
    </border>
    <border>
      <left style="hair">
        <color indexed="8"/>
      </left>
      <right style="hair">
        <color indexed="8"/>
      </right>
      <top style="thin">
        <color indexed="64"/>
      </top>
      <bottom style="dotted">
        <color rgb="FF0000FF"/>
      </bottom>
      <diagonal/>
    </border>
    <border>
      <left style="dotted">
        <color indexed="12"/>
      </left>
      <right style="hair">
        <color indexed="64"/>
      </right>
      <top style="dotted">
        <color rgb="FF0000FF"/>
      </top>
      <bottom style="hair">
        <color indexed="64"/>
      </bottom>
      <diagonal/>
    </border>
    <border>
      <left style="hair">
        <color indexed="64"/>
      </left>
      <right style="hair">
        <color indexed="64"/>
      </right>
      <top style="dotted">
        <color rgb="FF0000FF"/>
      </top>
      <bottom style="hair">
        <color indexed="64"/>
      </bottom>
      <diagonal/>
    </border>
    <border>
      <left style="thin">
        <color indexed="64"/>
      </left>
      <right style="hair">
        <color indexed="64"/>
      </right>
      <top style="hair">
        <color indexed="64"/>
      </top>
      <bottom style="dotted">
        <color rgb="FFFF0000"/>
      </bottom>
      <diagonal/>
    </border>
    <border>
      <left style="hair">
        <color indexed="64"/>
      </left>
      <right/>
      <top style="hair">
        <color indexed="64"/>
      </top>
      <bottom style="dotted">
        <color rgb="FFFF0000"/>
      </bottom>
      <diagonal/>
    </border>
    <border>
      <left style="dotted">
        <color indexed="12"/>
      </left>
      <right style="hair">
        <color indexed="64"/>
      </right>
      <top style="hair">
        <color indexed="64"/>
      </top>
      <bottom style="dotted">
        <color rgb="FFFF0000"/>
      </bottom>
      <diagonal/>
    </border>
    <border>
      <left style="hair">
        <color indexed="64"/>
      </left>
      <right style="hair">
        <color indexed="64"/>
      </right>
      <top style="hair">
        <color indexed="64"/>
      </top>
      <bottom style="dotted">
        <color rgb="FFFF0000"/>
      </bottom>
      <diagonal/>
    </border>
    <border>
      <left style="hair">
        <color indexed="64"/>
      </left>
      <right style="thin">
        <color indexed="64"/>
      </right>
      <top style="hair">
        <color indexed="64"/>
      </top>
      <bottom style="dotted">
        <color rgb="FFFF0000"/>
      </bottom>
      <diagonal/>
    </border>
    <border>
      <left style="thin">
        <color indexed="64"/>
      </left>
      <right/>
      <top style="hair">
        <color indexed="64"/>
      </top>
      <bottom style="dotted">
        <color rgb="FFFF0000"/>
      </bottom>
      <diagonal/>
    </border>
    <border>
      <left/>
      <right/>
      <top style="hair">
        <color indexed="64"/>
      </top>
      <bottom style="dotted">
        <color rgb="FFFF0000"/>
      </bottom>
      <diagonal/>
    </border>
    <border>
      <left/>
      <right style="thin">
        <color indexed="64"/>
      </right>
      <top style="hair">
        <color indexed="64"/>
      </top>
      <bottom style="dotted">
        <color rgb="FFFF0000"/>
      </bottom>
      <diagonal/>
    </border>
    <border>
      <left style="thin">
        <color indexed="64"/>
      </left>
      <right style="hair">
        <color indexed="64"/>
      </right>
      <top style="dotted">
        <color rgb="FF0000FF"/>
      </top>
      <bottom style="dotted">
        <color rgb="FFFF0000"/>
      </bottom>
      <diagonal/>
    </border>
    <border>
      <left style="hair">
        <color indexed="64"/>
      </left>
      <right/>
      <top style="dotted">
        <color rgb="FF0000FF"/>
      </top>
      <bottom style="dotted">
        <color rgb="FFFF0000"/>
      </bottom>
      <diagonal/>
    </border>
    <border>
      <left style="dotted">
        <color indexed="12"/>
      </left>
      <right style="hair">
        <color indexed="64"/>
      </right>
      <top style="dotted">
        <color rgb="FF0000FF"/>
      </top>
      <bottom style="dotted">
        <color rgb="FFFF0000"/>
      </bottom>
      <diagonal/>
    </border>
    <border>
      <left style="hair">
        <color indexed="64"/>
      </left>
      <right style="hair">
        <color indexed="64"/>
      </right>
      <top style="dotted">
        <color rgb="FF0000FF"/>
      </top>
      <bottom style="dotted">
        <color rgb="FFFF0000"/>
      </bottom>
      <diagonal/>
    </border>
    <border>
      <left style="hair">
        <color indexed="64"/>
      </left>
      <right style="thin">
        <color indexed="64"/>
      </right>
      <top style="dotted">
        <color rgb="FF0000FF"/>
      </top>
      <bottom style="dotted">
        <color rgb="FFFF0000"/>
      </bottom>
      <diagonal/>
    </border>
    <border>
      <left style="thin">
        <color indexed="64"/>
      </left>
      <right/>
      <top style="dotted">
        <color rgb="FF0000FF"/>
      </top>
      <bottom style="dotted">
        <color rgb="FFFF0000"/>
      </bottom>
      <diagonal/>
    </border>
    <border>
      <left/>
      <right/>
      <top style="dotted">
        <color rgb="FF0000FF"/>
      </top>
      <bottom style="dotted">
        <color rgb="FFFF0000"/>
      </bottom>
      <diagonal/>
    </border>
    <border>
      <left/>
      <right style="thin">
        <color indexed="64"/>
      </right>
      <top style="dotted">
        <color rgb="FF0000FF"/>
      </top>
      <bottom style="dotted">
        <color rgb="FFFF0000"/>
      </bottom>
      <diagonal/>
    </border>
    <border>
      <left style="thin">
        <color indexed="64"/>
      </left>
      <right style="hair">
        <color indexed="64"/>
      </right>
      <top style="dotted">
        <color rgb="FFFF0000"/>
      </top>
      <bottom style="hair">
        <color indexed="64"/>
      </bottom>
      <diagonal/>
    </border>
    <border>
      <left style="hair">
        <color indexed="64"/>
      </left>
      <right/>
      <top style="dotted">
        <color rgb="FFFF0000"/>
      </top>
      <bottom style="hair">
        <color indexed="64"/>
      </bottom>
      <diagonal/>
    </border>
    <border>
      <left style="hair">
        <color indexed="64"/>
      </left>
      <right style="hair">
        <color indexed="64"/>
      </right>
      <top style="dotted">
        <color rgb="FFFF0000"/>
      </top>
      <bottom style="hair">
        <color indexed="64"/>
      </bottom>
      <diagonal/>
    </border>
    <border>
      <left style="hair">
        <color indexed="64"/>
      </left>
      <right style="thin">
        <color indexed="64"/>
      </right>
      <top style="dotted">
        <color rgb="FFFF0000"/>
      </top>
      <bottom style="hair">
        <color indexed="64"/>
      </bottom>
      <diagonal/>
    </border>
    <border>
      <left style="thin">
        <color indexed="64"/>
      </left>
      <right/>
      <top style="dotted">
        <color rgb="FFFF0000"/>
      </top>
      <bottom style="hair">
        <color indexed="64"/>
      </bottom>
      <diagonal/>
    </border>
    <border>
      <left/>
      <right/>
      <top style="dotted">
        <color rgb="FFFF0000"/>
      </top>
      <bottom style="hair">
        <color indexed="64"/>
      </bottom>
      <diagonal/>
    </border>
    <border>
      <left/>
      <right style="thin">
        <color indexed="64"/>
      </right>
      <top style="dotted">
        <color rgb="FFFF0000"/>
      </top>
      <bottom style="hair">
        <color indexed="64"/>
      </bottom>
      <diagonal/>
    </border>
    <border>
      <left style="thin">
        <color indexed="64"/>
      </left>
      <right style="hair">
        <color indexed="64"/>
      </right>
      <top style="dotted">
        <color rgb="FF0000FF"/>
      </top>
      <bottom style="hair">
        <color indexed="64"/>
      </bottom>
      <diagonal/>
    </border>
    <border>
      <left style="hair">
        <color indexed="64"/>
      </left>
      <right/>
      <top style="dotted">
        <color rgb="FF0000FF"/>
      </top>
      <bottom style="hair">
        <color indexed="64"/>
      </bottom>
      <diagonal/>
    </border>
    <border>
      <left style="hair">
        <color indexed="64"/>
      </left>
      <right style="thin">
        <color indexed="64"/>
      </right>
      <top style="dotted">
        <color rgb="FF0000FF"/>
      </top>
      <bottom style="hair">
        <color indexed="64"/>
      </bottom>
      <diagonal/>
    </border>
    <border>
      <left style="thin">
        <color indexed="64"/>
      </left>
      <right/>
      <top style="dotted">
        <color rgb="FF0000FF"/>
      </top>
      <bottom style="hair">
        <color indexed="64"/>
      </bottom>
      <diagonal/>
    </border>
    <border>
      <left/>
      <right/>
      <top style="dotted">
        <color rgb="FF0000FF"/>
      </top>
      <bottom style="hair">
        <color indexed="64"/>
      </bottom>
      <diagonal/>
    </border>
    <border>
      <left/>
      <right style="thin">
        <color indexed="64"/>
      </right>
      <top style="dotted">
        <color rgb="FF0000FF"/>
      </top>
      <bottom style="hair">
        <color indexed="64"/>
      </bottom>
      <diagonal/>
    </border>
    <border>
      <left style="dotted">
        <color rgb="FF0000FF"/>
      </left>
      <right style="hair">
        <color indexed="64"/>
      </right>
      <top style="dotted">
        <color rgb="FF0000FF"/>
      </top>
      <bottom style="hair">
        <color indexed="64"/>
      </bottom>
      <diagonal/>
    </border>
    <border>
      <left style="dotted">
        <color rgb="FF0000FF"/>
      </left>
      <right style="hair">
        <color indexed="64"/>
      </right>
      <top style="hair">
        <color indexed="64"/>
      </top>
      <bottom style="dotted">
        <color rgb="FFFF0000"/>
      </bottom>
      <diagonal/>
    </border>
    <border>
      <left style="thin">
        <color indexed="64"/>
      </left>
      <right/>
      <top style="dotted">
        <color rgb="FFFF0000"/>
      </top>
      <bottom style="thin">
        <color indexed="64"/>
      </bottom>
      <diagonal/>
    </border>
    <border>
      <left/>
      <right style="thin">
        <color indexed="64"/>
      </right>
      <top style="dotted">
        <color rgb="FFFF0000"/>
      </top>
      <bottom style="thin">
        <color indexed="64"/>
      </bottom>
      <diagonal/>
    </border>
    <border>
      <left/>
      <right/>
      <top style="dotted">
        <color rgb="FFFF0000"/>
      </top>
      <bottom style="thin">
        <color indexed="64"/>
      </bottom>
      <diagonal/>
    </border>
    <border>
      <left style="thin">
        <color indexed="64"/>
      </left>
      <right/>
      <top style="dotted">
        <color indexed="12"/>
      </top>
      <bottom style="dotted">
        <color rgb="FF0000FF"/>
      </bottom>
      <diagonal/>
    </border>
    <border>
      <left style="hair">
        <color indexed="64"/>
      </left>
      <right style="dotted">
        <color rgb="FF0000FF"/>
      </right>
      <top style="hair">
        <color indexed="64"/>
      </top>
      <bottom style="hair">
        <color indexed="64"/>
      </bottom>
      <diagonal/>
    </border>
    <border>
      <left style="hair">
        <color indexed="64"/>
      </left>
      <right style="hair">
        <color indexed="8"/>
      </right>
      <top style="hair">
        <color indexed="64"/>
      </top>
      <bottom style="dotted">
        <color rgb="FF0000FF"/>
      </bottom>
      <diagonal/>
    </border>
    <border>
      <left style="hair">
        <color indexed="8"/>
      </left>
      <right style="hair">
        <color indexed="8"/>
      </right>
      <top style="hair">
        <color indexed="64"/>
      </top>
      <bottom style="dotted">
        <color rgb="FF0000FF"/>
      </bottom>
      <diagonal/>
    </border>
    <border>
      <left style="thin">
        <color indexed="64"/>
      </left>
      <right/>
      <top/>
      <bottom style="dotted">
        <color rgb="FFFF0000"/>
      </bottom>
      <diagonal/>
    </border>
    <border>
      <left style="hair">
        <color indexed="64"/>
      </left>
      <right style="thin">
        <color indexed="64"/>
      </right>
      <top style="thin">
        <color indexed="64"/>
      </top>
      <bottom style="hair">
        <color indexed="64"/>
      </bottom>
      <diagonal/>
    </border>
    <border>
      <left/>
      <right/>
      <top style="dotted">
        <color auto="1"/>
      </top>
      <bottom/>
      <diagonal/>
    </border>
  </borders>
  <cellStyleXfs count="390">
    <xf numFmtId="0" fontId="0" fillId="0" borderId="0">
      <alignment vertical="center"/>
    </xf>
    <xf numFmtId="0" fontId="1" fillId="0" borderId="0" applyNumberFormat="0" applyFill="0" applyBorder="0" applyAlignment="0" applyProtection="0"/>
    <xf numFmtId="3" fontId="2" fillId="0" borderId="1"/>
    <xf numFmtId="176" fontId="3" fillId="0" borderId="2">
      <alignment horizontal="center"/>
      <protection hidden="1"/>
    </xf>
    <xf numFmtId="177" fontId="4" fillId="0" borderId="0" applyFont="0" applyFill="0" applyBorder="0" applyAlignment="0" applyProtection="0"/>
    <xf numFmtId="0" fontId="5" fillId="0" borderId="0" applyFont="0" applyFill="0" applyBorder="0" applyAlignment="0" applyProtection="0"/>
    <xf numFmtId="178" fontId="4" fillId="0" borderId="0" applyFont="0" applyFill="0" applyBorder="0" applyAlignment="0" applyProtection="0"/>
    <xf numFmtId="0" fontId="6" fillId="0" borderId="0" applyNumberFormat="0" applyFill="0" applyBorder="0" applyAlignment="0" applyProtection="0"/>
    <xf numFmtId="0" fontId="7" fillId="0" borderId="0" applyFont="0" applyFill="0" applyBorder="0" applyAlignment="0" applyProtection="0"/>
    <xf numFmtId="0" fontId="8" fillId="0" borderId="3"/>
    <xf numFmtId="179" fontId="1" fillId="0" borderId="0" applyFont="0" applyFill="0" applyBorder="0" applyAlignment="0" applyProtection="0"/>
    <xf numFmtId="180" fontId="9" fillId="0" borderId="0" applyFont="0" applyFill="0" applyBorder="0" applyAlignment="0" applyProtection="0"/>
    <xf numFmtId="181" fontId="9" fillId="0" borderId="0" applyFont="0" applyFill="0" applyBorder="0" applyAlignment="0" applyProtection="0"/>
    <xf numFmtId="182" fontId="10" fillId="0" borderId="0" applyFont="0" applyFill="0" applyBorder="0" applyAlignment="0" applyProtection="0"/>
    <xf numFmtId="0" fontId="11"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12" fillId="0" borderId="0"/>
    <xf numFmtId="0" fontId="6" fillId="0" borderId="0" applyNumberFormat="0" applyFill="0" applyBorder="0" applyAlignment="0" applyProtection="0"/>
    <xf numFmtId="183" fontId="1" fillId="0" borderId="0" applyFont="0" applyFill="0" applyBorder="0" applyAlignment="0" applyProtection="0"/>
    <xf numFmtId="42" fontId="13" fillId="0" borderId="0" applyFont="0" applyFill="0" applyBorder="0" applyAlignment="0" applyProtection="0"/>
    <xf numFmtId="0" fontId="14" fillId="0" borderId="0"/>
    <xf numFmtId="0" fontId="6" fillId="0" borderId="0"/>
    <xf numFmtId="3" fontId="2" fillId="0" borderId="1"/>
    <xf numFmtId="3" fontId="2" fillId="0" borderId="1"/>
    <xf numFmtId="42" fontId="13" fillId="0" borderId="0" applyFont="0" applyFill="0" applyBorder="0" applyAlignment="0" applyProtection="0"/>
    <xf numFmtId="0" fontId="15" fillId="2" borderId="0"/>
    <xf numFmtId="0" fontId="16" fillId="2" borderId="0"/>
    <xf numFmtId="0" fontId="15" fillId="2" borderId="0"/>
    <xf numFmtId="0" fontId="15" fillId="2" borderId="0"/>
    <xf numFmtId="0" fontId="1" fillId="2" borderId="0"/>
    <xf numFmtId="0" fontId="15" fillId="2" borderId="0"/>
    <xf numFmtId="0" fontId="15" fillId="2" borderId="0"/>
    <xf numFmtId="0" fontId="15" fillId="2" borderId="0"/>
    <xf numFmtId="0" fontId="16" fillId="2" borderId="0"/>
    <xf numFmtId="0" fontId="17" fillId="2" borderId="0"/>
    <xf numFmtId="0" fontId="15" fillId="2" borderId="0"/>
    <xf numFmtId="0" fontId="17" fillId="2" borderId="0"/>
    <xf numFmtId="0" fontId="15" fillId="2" borderId="0"/>
    <xf numFmtId="0" fontId="15" fillId="2" borderId="0"/>
    <xf numFmtId="0" fontId="1" fillId="2" borderId="0"/>
    <xf numFmtId="0" fontId="15" fillId="2" borderId="0"/>
    <xf numFmtId="0" fontId="15" fillId="2" borderId="0"/>
    <xf numFmtId="0" fontId="15" fillId="2" borderId="0"/>
    <xf numFmtId="0" fontId="17" fillId="2" borderId="0"/>
    <xf numFmtId="0" fontId="18" fillId="3" borderId="0" applyNumberFormat="0" applyBorder="0" applyAlignment="0" applyProtection="0"/>
    <xf numFmtId="0" fontId="18" fillId="4" borderId="0" applyNumberFormat="0" applyBorder="0" applyAlignment="0" applyProtection="0"/>
    <xf numFmtId="0" fontId="18"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8" fillId="8" borderId="0" applyNumberFormat="0" applyBorder="0" applyAlignment="0" applyProtection="0"/>
    <xf numFmtId="0" fontId="19" fillId="2" borderId="0"/>
    <xf numFmtId="0" fontId="15" fillId="2" borderId="0"/>
    <xf numFmtId="0" fontId="19" fillId="2" borderId="0"/>
    <xf numFmtId="0" fontId="15" fillId="2" borderId="0"/>
    <xf numFmtId="0" fontId="15" fillId="2" borderId="0"/>
    <xf numFmtId="0" fontId="1" fillId="2" borderId="0"/>
    <xf numFmtId="0" fontId="15" fillId="2" borderId="0"/>
    <xf numFmtId="0" fontId="15" fillId="2" borderId="0"/>
    <xf numFmtId="0" fontId="15" fillId="2" borderId="0"/>
    <xf numFmtId="0" fontId="19" fillId="2" borderId="0"/>
    <xf numFmtId="0" fontId="20" fillId="0" borderId="0">
      <alignment wrapText="1"/>
    </xf>
    <xf numFmtId="0" fontId="15" fillId="0" borderId="0">
      <alignment wrapText="1"/>
    </xf>
    <xf numFmtId="0" fontId="20" fillId="0" borderId="0">
      <alignment wrapText="1"/>
    </xf>
    <xf numFmtId="0" fontId="15" fillId="0" borderId="0">
      <alignment wrapText="1"/>
    </xf>
    <xf numFmtId="0" fontId="15" fillId="0" borderId="0">
      <alignment wrapText="1"/>
    </xf>
    <xf numFmtId="0" fontId="1" fillId="0" borderId="0">
      <alignment wrapText="1"/>
    </xf>
    <xf numFmtId="0" fontId="15" fillId="0" borderId="0">
      <alignment wrapText="1"/>
    </xf>
    <xf numFmtId="0" fontId="15" fillId="0" borderId="0">
      <alignment wrapText="1"/>
    </xf>
    <xf numFmtId="0" fontId="15" fillId="0" borderId="0">
      <alignment wrapText="1"/>
    </xf>
    <xf numFmtId="0" fontId="20" fillId="0" borderId="0">
      <alignment wrapText="1"/>
    </xf>
    <xf numFmtId="0" fontId="18" fillId="9"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6" borderId="0" applyNumberFormat="0" applyBorder="0" applyAlignment="0" applyProtection="0"/>
    <xf numFmtId="0" fontId="18" fillId="9" borderId="0" applyNumberFormat="0" applyBorder="0" applyAlignment="0" applyProtection="0"/>
    <xf numFmtId="0" fontId="18" fillId="12" borderId="0" applyNumberFormat="0" applyBorder="0" applyAlignment="0" applyProtection="0"/>
    <xf numFmtId="0" fontId="1" fillId="0" borderId="0"/>
    <xf numFmtId="0" fontId="21" fillId="13" borderId="0" applyNumberFormat="0" applyBorder="0" applyAlignment="0" applyProtection="0"/>
    <xf numFmtId="0" fontId="21" fillId="10" borderId="0" applyNumberFormat="0" applyBorder="0" applyAlignment="0" applyProtection="0"/>
    <xf numFmtId="0" fontId="21" fillId="11"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6"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20" borderId="0" applyNumberFormat="0" applyBorder="0" applyAlignment="0" applyProtection="0"/>
    <xf numFmtId="42" fontId="22" fillId="0" borderId="0" applyFont="0" applyFill="0" applyBorder="0" applyAlignment="0" applyProtection="0"/>
    <xf numFmtId="0" fontId="23" fillId="0" borderId="0" applyFont="0" applyFill="0" applyBorder="0" applyAlignment="0" applyProtection="0"/>
    <xf numFmtId="42" fontId="24" fillId="0" borderId="0" applyFont="0" applyFill="0" applyBorder="0" applyAlignment="0" applyProtection="0"/>
    <xf numFmtId="44" fontId="22" fillId="0" borderId="0" applyFont="0" applyFill="0" applyBorder="0" applyAlignment="0" applyProtection="0"/>
    <xf numFmtId="0" fontId="23" fillId="0" borderId="0" applyFont="0" applyFill="0" applyBorder="0" applyAlignment="0" applyProtection="0"/>
    <xf numFmtId="44" fontId="24" fillId="0" borderId="0" applyFont="0" applyFill="0" applyBorder="0" applyAlignment="0" applyProtection="0"/>
    <xf numFmtId="0" fontId="25" fillId="0" borderId="0">
      <alignment horizontal="center" wrapText="1"/>
      <protection locked="0"/>
    </xf>
    <xf numFmtId="41" fontId="22" fillId="0" borderId="0" applyFont="0" applyFill="0" applyBorder="0" applyAlignment="0" applyProtection="0"/>
    <xf numFmtId="0" fontId="23" fillId="0" borderId="0" applyFont="0" applyFill="0" applyBorder="0" applyAlignment="0" applyProtection="0"/>
    <xf numFmtId="41" fontId="24" fillId="0" borderId="0" applyFont="0" applyFill="0" applyBorder="0" applyAlignment="0" applyProtection="0"/>
    <xf numFmtId="43" fontId="22" fillId="0" borderId="0" applyFont="0" applyFill="0" applyBorder="0" applyAlignment="0" applyProtection="0"/>
    <xf numFmtId="0" fontId="23" fillId="0" borderId="0" applyFont="0" applyFill="0" applyBorder="0" applyAlignment="0" applyProtection="0"/>
    <xf numFmtId="43" fontId="24" fillId="0" borderId="0" applyFont="0" applyFill="0" applyBorder="0" applyAlignment="0" applyProtection="0"/>
    <xf numFmtId="0" fontId="26" fillId="4" borderId="0" applyNumberFormat="0" applyBorder="0" applyAlignment="0" applyProtection="0"/>
    <xf numFmtId="0" fontId="27" fillId="0" borderId="0" applyNumberFormat="0" applyFill="0" applyBorder="0" applyAlignment="0" applyProtection="0"/>
    <xf numFmtId="0" fontId="23" fillId="0" borderId="0"/>
    <xf numFmtId="0" fontId="28" fillId="0" borderId="0"/>
    <xf numFmtId="0" fontId="23" fillId="0" borderId="0"/>
    <xf numFmtId="0" fontId="28" fillId="0" borderId="0"/>
    <xf numFmtId="0" fontId="29" fillId="0" borderId="0"/>
    <xf numFmtId="0" fontId="6" fillId="0" borderId="0" applyFill="0" applyBorder="0" applyAlignment="0"/>
    <xf numFmtId="184" fontId="30" fillId="0" borderId="0" applyFill="0" applyBorder="0" applyAlignment="0"/>
    <xf numFmtId="185" fontId="6" fillId="0" borderId="0" applyFill="0" applyBorder="0" applyAlignment="0"/>
    <xf numFmtId="186" fontId="6" fillId="0" borderId="0" applyFill="0" applyBorder="0" applyAlignment="0"/>
    <xf numFmtId="187" fontId="1" fillId="0" borderId="0" applyFill="0" applyBorder="0" applyAlignment="0"/>
    <xf numFmtId="188" fontId="1" fillId="0" borderId="0" applyFill="0" applyBorder="0" applyAlignment="0"/>
    <xf numFmtId="189" fontId="1" fillId="0" borderId="0" applyFill="0" applyBorder="0" applyAlignment="0"/>
    <xf numFmtId="184" fontId="30" fillId="0" borderId="0" applyFill="0" applyBorder="0" applyAlignment="0"/>
    <xf numFmtId="0" fontId="31" fillId="21" borderId="4" applyNumberFormat="0" applyAlignment="0" applyProtection="0"/>
    <xf numFmtId="0" fontId="32" fillId="0" borderId="0"/>
    <xf numFmtId="190" fontId="33" fillId="0" borderId="3" applyBorder="0"/>
    <xf numFmtId="190" fontId="34" fillId="0" borderId="5">
      <protection locked="0"/>
    </xf>
    <xf numFmtId="191" fontId="35" fillId="0" borderId="5"/>
    <xf numFmtId="0" fontId="36" fillId="22" borderId="6" applyNumberFormat="0" applyAlignment="0" applyProtection="0"/>
    <xf numFmtId="192" fontId="37" fillId="0" borderId="0" applyFont="0" applyFill="0" applyBorder="0" applyAlignment="0" applyProtection="0"/>
    <xf numFmtId="193" fontId="37" fillId="0" borderId="0"/>
    <xf numFmtId="193" fontId="37" fillId="0" borderId="0"/>
    <xf numFmtId="193" fontId="37" fillId="0" borderId="0"/>
    <xf numFmtId="193" fontId="37" fillId="0" borderId="0"/>
    <xf numFmtId="193" fontId="37" fillId="0" borderId="0"/>
    <xf numFmtId="193" fontId="37" fillId="0" borderId="0"/>
    <xf numFmtId="193" fontId="37" fillId="0" borderId="0"/>
    <xf numFmtId="193" fontId="37" fillId="0" borderId="0"/>
    <xf numFmtId="188" fontId="1" fillId="0" borderId="0" applyFont="0" applyFill="0" applyBorder="0" applyAlignment="0" applyProtection="0"/>
    <xf numFmtId="194" fontId="38" fillId="0" borderId="0"/>
    <xf numFmtId="3" fontId="6" fillId="0" borderId="0" applyFont="0" applyFill="0" applyBorder="0" applyAlignment="0" applyProtection="0"/>
    <xf numFmtId="0" fontId="39" fillId="0" borderId="0" applyNumberFormat="0" applyAlignment="0">
      <alignment horizontal="left"/>
    </xf>
    <xf numFmtId="195" fontId="40" fillId="0" borderId="0">
      <protection locked="0"/>
    </xf>
    <xf numFmtId="196" fontId="40" fillId="0" borderId="0">
      <protection locked="0"/>
    </xf>
    <xf numFmtId="197" fontId="41" fillId="0" borderId="7">
      <protection locked="0"/>
    </xf>
    <xf numFmtId="198" fontId="40" fillId="0" borderId="0">
      <protection locked="0"/>
    </xf>
    <xf numFmtId="199" fontId="40" fillId="0" borderId="0">
      <protection locked="0"/>
    </xf>
    <xf numFmtId="198" fontId="40" fillId="0" borderId="0" applyNumberFormat="0">
      <protection locked="0"/>
    </xf>
    <xf numFmtId="198" fontId="40" fillId="0" borderId="0">
      <protection locked="0"/>
    </xf>
    <xf numFmtId="190" fontId="42" fillId="0" borderId="2"/>
    <xf numFmtId="200" fontId="42" fillId="0" borderId="2"/>
    <xf numFmtId="184" fontId="30" fillId="0" borderId="0" applyFont="0" applyFill="0" applyBorder="0" applyAlignment="0" applyProtection="0"/>
    <xf numFmtId="201" fontId="6" fillId="0" borderId="0" applyFont="0" applyFill="0" applyBorder="0" applyAlignment="0" applyProtection="0"/>
    <xf numFmtId="202" fontId="6" fillId="0" borderId="0"/>
    <xf numFmtId="190" fontId="3" fillId="0" borderId="2">
      <alignment horizontal="center"/>
      <protection hidden="1"/>
    </xf>
    <xf numFmtId="203" fontId="43" fillId="0" borderId="2">
      <alignment horizontal="center"/>
      <protection hidden="1"/>
    </xf>
    <xf numFmtId="2" fontId="3" fillId="0" borderId="2">
      <alignment horizontal="center"/>
      <protection hidden="1"/>
    </xf>
    <xf numFmtId="0" fontId="6" fillId="0" borderId="0" applyFont="0" applyFill="0" applyBorder="0" applyAlignment="0" applyProtection="0"/>
    <xf numFmtId="14" fontId="44" fillId="0" borderId="0" applyFill="0" applyBorder="0" applyAlignment="0"/>
    <xf numFmtId="204" fontId="37" fillId="0" borderId="0" applyFont="0" applyFill="0" applyBorder="0" applyAlignment="0" applyProtection="0"/>
    <xf numFmtId="205" fontId="37" fillId="0" borderId="0" applyFont="0" applyFill="0" applyBorder="0" applyAlignment="0" applyProtection="0"/>
    <xf numFmtId="206" fontId="6" fillId="0" borderId="0"/>
    <xf numFmtId="180" fontId="45" fillId="0" borderId="0" applyFont="0" applyFill="0" applyBorder="0" applyAlignment="0" applyProtection="0"/>
    <xf numFmtId="181" fontId="45" fillId="0" borderId="0" applyFont="0" applyFill="0" applyBorder="0" applyAlignment="0" applyProtection="0"/>
    <xf numFmtId="180" fontId="45" fillId="0" borderId="0" applyFont="0" applyFill="0" applyBorder="0" applyAlignment="0" applyProtection="0"/>
    <xf numFmtId="207" fontId="45" fillId="0" borderId="0" applyFont="0" applyFill="0" applyBorder="0" applyAlignment="0" applyProtection="0"/>
    <xf numFmtId="180" fontId="45" fillId="0" borderId="0" applyFont="0" applyFill="0" applyBorder="0" applyAlignment="0" applyProtection="0"/>
    <xf numFmtId="180" fontId="45" fillId="0" borderId="0" applyFont="0" applyFill="0" applyBorder="0" applyAlignment="0" applyProtection="0"/>
    <xf numFmtId="207" fontId="45" fillId="0" borderId="0" applyFont="0" applyFill="0" applyBorder="0" applyAlignment="0" applyProtection="0"/>
    <xf numFmtId="207" fontId="45" fillId="0" borderId="0" applyFont="0" applyFill="0" applyBorder="0" applyAlignment="0" applyProtection="0"/>
    <xf numFmtId="207" fontId="45" fillId="0" borderId="0" applyFont="0" applyFill="0" applyBorder="0" applyAlignment="0" applyProtection="0"/>
    <xf numFmtId="180" fontId="45" fillId="0" borderId="0" applyFont="0" applyFill="0" applyBorder="0" applyAlignment="0" applyProtection="0"/>
    <xf numFmtId="180" fontId="45" fillId="0" borderId="0" applyFont="0" applyFill="0" applyBorder="0" applyAlignment="0" applyProtection="0"/>
    <xf numFmtId="180" fontId="45" fillId="0" borderId="0" applyFont="0" applyFill="0" applyBorder="0" applyAlignment="0" applyProtection="0"/>
    <xf numFmtId="207" fontId="45" fillId="0" borderId="0" applyFont="0" applyFill="0" applyBorder="0" applyAlignment="0" applyProtection="0"/>
    <xf numFmtId="207" fontId="45" fillId="0" borderId="0" applyFont="0" applyFill="0" applyBorder="0" applyAlignment="0" applyProtection="0"/>
    <xf numFmtId="208" fontId="45" fillId="0" borderId="0" applyFont="0" applyFill="0" applyBorder="0" applyAlignment="0" applyProtection="0"/>
    <xf numFmtId="208" fontId="45" fillId="0" borderId="0" applyFont="0" applyFill="0" applyBorder="0" applyAlignment="0" applyProtection="0"/>
    <xf numFmtId="207" fontId="45" fillId="0" borderId="0" applyFont="0" applyFill="0" applyBorder="0" applyAlignment="0" applyProtection="0"/>
    <xf numFmtId="181" fontId="45" fillId="0" borderId="0" applyFont="0" applyFill="0" applyBorder="0" applyAlignment="0" applyProtection="0"/>
    <xf numFmtId="209" fontId="45" fillId="0" borderId="0" applyFont="0" applyFill="0" applyBorder="0" applyAlignment="0" applyProtection="0"/>
    <xf numFmtId="181" fontId="45" fillId="0" borderId="0" applyFont="0" applyFill="0" applyBorder="0" applyAlignment="0" applyProtection="0"/>
    <xf numFmtId="181" fontId="45" fillId="0" borderId="0" applyFont="0" applyFill="0" applyBorder="0" applyAlignment="0" applyProtection="0"/>
    <xf numFmtId="209" fontId="45" fillId="0" borderId="0" applyFont="0" applyFill="0" applyBorder="0" applyAlignment="0" applyProtection="0"/>
    <xf numFmtId="209" fontId="45" fillId="0" borderId="0" applyFont="0" applyFill="0" applyBorder="0" applyAlignment="0" applyProtection="0"/>
    <xf numFmtId="209" fontId="45" fillId="0" borderId="0" applyFont="0" applyFill="0" applyBorder="0" applyAlignment="0" applyProtection="0"/>
    <xf numFmtId="181" fontId="45" fillId="0" borderId="0" applyFont="0" applyFill="0" applyBorder="0" applyAlignment="0" applyProtection="0"/>
    <xf numFmtId="181" fontId="45" fillId="0" borderId="0" applyFont="0" applyFill="0" applyBorder="0" applyAlignment="0" applyProtection="0"/>
    <xf numFmtId="181" fontId="45" fillId="0" borderId="0" applyFont="0" applyFill="0" applyBorder="0" applyAlignment="0" applyProtection="0"/>
    <xf numFmtId="209" fontId="45" fillId="0" borderId="0" applyFont="0" applyFill="0" applyBorder="0" applyAlignment="0" applyProtection="0"/>
    <xf numFmtId="209" fontId="45" fillId="0" borderId="0" applyFont="0" applyFill="0" applyBorder="0" applyAlignment="0" applyProtection="0"/>
    <xf numFmtId="210" fontId="45" fillId="0" borderId="0" applyFont="0" applyFill="0" applyBorder="0" applyAlignment="0" applyProtection="0"/>
    <xf numFmtId="210" fontId="45" fillId="0" borderId="0" applyFont="0" applyFill="0" applyBorder="0" applyAlignment="0" applyProtection="0"/>
    <xf numFmtId="209" fontId="45" fillId="0" borderId="0" applyFont="0" applyFill="0" applyBorder="0" applyAlignment="0" applyProtection="0"/>
    <xf numFmtId="3" fontId="1" fillId="0" borderId="0" applyFont="0" applyBorder="0" applyAlignment="0"/>
    <xf numFmtId="0" fontId="6" fillId="0" borderId="0" applyFill="0" applyBorder="0" applyAlignment="0"/>
    <xf numFmtId="184" fontId="30" fillId="0" borderId="0" applyFill="0" applyBorder="0" applyAlignment="0"/>
    <xf numFmtId="188" fontId="1" fillId="0" borderId="0" applyFill="0" applyBorder="0" applyAlignment="0"/>
    <xf numFmtId="189" fontId="1" fillId="0" borderId="0" applyFill="0" applyBorder="0" applyAlignment="0"/>
    <xf numFmtId="184" fontId="30" fillId="0" borderId="0" applyFill="0" applyBorder="0" applyAlignment="0"/>
    <xf numFmtId="0" fontId="46" fillId="0" borderId="0" applyNumberFormat="0" applyAlignment="0">
      <alignment horizontal="left"/>
    </xf>
    <xf numFmtId="0" fontId="47" fillId="0" borderId="0"/>
    <xf numFmtId="0" fontId="48" fillId="0" borderId="0" applyNumberFormat="0" applyFill="0" applyBorder="0" applyAlignment="0" applyProtection="0"/>
    <xf numFmtId="3" fontId="1" fillId="0" borderId="0" applyFont="0" applyBorder="0" applyAlignment="0"/>
    <xf numFmtId="2" fontId="6" fillId="0" borderId="0" applyFont="0" applyFill="0" applyBorder="0" applyAlignment="0" applyProtection="0"/>
    <xf numFmtId="0" fontId="49" fillId="5" borderId="0" applyNumberFormat="0" applyBorder="0" applyAlignment="0" applyProtection="0"/>
    <xf numFmtId="38" fontId="50" fillId="2" borderId="0" applyNumberFormat="0" applyBorder="0" applyAlignment="0" applyProtection="0"/>
    <xf numFmtId="0" fontId="51" fillId="0" borderId="0" applyNumberFormat="0" applyFont="0" applyBorder="0" applyAlignment="0">
      <alignment horizontal="left" vertical="center"/>
    </xf>
    <xf numFmtId="0" fontId="52" fillId="23" borderId="0"/>
    <xf numFmtId="0" fontId="53" fillId="0" borderId="0">
      <alignment horizontal="left"/>
    </xf>
    <xf numFmtId="0" fontId="54" fillId="0" borderId="8" applyNumberFormat="0" applyAlignment="0" applyProtection="0">
      <alignment horizontal="left" vertical="center"/>
    </xf>
    <xf numFmtId="0" fontId="54" fillId="0" borderId="9">
      <alignment horizontal="left" vertical="center"/>
    </xf>
    <xf numFmtId="0" fontId="55" fillId="0" borderId="10" applyNumberFormat="0" applyFill="0" applyAlignment="0" applyProtection="0"/>
    <xf numFmtId="0" fontId="56" fillId="0" borderId="11" applyNumberFormat="0" applyFill="0" applyAlignment="0" applyProtection="0"/>
    <xf numFmtId="0" fontId="57" fillId="0" borderId="12" applyNumberFormat="0" applyFill="0" applyAlignment="0" applyProtection="0"/>
    <xf numFmtId="0" fontId="57" fillId="0" borderId="0" applyNumberFormat="0" applyFill="0" applyBorder="0" applyAlignment="0" applyProtection="0"/>
    <xf numFmtId="0" fontId="58" fillId="0" borderId="0" applyProtection="0"/>
    <xf numFmtId="0" fontId="54" fillId="0" borderId="0" applyProtection="0"/>
    <xf numFmtId="0" fontId="59" fillId="0" borderId="13">
      <alignment horizontal="center"/>
    </xf>
    <xf numFmtId="0" fontId="59" fillId="0" borderId="0">
      <alignment horizontal="center"/>
    </xf>
    <xf numFmtId="211" fontId="60" fillId="24" borderId="1" applyNumberFormat="0" applyAlignment="0">
      <alignment horizontal="left" vertical="top"/>
    </xf>
    <xf numFmtId="49" fontId="61" fillId="0" borderId="1">
      <alignment vertical="center"/>
    </xf>
    <xf numFmtId="0" fontId="62" fillId="8" borderId="4" applyNumberFormat="0" applyAlignment="0" applyProtection="0"/>
    <xf numFmtId="10" fontId="50" fillId="25" borderId="1" applyNumberFormat="0" applyBorder="0" applyAlignment="0" applyProtection="0"/>
    <xf numFmtId="0" fontId="1" fillId="0" borderId="0"/>
    <xf numFmtId="0" fontId="25" fillId="0" borderId="14">
      <alignment horizontal="centerContinuous"/>
    </xf>
    <xf numFmtId="0" fontId="63" fillId="0" borderId="15">
      <alignment horizontal="center" vertical="center" wrapText="1"/>
    </xf>
    <xf numFmtId="0" fontId="6" fillId="0" borderId="0" applyFill="0" applyBorder="0" applyAlignment="0"/>
    <xf numFmtId="184" fontId="30" fillId="0" borderId="0" applyFill="0" applyBorder="0" applyAlignment="0"/>
    <xf numFmtId="188" fontId="1" fillId="0" borderId="0" applyFill="0" applyBorder="0" applyAlignment="0"/>
    <xf numFmtId="189" fontId="1" fillId="0" borderId="0" applyFill="0" applyBorder="0" applyAlignment="0"/>
    <xf numFmtId="184" fontId="30" fillId="0" borderId="0" applyFill="0" applyBorder="0" applyAlignment="0"/>
    <xf numFmtId="0" fontId="64" fillId="0" borderId="16" applyNumberFormat="0" applyFill="0" applyAlignment="0" applyProtection="0"/>
    <xf numFmtId="190" fontId="50" fillId="0" borderId="3" applyFont="0"/>
    <xf numFmtId="3" fontId="6" fillId="0" borderId="17"/>
    <xf numFmtId="38" fontId="65" fillId="0" borderId="0" applyFont="0" applyFill="0" applyBorder="0" applyAlignment="0" applyProtection="0"/>
    <xf numFmtId="40" fontId="65" fillId="0" borderId="0" applyFont="0" applyFill="0" applyBorder="0" applyAlignment="0" applyProtection="0"/>
    <xf numFmtId="38" fontId="65" fillId="0" borderId="0" applyFont="0" applyFill="0" applyBorder="0" applyAlignment="0" applyProtection="0"/>
    <xf numFmtId="40" fontId="65" fillId="0" borderId="0" applyFont="0" applyFill="0" applyBorder="0" applyAlignment="0" applyProtection="0"/>
    <xf numFmtId="0" fontId="66" fillId="0" borderId="13"/>
    <xf numFmtId="212" fontId="6" fillId="0" borderId="18"/>
    <xf numFmtId="213" fontId="65" fillId="0" borderId="0" applyFont="0" applyFill="0" applyBorder="0" applyAlignment="0" applyProtection="0"/>
    <xf numFmtId="214" fontId="65" fillId="0" borderId="0" applyFont="0" applyFill="0" applyBorder="0" applyAlignment="0" applyProtection="0"/>
    <xf numFmtId="182" fontId="65" fillId="0" borderId="0" applyFont="0" applyFill="0" applyBorder="0" applyAlignment="0" applyProtection="0"/>
    <xf numFmtId="215" fontId="65" fillId="0" borderId="0" applyFont="0" applyFill="0" applyBorder="0" applyAlignment="0" applyProtection="0"/>
    <xf numFmtId="0" fontId="67" fillId="0" borderId="0" applyNumberFormat="0" applyFont="0" applyFill="0" applyAlignment="0"/>
    <xf numFmtId="0" fontId="42" fillId="0" borderId="0">
      <alignment horizontal="justify" vertical="top"/>
    </xf>
    <xf numFmtId="0" fontId="68" fillId="26" borderId="0" applyNumberFormat="0" applyBorder="0" applyAlignment="0" applyProtection="0"/>
    <xf numFmtId="0" fontId="69" fillId="0" borderId="1"/>
    <xf numFmtId="0" fontId="38" fillId="0" borderId="0"/>
    <xf numFmtId="37" fontId="70" fillId="0" borderId="0"/>
    <xf numFmtId="216" fontId="71" fillId="0" borderId="0"/>
    <xf numFmtId="0" fontId="72" fillId="0" borderId="0"/>
    <xf numFmtId="0" fontId="6" fillId="0" borderId="0"/>
    <xf numFmtId="0" fontId="1" fillId="0" borderId="0"/>
    <xf numFmtId="0" fontId="45" fillId="0" borderId="0"/>
    <xf numFmtId="0" fontId="18" fillId="27" borderId="19" applyNumberFormat="0" applyFont="0" applyAlignment="0" applyProtection="0"/>
    <xf numFmtId="181" fontId="14" fillId="0" borderId="0" applyFont="0" applyFill="0" applyBorder="0" applyAlignment="0" applyProtection="0"/>
    <xf numFmtId="180" fontId="14" fillId="0" borderId="0" applyFont="0" applyFill="0" applyBorder="0" applyAlignment="0" applyProtection="0"/>
    <xf numFmtId="0" fontId="73" fillId="0" borderId="0" applyNumberFormat="0" applyFill="0" applyBorder="0" applyAlignment="0" applyProtection="0"/>
    <xf numFmtId="0" fontId="69" fillId="0" borderId="0" applyNumberFormat="0" applyFill="0" applyBorder="0" applyAlignment="0" applyProtection="0"/>
    <xf numFmtId="0" fontId="1" fillId="0" borderId="0" applyNumberFormat="0" applyFill="0" applyBorder="0" applyAlignment="0" applyProtection="0"/>
    <xf numFmtId="0" fontId="6" fillId="0" borderId="0" applyFont="0" applyFill="0" applyBorder="0" applyAlignment="0" applyProtection="0"/>
    <xf numFmtId="0" fontId="38" fillId="0" borderId="0"/>
    <xf numFmtId="0" fontId="74" fillId="21" borderId="20" applyNumberFormat="0" applyAlignment="0" applyProtection="0"/>
    <xf numFmtId="14" fontId="25" fillId="0" borderId="0">
      <alignment horizontal="center" wrapText="1"/>
      <protection locked="0"/>
    </xf>
    <xf numFmtId="187" fontId="1" fillId="0" borderId="0" applyFont="0" applyFill="0" applyBorder="0" applyAlignment="0" applyProtection="0"/>
    <xf numFmtId="217" fontId="6" fillId="0" borderId="0" applyFont="0" applyFill="0" applyBorder="0" applyAlignment="0" applyProtection="0"/>
    <xf numFmtId="10" fontId="6" fillId="0" borderId="0" applyFont="0" applyFill="0" applyBorder="0" applyAlignment="0" applyProtection="0"/>
    <xf numFmtId="9" fontId="65" fillId="0" borderId="21" applyNumberFormat="0" applyBorder="0"/>
    <xf numFmtId="0" fontId="6" fillId="0" borderId="0" applyFill="0" applyBorder="0" applyAlignment="0"/>
    <xf numFmtId="184" fontId="30" fillId="0" borderId="0" applyFill="0" applyBorder="0" applyAlignment="0"/>
    <xf numFmtId="188" fontId="1" fillId="0" borderId="0" applyFill="0" applyBorder="0" applyAlignment="0"/>
    <xf numFmtId="189" fontId="1" fillId="0" borderId="0" applyFill="0" applyBorder="0" applyAlignment="0"/>
    <xf numFmtId="184" fontId="30" fillId="0" borderId="0" applyFill="0" applyBorder="0" applyAlignment="0"/>
    <xf numFmtId="0" fontId="75" fillId="0" borderId="0"/>
    <xf numFmtId="0" fontId="65" fillId="0" borderId="0" applyNumberFormat="0" applyFont="0" applyFill="0" applyBorder="0" applyAlignment="0" applyProtection="0">
      <alignment horizontal="left"/>
    </xf>
    <xf numFmtId="0" fontId="76" fillId="0" borderId="13">
      <alignment horizontal="center"/>
    </xf>
    <xf numFmtId="0" fontId="77" fillId="28" borderId="0" applyNumberFormat="0" applyFont="0" applyBorder="0" applyAlignment="0">
      <alignment horizontal="center"/>
    </xf>
    <xf numFmtId="14" fontId="78" fillId="0" borderId="0" applyNumberFormat="0" applyFill="0" applyBorder="0" applyAlignment="0" applyProtection="0">
      <alignment horizontal="left"/>
    </xf>
    <xf numFmtId="0" fontId="1" fillId="0" borderId="0" applyNumberFormat="0" applyFill="0" applyBorder="0" applyAlignment="0" applyProtection="0"/>
    <xf numFmtId="4" fontId="79" fillId="29" borderId="22" applyNumberFormat="0" applyProtection="0">
      <alignment vertical="center"/>
    </xf>
    <xf numFmtId="4" fontId="80" fillId="29" borderId="22" applyNumberFormat="0" applyProtection="0">
      <alignment vertical="center"/>
    </xf>
    <xf numFmtId="4" fontId="81" fillId="29" borderId="22" applyNumberFormat="0" applyProtection="0">
      <alignment horizontal="left" vertical="center" indent="1"/>
    </xf>
    <xf numFmtId="4" fontId="81" fillId="30" borderId="0" applyNumberFormat="0" applyProtection="0">
      <alignment horizontal="left" vertical="center" indent="1"/>
    </xf>
    <xf numFmtId="4" fontId="81" fillId="31" borderId="22" applyNumberFormat="0" applyProtection="0">
      <alignment horizontal="right" vertical="center"/>
    </xf>
    <xf numFmtId="4" fontId="81" fillId="32" borderId="22" applyNumberFormat="0" applyProtection="0">
      <alignment horizontal="right" vertical="center"/>
    </xf>
    <xf numFmtId="4" fontId="81" fillId="33" borderId="22" applyNumberFormat="0" applyProtection="0">
      <alignment horizontal="right" vertical="center"/>
    </xf>
    <xf numFmtId="4" fontId="81" fillId="34" borderId="22" applyNumberFormat="0" applyProtection="0">
      <alignment horizontal="right" vertical="center"/>
    </xf>
    <xf numFmtId="4" fontId="81" fillId="35" borderId="22" applyNumberFormat="0" applyProtection="0">
      <alignment horizontal="right" vertical="center"/>
    </xf>
    <xf numFmtId="4" fontId="81" fillId="36" borderId="22" applyNumberFormat="0" applyProtection="0">
      <alignment horizontal="right" vertical="center"/>
    </xf>
    <xf numFmtId="4" fontId="81" fillId="37" borderId="22" applyNumberFormat="0" applyProtection="0">
      <alignment horizontal="right" vertical="center"/>
    </xf>
    <xf numFmtId="4" fontId="81" fillId="38" borderId="22" applyNumberFormat="0" applyProtection="0">
      <alignment horizontal="right" vertical="center"/>
    </xf>
    <xf numFmtId="4" fontId="81" fillId="39" borderId="22" applyNumberFormat="0" applyProtection="0">
      <alignment horizontal="right" vertical="center"/>
    </xf>
    <xf numFmtId="4" fontId="79" fillId="40" borderId="23" applyNumberFormat="0" applyProtection="0">
      <alignment horizontal="left" vertical="center" indent="1"/>
    </xf>
    <xf numFmtId="4" fontId="79" fillId="41" borderId="0" applyNumberFormat="0" applyProtection="0">
      <alignment horizontal="left" vertical="center" indent="1"/>
    </xf>
    <xf numFmtId="4" fontId="79" fillId="30" borderId="0" applyNumberFormat="0" applyProtection="0">
      <alignment horizontal="left" vertical="center" indent="1"/>
    </xf>
    <xf numFmtId="4" fontId="81" fillId="41" borderId="22" applyNumberFormat="0" applyProtection="0">
      <alignment horizontal="right" vertical="center"/>
    </xf>
    <xf numFmtId="4" fontId="44" fillId="41" borderId="0" applyNumberFormat="0" applyProtection="0">
      <alignment horizontal="left" vertical="center" indent="1"/>
    </xf>
    <xf numFmtId="4" fontId="44" fillId="30" borderId="0" applyNumberFormat="0" applyProtection="0">
      <alignment horizontal="left" vertical="center" indent="1"/>
    </xf>
    <xf numFmtId="4" fontId="81" fillId="42" borderId="22" applyNumberFormat="0" applyProtection="0">
      <alignment vertical="center"/>
    </xf>
    <xf numFmtId="4" fontId="82" fillId="42" borderId="22" applyNumberFormat="0" applyProtection="0">
      <alignment vertical="center"/>
    </xf>
    <xf numFmtId="4" fontId="79" fillId="41" borderId="24" applyNumberFormat="0" applyProtection="0">
      <alignment horizontal="left" vertical="center" indent="1"/>
    </xf>
    <xf numFmtId="4" fontId="81" fillId="42" borderId="22" applyNumberFormat="0" applyProtection="0">
      <alignment horizontal="right" vertical="center"/>
    </xf>
    <xf numFmtId="4" fontId="82" fillId="42" borderId="22" applyNumberFormat="0" applyProtection="0">
      <alignment horizontal="right" vertical="center"/>
    </xf>
    <xf numFmtId="4" fontId="79" fillId="41" borderId="22" applyNumberFormat="0" applyProtection="0">
      <alignment horizontal="left" vertical="center" indent="1"/>
    </xf>
    <xf numFmtId="4" fontId="83" fillId="24" borderId="24" applyNumberFormat="0" applyProtection="0">
      <alignment horizontal="left" vertical="center" indent="1"/>
    </xf>
    <xf numFmtId="4" fontId="84" fillId="42" borderId="22" applyNumberFormat="0" applyProtection="0">
      <alignment horizontal="right" vertical="center"/>
    </xf>
    <xf numFmtId="0" fontId="77" fillId="1" borderId="9" applyNumberFormat="0" applyFont="0" applyAlignment="0">
      <alignment horizontal="center"/>
    </xf>
    <xf numFmtId="3" fontId="85" fillId="0" borderId="0"/>
    <xf numFmtId="0" fontId="86" fillId="0" borderId="0" applyNumberFormat="0" applyFill="0" applyBorder="0" applyAlignment="0">
      <alignment horizontal="center"/>
    </xf>
    <xf numFmtId="0" fontId="6" fillId="0" borderId="0"/>
    <xf numFmtId="0" fontId="87" fillId="0" borderId="0" applyNumberFormat="0" applyFill="0" applyBorder="0" applyAlignment="0" applyProtection="0"/>
    <xf numFmtId="192" fontId="37" fillId="0" borderId="0" applyFont="0" applyFill="0" applyBorder="0" applyAlignment="0" applyProtection="0"/>
    <xf numFmtId="0" fontId="66" fillId="0" borderId="0"/>
    <xf numFmtId="40" fontId="88" fillId="0" borderId="0" applyBorder="0">
      <alignment horizontal="right"/>
    </xf>
    <xf numFmtId="218" fontId="89" fillId="2" borderId="25" applyFont="0" applyFill="0" applyBorder="0"/>
    <xf numFmtId="219" fontId="1" fillId="0" borderId="26">
      <alignment horizontal="right" vertical="center"/>
    </xf>
    <xf numFmtId="219" fontId="1" fillId="0" borderId="26">
      <alignment horizontal="right" vertical="center"/>
    </xf>
    <xf numFmtId="220" fontId="87" fillId="0" borderId="26">
      <alignment horizontal="right" vertical="center"/>
    </xf>
    <xf numFmtId="5" fontId="6" fillId="0" borderId="26">
      <alignment horizontal="right" vertical="center"/>
    </xf>
    <xf numFmtId="221" fontId="69" fillId="0" borderId="26">
      <alignment horizontal="right" vertical="center"/>
    </xf>
    <xf numFmtId="221" fontId="69" fillId="0" borderId="26">
      <alignment horizontal="right" vertical="center"/>
    </xf>
    <xf numFmtId="219" fontId="1" fillId="0" borderId="26">
      <alignment horizontal="right" vertical="center"/>
    </xf>
    <xf numFmtId="219" fontId="1" fillId="0" borderId="26">
      <alignment horizontal="right" vertical="center"/>
    </xf>
    <xf numFmtId="5" fontId="1" fillId="0" borderId="26">
      <alignment horizontal="right" vertical="center"/>
    </xf>
    <xf numFmtId="222" fontId="90" fillId="0" borderId="26">
      <alignment horizontal="right" vertical="center"/>
    </xf>
    <xf numFmtId="223" fontId="91" fillId="0" borderId="26">
      <alignment horizontal="right" vertical="center"/>
    </xf>
    <xf numFmtId="224" fontId="6" fillId="0" borderId="26">
      <alignment horizontal="right" vertical="center"/>
    </xf>
    <xf numFmtId="221" fontId="69" fillId="0" borderId="26">
      <alignment horizontal="right" vertical="center"/>
    </xf>
    <xf numFmtId="221" fontId="69" fillId="0" borderId="26">
      <alignment horizontal="right" vertical="center"/>
    </xf>
    <xf numFmtId="221" fontId="69" fillId="0" borderId="26">
      <alignment horizontal="right" vertical="center"/>
    </xf>
    <xf numFmtId="220" fontId="87" fillId="0" borderId="26">
      <alignment horizontal="right" vertical="center"/>
    </xf>
    <xf numFmtId="221" fontId="69" fillId="0" borderId="26">
      <alignment horizontal="right" vertical="center"/>
    </xf>
    <xf numFmtId="190" fontId="42" fillId="0" borderId="2">
      <protection hidden="1"/>
    </xf>
    <xf numFmtId="49" fontId="44" fillId="0" borderId="0" applyFill="0" applyBorder="0" applyAlignment="0"/>
    <xf numFmtId="0" fontId="6" fillId="0" borderId="0" applyFill="0" applyBorder="0" applyAlignment="0"/>
    <xf numFmtId="225" fontId="6" fillId="0" borderId="0" applyFill="0" applyBorder="0" applyAlignment="0"/>
    <xf numFmtId="226" fontId="90" fillId="0" borderId="0"/>
    <xf numFmtId="0" fontId="92" fillId="0" borderId="27"/>
    <xf numFmtId="0" fontId="69" fillId="0" borderId="0" applyNumberFormat="0" applyFill="0" applyBorder="0" applyAlignment="0" applyProtection="0"/>
    <xf numFmtId="0" fontId="6" fillId="0" borderId="0" applyNumberFormat="0" applyFill="0" applyBorder="0" applyAlignment="0" applyProtection="0"/>
    <xf numFmtId="0" fontId="73" fillId="0" borderId="0" applyNumberFormat="0" applyFill="0" applyBorder="0" applyAlignment="0" applyProtection="0"/>
    <xf numFmtId="0" fontId="93" fillId="0" borderId="0" applyNumberFormat="0" applyFill="0" applyBorder="0" applyAlignment="0" applyProtection="0"/>
    <xf numFmtId="0" fontId="94" fillId="0" borderId="28" applyNumberFormat="0" applyFill="0" applyAlignment="0" applyProtection="0"/>
    <xf numFmtId="0" fontId="54" fillId="0" borderId="17">
      <alignment horizontal="center"/>
    </xf>
    <xf numFmtId="227" fontId="47" fillId="0" borderId="0"/>
    <xf numFmtId="228" fontId="47" fillId="0" borderId="1"/>
    <xf numFmtId="0" fontId="95" fillId="0" borderId="29" applyFill="0" applyBorder="0" applyAlignment="0">
      <alignment horizontal="center"/>
    </xf>
    <xf numFmtId="211" fontId="96" fillId="43" borderId="30">
      <alignment vertical="top"/>
    </xf>
    <xf numFmtId="0" fontId="97" fillId="44" borderId="1">
      <alignment horizontal="left" vertical="center"/>
    </xf>
    <xf numFmtId="229" fontId="98" fillId="45" borderId="30"/>
    <xf numFmtId="230" fontId="60" fillId="0" borderId="30">
      <alignment horizontal="left" vertical="top"/>
    </xf>
    <xf numFmtId="0" fontId="99" fillId="46" borderId="0">
      <alignment horizontal="left" vertical="center"/>
    </xf>
    <xf numFmtId="230" fontId="87" fillId="0" borderId="31">
      <alignment horizontal="left" vertical="top"/>
    </xf>
    <xf numFmtId="0" fontId="100" fillId="0" borderId="31">
      <alignment horizontal="left" vertical="center"/>
    </xf>
    <xf numFmtId="0" fontId="38" fillId="0" borderId="0"/>
    <xf numFmtId="231" fontId="6" fillId="0" borderId="0" applyFont="0" applyFill="0" applyBorder="0" applyAlignment="0" applyProtection="0"/>
    <xf numFmtId="232" fontId="6" fillId="0" borderId="0" applyFont="0" applyFill="0" applyBorder="0" applyAlignment="0" applyProtection="0"/>
    <xf numFmtId="233" fontId="45" fillId="0" borderId="0" applyFont="0" applyFill="0" applyBorder="0" applyAlignment="0" applyProtection="0"/>
    <xf numFmtId="234" fontId="45" fillId="0" borderId="0" applyFont="0" applyFill="0" applyBorder="0" applyAlignment="0" applyProtection="0"/>
    <xf numFmtId="0" fontId="101" fillId="0" borderId="0" applyNumberFormat="0" applyFill="0" applyBorder="0" applyAlignment="0" applyProtection="0"/>
    <xf numFmtId="0" fontId="102" fillId="0" borderId="32" applyNumberFormat="0" applyFont="0" applyAlignment="0">
      <alignment horizontal="center"/>
    </xf>
    <xf numFmtId="0" fontId="103" fillId="0" borderId="0" applyNumberFormat="0" applyFill="0" applyBorder="0" applyAlignment="0" applyProtection="0"/>
    <xf numFmtId="0" fontId="67" fillId="0" borderId="0"/>
    <xf numFmtId="235" fontId="105" fillId="0" borderId="0" applyFont="0" applyFill="0" applyBorder="0" applyAlignment="0" applyProtection="0"/>
    <xf numFmtId="229" fontId="10" fillId="0" borderId="0" applyFont="0" applyFill="0" applyBorder="0" applyAlignment="0" applyProtection="0"/>
    <xf numFmtId="236" fontId="105" fillId="0" borderId="0" applyFont="0" applyFill="0" applyBorder="0" applyAlignment="0" applyProtection="0"/>
    <xf numFmtId="40" fontId="104" fillId="0" borderId="0" applyFont="0" applyFill="0" applyBorder="0" applyAlignment="0" applyProtection="0">
      <alignment vertical="center"/>
    </xf>
    <xf numFmtId="180" fontId="105" fillId="0" borderId="0" applyFont="0" applyFill="0" applyBorder="0" applyAlignment="0" applyProtection="0"/>
    <xf numFmtId="181" fontId="105" fillId="0" borderId="0" applyFont="0" applyFill="0" applyBorder="0" applyAlignment="0" applyProtection="0"/>
    <xf numFmtId="40" fontId="106" fillId="0" borderId="0" applyFont="0" applyFill="0" applyBorder="0" applyAlignment="0" applyProtection="0"/>
    <xf numFmtId="38" fontId="106" fillId="0" borderId="0" applyFont="0" applyFill="0" applyBorder="0" applyAlignment="0" applyProtection="0"/>
    <xf numFmtId="0" fontId="106" fillId="0" borderId="0" applyFont="0" applyFill="0" applyBorder="0" applyAlignment="0" applyProtection="0"/>
    <xf numFmtId="0" fontId="106" fillId="0" borderId="0" applyFont="0" applyFill="0" applyBorder="0" applyAlignment="0" applyProtection="0"/>
    <xf numFmtId="9" fontId="107" fillId="0" borderId="0" applyFont="0" applyFill="0" applyBorder="0" applyAlignment="0" applyProtection="0"/>
    <xf numFmtId="0" fontId="108" fillId="0" borderId="0"/>
    <xf numFmtId="0" fontId="109" fillId="0" borderId="3"/>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72" fillId="0" borderId="0" applyFont="0" applyFill="0" applyBorder="0" applyAlignment="0" applyProtection="0"/>
    <xf numFmtId="0" fontId="72" fillId="0" borderId="0" applyFont="0" applyFill="0" applyBorder="0" applyAlignment="0" applyProtection="0"/>
    <xf numFmtId="8" fontId="72" fillId="0" borderId="0" applyFont="0" applyFill="0" applyBorder="0" applyAlignment="0" applyProtection="0"/>
    <xf numFmtId="6" fontId="72" fillId="0" borderId="0" applyFont="0" applyFill="0" applyBorder="0" applyAlignment="0" applyProtection="0"/>
    <xf numFmtId="0" fontId="110" fillId="0" borderId="0"/>
    <xf numFmtId="0" fontId="111" fillId="0" borderId="0" applyFont="0" applyFill="0" applyBorder="0" applyAlignment="0" applyProtection="0"/>
    <xf numFmtId="0" fontId="111" fillId="0" borderId="0" applyFont="0" applyFill="0" applyBorder="0" applyAlignment="0" applyProtection="0"/>
    <xf numFmtId="0" fontId="112" fillId="0" borderId="0">
      <alignment vertical="center"/>
    </xf>
    <xf numFmtId="0" fontId="18" fillId="0" borderId="0"/>
  </cellStyleXfs>
  <cellXfs count="3024">
    <xf numFmtId="0" fontId="0" fillId="0" borderId="0" xfId="0">
      <alignment vertical="center"/>
    </xf>
    <xf numFmtId="0" fontId="115" fillId="0" borderId="0" xfId="0" applyFont="1">
      <alignment vertical="center"/>
    </xf>
    <xf numFmtId="0" fontId="116" fillId="0" borderId="0" xfId="0" applyFont="1" applyAlignment="1">
      <alignment horizontal="center" vertical="center"/>
    </xf>
    <xf numFmtId="0" fontId="6" fillId="0" borderId="0" xfId="0" applyFont="1">
      <alignment vertical="center"/>
    </xf>
    <xf numFmtId="0" fontId="6" fillId="0" borderId="0" xfId="0" quotePrefix="1" applyFont="1" applyAlignment="1">
      <alignment horizontal="center"/>
    </xf>
    <xf numFmtId="0" fontId="6" fillId="0" borderId="0" xfId="0" applyFont="1" applyAlignment="1">
      <alignment horizontal="left"/>
    </xf>
    <xf numFmtId="0" fontId="44" fillId="0" borderId="0" xfId="0" applyFont="1" applyAlignment="1">
      <alignment horizontal="left"/>
    </xf>
    <xf numFmtId="0" fontId="6" fillId="0" borderId="0" xfId="0" applyFont="1" applyAlignment="1">
      <alignment horizontal="left" vertical="center"/>
    </xf>
    <xf numFmtId="0" fontId="6" fillId="0" borderId="33" xfId="0" applyFont="1" applyBorder="1" applyAlignment="1">
      <alignment horizontal="left"/>
    </xf>
    <xf numFmtId="0" fontId="6" fillId="0" borderId="0" xfId="0" applyFont="1" applyAlignment="1">
      <alignment horizontal="center"/>
    </xf>
    <xf numFmtId="0" fontId="6" fillId="0" borderId="0" xfId="0" applyFont="1" applyBorder="1" applyAlignment="1">
      <alignment horizontal="left"/>
    </xf>
    <xf numFmtId="0" fontId="6" fillId="0" borderId="0" xfId="0" applyFont="1" applyAlignment="1"/>
    <xf numFmtId="0" fontId="6" fillId="0" borderId="0" xfId="0" quotePrefix="1" applyFont="1" applyAlignment="1">
      <alignment horizontal="left"/>
    </xf>
    <xf numFmtId="0" fontId="115" fillId="0" borderId="0" xfId="0" applyFont="1" applyBorder="1">
      <alignment vertical="center"/>
    </xf>
    <xf numFmtId="0" fontId="115" fillId="0" borderId="0" xfId="0" applyFont="1" applyAlignment="1">
      <alignment vertical="center"/>
    </xf>
    <xf numFmtId="0" fontId="0" fillId="0" borderId="0" xfId="0" applyAlignment="1">
      <alignment vertical="center"/>
    </xf>
    <xf numFmtId="0" fontId="117" fillId="0" borderId="0" xfId="0" applyFont="1">
      <alignment vertical="center"/>
    </xf>
    <xf numFmtId="238" fontId="117" fillId="0" borderId="0" xfId="0" applyNumberFormat="1" applyFont="1">
      <alignment vertical="center"/>
    </xf>
    <xf numFmtId="0" fontId="117" fillId="0" borderId="0" xfId="0" applyFont="1" applyAlignment="1">
      <alignment vertical="center"/>
    </xf>
    <xf numFmtId="238" fontId="117" fillId="0" borderId="0" xfId="0" applyNumberFormat="1" applyFont="1" applyAlignment="1">
      <alignment vertical="center"/>
    </xf>
    <xf numFmtId="239" fontId="117" fillId="0" borderId="0" xfId="0" applyNumberFormat="1" applyFont="1" applyAlignment="1">
      <alignment horizontal="center" vertical="center"/>
    </xf>
    <xf numFmtId="0" fontId="117" fillId="0" borderId="0" xfId="0" applyFont="1" applyAlignment="1">
      <alignment horizontal="center" vertical="center"/>
    </xf>
    <xf numFmtId="240" fontId="121" fillId="0" borderId="44" xfId="0" applyNumberFormat="1" applyFont="1" applyFill="1" applyBorder="1" applyAlignment="1">
      <alignment horizontal="right" vertical="center"/>
    </xf>
    <xf numFmtId="240" fontId="121" fillId="0" borderId="45" xfId="0" applyNumberFormat="1" applyFont="1" applyFill="1" applyBorder="1" applyAlignment="1">
      <alignment horizontal="right" vertical="center"/>
    </xf>
    <xf numFmtId="241" fontId="121" fillId="0" borderId="47" xfId="0" applyNumberFormat="1" applyFont="1" applyFill="1" applyBorder="1" applyAlignment="1">
      <alignment horizontal="right" vertical="center"/>
    </xf>
    <xf numFmtId="242" fontId="121" fillId="0" borderId="43" xfId="0" applyNumberFormat="1" applyFont="1" applyFill="1" applyBorder="1" applyAlignment="1">
      <alignment horizontal="right" vertical="center"/>
    </xf>
    <xf numFmtId="241" fontId="122" fillId="0" borderId="48" xfId="0" applyNumberFormat="1" applyFont="1" applyFill="1" applyBorder="1" applyAlignment="1">
      <alignment horizontal="center" vertical="center"/>
    </xf>
    <xf numFmtId="240" fontId="120" fillId="0" borderId="48" xfId="363" applyNumberFormat="1" applyFont="1" applyFill="1" applyBorder="1" applyAlignment="1">
      <alignment horizontal="right" vertical="center"/>
    </xf>
    <xf numFmtId="241" fontId="123" fillId="0" borderId="49" xfId="363" applyNumberFormat="1" applyFont="1" applyFill="1" applyBorder="1" applyAlignment="1">
      <alignment horizontal="right" vertical="center"/>
    </xf>
    <xf numFmtId="242" fontId="122" fillId="0" borderId="50" xfId="0" applyNumberFormat="1" applyFont="1" applyFill="1" applyBorder="1" applyAlignment="1">
      <alignment horizontal="right" vertical="center"/>
    </xf>
    <xf numFmtId="241" fontId="121" fillId="0" borderId="51" xfId="0" applyNumberFormat="1" applyFont="1" applyFill="1" applyBorder="1" applyAlignment="1">
      <alignment horizontal="right" vertical="center"/>
    </xf>
    <xf numFmtId="240" fontId="121" fillId="0" borderId="50" xfId="0" applyNumberFormat="1" applyFont="1" applyFill="1" applyBorder="1" applyAlignment="1">
      <alignment horizontal="right" vertical="center"/>
    </xf>
    <xf numFmtId="241" fontId="121" fillId="0" borderId="52" xfId="0" applyNumberFormat="1" applyFont="1" applyFill="1" applyBorder="1" applyAlignment="1">
      <alignment horizontal="right" vertical="center"/>
    </xf>
    <xf numFmtId="242" fontId="121" fillId="0" borderId="48" xfId="0" applyNumberFormat="1" applyFont="1" applyFill="1" applyBorder="1" applyAlignment="1">
      <alignment horizontal="right" vertical="center"/>
    </xf>
    <xf numFmtId="0" fontId="122" fillId="0" borderId="5" xfId="0" applyFont="1" applyFill="1" applyBorder="1" applyAlignment="1">
      <alignment horizontal="center" vertical="center"/>
    </xf>
    <xf numFmtId="240" fontId="122" fillId="0" borderId="48" xfId="0" applyNumberFormat="1" applyFont="1" applyFill="1" applyBorder="1" applyAlignment="1">
      <alignment horizontal="right" vertical="center"/>
    </xf>
    <xf numFmtId="240" fontId="122" fillId="0" borderId="49" xfId="0" applyNumberFormat="1" applyFont="1" applyFill="1" applyBorder="1" applyAlignment="1">
      <alignment horizontal="right" vertical="center"/>
    </xf>
    <xf numFmtId="241" fontId="122" fillId="0" borderId="51" xfId="0" applyNumberFormat="1" applyFont="1" applyFill="1" applyBorder="1" applyAlignment="1">
      <alignment horizontal="right" vertical="center"/>
    </xf>
    <xf numFmtId="240" fontId="122" fillId="0" borderId="50" xfId="0" applyNumberFormat="1" applyFont="1" applyFill="1" applyBorder="1" applyAlignment="1">
      <alignment horizontal="right" vertical="center"/>
    </xf>
    <xf numFmtId="241" fontId="122" fillId="0" borderId="52" xfId="0" applyNumberFormat="1" applyFont="1" applyFill="1" applyBorder="1" applyAlignment="1">
      <alignment horizontal="right" vertical="center"/>
    </xf>
    <xf numFmtId="242" fontId="122" fillId="0" borderId="48" xfId="0" applyNumberFormat="1" applyFont="1" applyFill="1" applyBorder="1" applyAlignment="1">
      <alignment horizontal="right" vertical="center"/>
    </xf>
    <xf numFmtId="241" fontId="120" fillId="0" borderId="49" xfId="363" applyNumberFormat="1" applyFont="1" applyFill="1" applyBorder="1" applyAlignment="1">
      <alignment horizontal="right" vertical="center"/>
    </xf>
    <xf numFmtId="241" fontId="121" fillId="0" borderId="48" xfId="0" applyNumberFormat="1" applyFont="1" applyFill="1" applyBorder="1" applyAlignment="1">
      <alignment horizontal="center" vertical="center"/>
    </xf>
    <xf numFmtId="0" fontId="104" fillId="0" borderId="0" xfId="0" applyFont="1">
      <alignment vertical="center"/>
    </xf>
    <xf numFmtId="0" fontId="121" fillId="0" borderId="48" xfId="0" applyFont="1" applyFill="1" applyBorder="1" applyAlignment="1">
      <alignment horizontal="center" vertical="center"/>
    </xf>
    <xf numFmtId="0" fontId="121" fillId="0" borderId="5" xfId="0" applyFont="1" applyFill="1" applyBorder="1" applyAlignment="1">
      <alignment horizontal="center" vertical="center"/>
    </xf>
    <xf numFmtId="240" fontId="121" fillId="0" borderId="49" xfId="0" applyNumberFormat="1" applyFont="1" applyFill="1" applyBorder="1" applyAlignment="1">
      <alignment horizontal="right" vertical="center"/>
    </xf>
    <xf numFmtId="241" fontId="122" fillId="0" borderId="49" xfId="0" applyNumberFormat="1" applyFont="1" applyFill="1" applyBorder="1" applyAlignment="1">
      <alignment horizontal="right" vertical="center"/>
    </xf>
    <xf numFmtId="240" fontId="120" fillId="0" borderId="49" xfId="363" applyNumberFormat="1" applyFont="1" applyFill="1" applyBorder="1" applyAlignment="1">
      <alignment horizontal="right" vertical="center"/>
    </xf>
    <xf numFmtId="242" fontId="120" fillId="0" borderId="49" xfId="363" applyNumberFormat="1" applyFont="1" applyFill="1" applyBorder="1" applyAlignment="1">
      <alignment horizontal="right" vertical="center"/>
    </xf>
    <xf numFmtId="242" fontId="122" fillId="0" borderId="52" xfId="0" applyNumberFormat="1" applyFont="1" applyFill="1" applyBorder="1" applyAlignment="1">
      <alignment horizontal="right" vertical="center"/>
    </xf>
    <xf numFmtId="240" fontId="122" fillId="0" borderId="52" xfId="0" applyNumberFormat="1" applyFont="1" applyFill="1" applyBorder="1" applyAlignment="1">
      <alignment horizontal="right" vertical="center"/>
    </xf>
    <xf numFmtId="239" fontId="123" fillId="0" borderId="49" xfId="363" applyNumberFormat="1" applyFont="1" applyFill="1" applyBorder="1" applyAlignment="1">
      <alignment horizontal="right" vertical="center"/>
    </xf>
    <xf numFmtId="240" fontId="121" fillId="0" borderId="48" xfId="0" applyNumberFormat="1" applyFont="1" applyFill="1" applyBorder="1" applyAlignment="1">
      <alignment horizontal="right" vertical="center"/>
    </xf>
    <xf numFmtId="242" fontId="121" fillId="0" borderId="50" xfId="0" applyNumberFormat="1" applyFont="1" applyFill="1" applyBorder="1" applyAlignment="1">
      <alignment horizontal="right" vertical="center"/>
    </xf>
    <xf numFmtId="0" fontId="125" fillId="0" borderId="0" xfId="0" applyFont="1">
      <alignment vertical="center"/>
    </xf>
    <xf numFmtId="241" fontId="122" fillId="0" borderId="53" xfId="0" applyNumberFormat="1" applyFont="1" applyFill="1" applyBorder="1" applyAlignment="1">
      <alignment horizontal="center" vertical="center"/>
    </xf>
    <xf numFmtId="0" fontId="122" fillId="0" borderId="54" xfId="0" applyFont="1" applyFill="1" applyBorder="1" applyAlignment="1">
      <alignment horizontal="center" vertical="center"/>
    </xf>
    <xf numFmtId="242" fontId="122" fillId="0" borderId="55" xfId="0" applyNumberFormat="1" applyFont="1" applyFill="1" applyBorder="1" applyAlignment="1">
      <alignment horizontal="right" vertical="center"/>
    </xf>
    <xf numFmtId="240" fontId="122" fillId="0" borderId="55" xfId="0" applyNumberFormat="1" applyFont="1" applyFill="1" applyBorder="1" applyAlignment="1">
      <alignment horizontal="right" vertical="center"/>
    </xf>
    <xf numFmtId="241" fontId="122" fillId="0" borderId="57" xfId="0" applyNumberFormat="1" applyFont="1" applyFill="1" applyBorder="1" applyAlignment="1">
      <alignment horizontal="center" vertical="center"/>
    </xf>
    <xf numFmtId="0" fontId="122" fillId="0" borderId="58" xfId="0" applyFont="1" applyFill="1" applyBorder="1" applyAlignment="1">
      <alignment horizontal="center" vertical="center"/>
    </xf>
    <xf numFmtId="240" fontId="122" fillId="0" borderId="57" xfId="0" applyNumberFormat="1" applyFont="1" applyFill="1" applyBorder="1" applyAlignment="1">
      <alignment horizontal="right" vertical="center"/>
    </xf>
    <xf numFmtId="240" fontId="121" fillId="0" borderId="59" xfId="0" applyNumberFormat="1" applyFont="1" applyFill="1" applyBorder="1" applyAlignment="1">
      <alignment horizontal="right" vertical="center"/>
    </xf>
    <xf numFmtId="241" fontId="121" fillId="0" borderId="61" xfId="0" applyNumberFormat="1" applyFont="1" applyFill="1" applyBorder="1" applyAlignment="1">
      <alignment horizontal="right" vertical="center"/>
    </xf>
    <xf numFmtId="242" fontId="122" fillId="0" borderId="53" xfId="0" applyNumberFormat="1" applyFont="1" applyFill="1" applyBorder="1" applyAlignment="1">
      <alignment horizontal="right" vertical="center"/>
    </xf>
    <xf numFmtId="241" fontId="122" fillId="0" borderId="63" xfId="0" applyNumberFormat="1" applyFont="1" applyFill="1" applyBorder="1" applyAlignment="1">
      <alignment horizontal="right" vertical="center"/>
    </xf>
    <xf numFmtId="240" fontId="121" fillId="0" borderId="34" xfId="0" applyNumberFormat="1" applyFont="1" applyFill="1" applyBorder="1" applyAlignment="1">
      <alignment horizontal="right" vertical="center"/>
    </xf>
    <xf numFmtId="242" fontId="121" fillId="0" borderId="65" xfId="0" applyNumberFormat="1" applyFont="1" applyFill="1" applyBorder="1" applyAlignment="1">
      <alignment horizontal="right" vertical="center"/>
    </xf>
    <xf numFmtId="241" fontId="121" fillId="0" borderId="66" xfId="0" applyNumberFormat="1" applyFont="1" applyFill="1" applyBorder="1" applyAlignment="1">
      <alignment horizontal="right" vertical="center"/>
    </xf>
    <xf numFmtId="240" fontId="121" fillId="0" borderId="38" xfId="0" applyNumberFormat="1" applyFont="1" applyFill="1" applyBorder="1" applyAlignment="1">
      <alignment horizontal="right" vertical="center"/>
    </xf>
    <xf numFmtId="240" fontId="121" fillId="0" borderId="26" xfId="0" applyNumberFormat="1" applyFont="1" applyFill="1" applyBorder="1" applyAlignment="1">
      <alignment horizontal="right" vertical="center"/>
    </xf>
    <xf numFmtId="240" fontId="121" fillId="0" borderId="9" xfId="0" applyNumberFormat="1" applyFont="1" applyFill="1" applyBorder="1" applyAlignment="1">
      <alignment horizontal="right" vertical="center"/>
    </xf>
    <xf numFmtId="240" fontId="121" fillId="0" borderId="39" xfId="0" applyNumberFormat="1" applyFont="1" applyFill="1" applyBorder="1" applyAlignment="1">
      <alignment horizontal="right" vertical="center"/>
    </xf>
    <xf numFmtId="9" fontId="121" fillId="0" borderId="66" xfId="0" applyNumberFormat="1" applyFont="1" applyFill="1" applyBorder="1" applyAlignment="1">
      <alignment horizontal="right" vertical="center"/>
    </xf>
    <xf numFmtId="9" fontId="121" fillId="0" borderId="65" xfId="0" applyNumberFormat="1" applyFont="1" applyFill="1" applyBorder="1" applyAlignment="1">
      <alignment horizontal="right" vertical="center"/>
    </xf>
    <xf numFmtId="240" fontId="120" fillId="0" borderId="0" xfId="0" applyNumberFormat="1" applyFont="1" applyFill="1">
      <alignment vertical="center"/>
    </xf>
    <xf numFmtId="246" fontId="120" fillId="0" borderId="0" xfId="0" applyNumberFormat="1" applyFont="1" applyFill="1" applyBorder="1" applyAlignment="1">
      <alignment horizontal="left" vertical="center"/>
    </xf>
    <xf numFmtId="0" fontId="120" fillId="0" borderId="0" xfId="0" applyFont="1" applyFill="1" applyAlignment="1">
      <alignment vertical="center"/>
    </xf>
    <xf numFmtId="240" fontId="120" fillId="0" borderId="0" xfId="0" applyNumberFormat="1" applyFont="1" applyFill="1" applyAlignment="1">
      <alignment vertical="center"/>
    </xf>
    <xf numFmtId="0" fontId="120" fillId="0" borderId="0" xfId="0" applyFont="1" applyAlignment="1">
      <alignment vertical="center"/>
    </xf>
    <xf numFmtId="240" fontId="120" fillId="0" borderId="0" xfId="0" applyNumberFormat="1" applyFont="1" applyAlignment="1">
      <alignment vertical="center"/>
    </xf>
    <xf numFmtId="0" fontId="120" fillId="0" borderId="0" xfId="0" applyFont="1" applyFill="1" applyAlignment="1">
      <alignment horizontal="left" vertical="center"/>
    </xf>
    <xf numFmtId="0" fontId="120" fillId="0" borderId="0" xfId="0" applyFont="1" applyFill="1">
      <alignment vertical="center"/>
    </xf>
    <xf numFmtId="0" fontId="120" fillId="0" borderId="0" xfId="0" applyFont="1">
      <alignment vertical="center"/>
    </xf>
    <xf numFmtId="240" fontId="120" fillId="0" borderId="0" xfId="0" applyNumberFormat="1" applyFont="1">
      <alignment vertical="center"/>
    </xf>
    <xf numFmtId="0" fontId="121" fillId="0" borderId="43" xfId="0" applyFont="1" applyFill="1" applyBorder="1" applyAlignment="1">
      <alignment horizontal="center" vertical="center"/>
    </xf>
    <xf numFmtId="0" fontId="121" fillId="0" borderId="18" xfId="0" applyFont="1" applyFill="1" applyBorder="1" applyAlignment="1">
      <alignment horizontal="center" vertical="center"/>
    </xf>
    <xf numFmtId="240" fontId="121" fillId="0" borderId="43" xfId="0" applyNumberFormat="1" applyFont="1" applyFill="1" applyBorder="1" applyAlignment="1">
      <alignment horizontal="right" vertical="center"/>
    </xf>
    <xf numFmtId="240" fontId="121" fillId="0" borderId="47" xfId="0" applyNumberFormat="1" applyFont="1" applyFill="1" applyBorder="1" applyAlignment="1">
      <alignment horizontal="right" vertical="center"/>
    </xf>
    <xf numFmtId="241" fontId="121" fillId="0" borderId="44" xfId="0" applyNumberFormat="1" applyFont="1" applyFill="1" applyBorder="1" applyAlignment="1">
      <alignment horizontal="right" vertical="center"/>
    </xf>
    <xf numFmtId="241" fontId="123" fillId="0" borderId="52" xfId="363" applyNumberFormat="1" applyFont="1" applyFill="1" applyBorder="1" applyAlignment="1">
      <alignment horizontal="right" vertical="center"/>
    </xf>
    <xf numFmtId="241" fontId="121" fillId="0" borderId="49" xfId="0" applyNumberFormat="1" applyFont="1" applyFill="1" applyBorder="1" applyAlignment="1">
      <alignment horizontal="right" vertical="center"/>
    </xf>
    <xf numFmtId="241" fontId="120" fillId="0" borderId="52" xfId="363" applyNumberFormat="1" applyFont="1" applyFill="1" applyBorder="1" applyAlignment="1">
      <alignment horizontal="right" vertical="center"/>
    </xf>
    <xf numFmtId="240" fontId="122" fillId="0" borderId="53" xfId="0" applyNumberFormat="1" applyFont="1" applyFill="1" applyBorder="1" applyAlignment="1">
      <alignment horizontal="right" vertical="center"/>
    </xf>
    <xf numFmtId="241" fontId="120" fillId="0" borderId="63" xfId="363" applyNumberFormat="1" applyFont="1" applyFill="1" applyBorder="1" applyAlignment="1">
      <alignment horizontal="right" vertical="center"/>
    </xf>
    <xf numFmtId="241" fontId="121" fillId="0" borderId="57" xfId="0" applyNumberFormat="1" applyFont="1" applyFill="1" applyBorder="1" applyAlignment="1">
      <alignment horizontal="center" vertical="center"/>
    </xf>
    <xf numFmtId="0" fontId="121" fillId="0" borderId="58" xfId="0" applyFont="1" applyFill="1" applyBorder="1" applyAlignment="1">
      <alignment horizontal="center" vertical="center"/>
    </xf>
    <xf numFmtId="240" fontId="121" fillId="0" borderId="57" xfId="0" applyNumberFormat="1" applyFont="1" applyFill="1" applyBorder="1" applyAlignment="1">
      <alignment horizontal="right" vertical="center"/>
    </xf>
    <xf numFmtId="241" fontId="123" fillId="0" borderId="61" xfId="363" applyNumberFormat="1" applyFont="1" applyFill="1" applyBorder="1" applyAlignment="1">
      <alignment horizontal="right" vertical="center"/>
    </xf>
    <xf numFmtId="242" fontId="121" fillId="0" borderId="57" xfId="0" applyNumberFormat="1" applyFont="1" applyFill="1" applyBorder="1" applyAlignment="1">
      <alignment horizontal="right" vertical="center"/>
    </xf>
    <xf numFmtId="241" fontId="121" fillId="0" borderId="3" xfId="0" applyNumberFormat="1" applyFont="1" applyFill="1" applyBorder="1" applyAlignment="1">
      <alignment horizontal="right" vertical="center"/>
    </xf>
    <xf numFmtId="242" fontId="121" fillId="0" borderId="49" xfId="0" applyNumberFormat="1" applyFont="1" applyFill="1" applyBorder="1" applyAlignment="1">
      <alignment horizontal="right" vertical="center"/>
    </xf>
    <xf numFmtId="242" fontId="121" fillId="0" borderId="52" xfId="0" applyNumberFormat="1" applyFont="1" applyFill="1" applyBorder="1" applyAlignment="1">
      <alignment horizontal="right" vertical="center"/>
    </xf>
    <xf numFmtId="0" fontId="121" fillId="0" borderId="37" xfId="0" applyFont="1" applyFill="1" applyBorder="1" applyAlignment="1">
      <alignment horizontal="right" vertical="center"/>
    </xf>
    <xf numFmtId="0" fontId="121" fillId="0" borderId="38" xfId="0" applyFont="1" applyFill="1" applyBorder="1" applyAlignment="1">
      <alignment horizontal="right" vertical="center"/>
    </xf>
    <xf numFmtId="0" fontId="123" fillId="0" borderId="9" xfId="0" applyFont="1" applyFill="1" applyBorder="1" applyAlignment="1">
      <alignment horizontal="right" vertical="center"/>
    </xf>
    <xf numFmtId="0" fontId="123" fillId="0" borderId="39" xfId="0" applyFont="1" applyFill="1" applyBorder="1" applyAlignment="1">
      <alignment horizontal="right" vertical="center"/>
    </xf>
    <xf numFmtId="242" fontId="121" fillId="0" borderId="34" xfId="0" applyNumberFormat="1" applyFont="1" applyFill="1" applyBorder="1" applyAlignment="1">
      <alignment horizontal="right" vertical="center"/>
    </xf>
    <xf numFmtId="0" fontId="123" fillId="0" borderId="0" xfId="0" applyFont="1" applyFill="1" applyBorder="1" applyAlignment="1">
      <alignment horizontal="right" vertical="center"/>
    </xf>
    <xf numFmtId="240" fontId="121" fillId="0" borderId="69" xfId="0" applyNumberFormat="1" applyFont="1" applyFill="1" applyBorder="1" applyAlignment="1">
      <alignment horizontal="right" vertical="center"/>
    </xf>
    <xf numFmtId="0" fontId="123" fillId="0" borderId="40" xfId="0" applyFont="1" applyFill="1" applyBorder="1" applyAlignment="1">
      <alignment horizontal="right" vertical="center"/>
    </xf>
    <xf numFmtId="242" fontId="123" fillId="0" borderId="26" xfId="0" applyNumberFormat="1" applyFont="1" applyFill="1" applyBorder="1" applyAlignment="1">
      <alignment horizontal="right" vertical="center"/>
    </xf>
    <xf numFmtId="9" fontId="123" fillId="0" borderId="9" xfId="0" applyNumberFormat="1" applyFont="1" applyFill="1" applyBorder="1" applyAlignment="1">
      <alignment horizontal="right" vertical="center"/>
    </xf>
    <xf numFmtId="9" fontId="123" fillId="0" borderId="39" xfId="0" applyNumberFormat="1" applyFont="1" applyFill="1" applyBorder="1" applyAlignment="1">
      <alignment horizontal="right" vertical="center"/>
    </xf>
    <xf numFmtId="0" fontId="130" fillId="0" borderId="0" xfId="0" applyFont="1">
      <alignment vertical="center"/>
    </xf>
    <xf numFmtId="0" fontId="130" fillId="0" borderId="7" xfId="0" applyFont="1" applyBorder="1" applyAlignment="1">
      <alignment horizontal="center" vertical="center"/>
    </xf>
    <xf numFmtId="0" fontId="130" fillId="0" borderId="7" xfId="0" applyFont="1" applyFill="1" applyBorder="1" applyAlignment="1">
      <alignment horizontal="center" vertical="center"/>
    </xf>
    <xf numFmtId="0" fontId="130" fillId="0" borderId="34" xfId="0" applyFont="1" applyBorder="1" applyAlignment="1">
      <alignment horizontal="center" vertical="center"/>
    </xf>
    <xf numFmtId="0" fontId="130" fillId="0" borderId="0" xfId="0" applyFont="1" applyFill="1" applyBorder="1">
      <alignment vertical="center"/>
    </xf>
    <xf numFmtId="0" fontId="130" fillId="0" borderId="0" xfId="0" applyFont="1" applyFill="1">
      <alignment vertical="center"/>
    </xf>
    <xf numFmtId="0" fontId="130" fillId="0" borderId="0" xfId="0" applyFont="1" applyAlignment="1">
      <alignment vertical="center"/>
    </xf>
    <xf numFmtId="238" fontId="130" fillId="0" borderId="0" xfId="0" applyNumberFormat="1" applyFont="1">
      <alignment vertical="center"/>
    </xf>
    <xf numFmtId="0" fontId="130" fillId="0" borderId="0" xfId="0" applyFont="1" applyAlignment="1">
      <alignment horizontal="center" vertical="center"/>
    </xf>
    <xf numFmtId="238" fontId="130" fillId="0" borderId="0" xfId="0" applyNumberFormat="1" applyFont="1" applyFill="1" applyAlignment="1">
      <alignment horizontal="right" vertical="center"/>
    </xf>
    <xf numFmtId="238" fontId="130" fillId="0" borderId="0" xfId="0" applyNumberFormat="1" applyFont="1" applyFill="1" applyAlignment="1">
      <alignment vertical="center"/>
    </xf>
    <xf numFmtId="0" fontId="130" fillId="0" borderId="0" xfId="0" applyFont="1" applyFill="1" applyAlignment="1">
      <alignment vertical="center"/>
    </xf>
    <xf numFmtId="0" fontId="130" fillId="0" borderId="0" xfId="0" applyFont="1" applyBorder="1" applyAlignment="1">
      <alignment vertical="center"/>
    </xf>
    <xf numFmtId="238" fontId="130" fillId="0" borderId="0" xfId="0" applyNumberFormat="1" applyFont="1" applyFill="1" applyAlignment="1">
      <alignment horizontal="left" vertical="center"/>
    </xf>
    <xf numFmtId="242" fontId="122" fillId="0" borderId="48" xfId="0" applyNumberFormat="1" applyFont="1" applyFill="1" applyBorder="1" applyAlignment="1">
      <alignment horizontal="center" vertical="center"/>
    </xf>
    <xf numFmtId="242" fontId="122" fillId="0" borderId="51" xfId="0" applyNumberFormat="1" applyFont="1" applyFill="1" applyBorder="1" applyAlignment="1">
      <alignment horizontal="center" vertical="center"/>
    </xf>
    <xf numFmtId="242" fontId="122" fillId="0" borderId="48" xfId="0" applyNumberFormat="1" applyFont="1" applyFill="1" applyBorder="1" applyAlignment="1">
      <alignment vertical="center"/>
    </xf>
    <xf numFmtId="240" fontId="122" fillId="0" borderId="50" xfId="0" applyNumberFormat="1" applyFont="1" applyFill="1" applyBorder="1" applyAlignment="1">
      <alignment vertical="center"/>
    </xf>
    <xf numFmtId="240" fontId="122" fillId="0" borderId="52" xfId="0" applyNumberFormat="1" applyFont="1" applyFill="1" applyBorder="1" applyAlignment="1">
      <alignment vertical="center"/>
    </xf>
    <xf numFmtId="242" fontId="122" fillId="0" borderId="51" xfId="0" applyNumberFormat="1" applyFont="1" applyFill="1" applyBorder="1" applyAlignment="1">
      <alignment vertical="center"/>
    </xf>
    <xf numFmtId="0" fontId="125" fillId="0" borderId="0" xfId="0" applyFont="1" applyFill="1">
      <alignment vertical="center"/>
    </xf>
    <xf numFmtId="0" fontId="104" fillId="0" borderId="0" xfId="0" applyFont="1" applyFill="1">
      <alignment vertical="center"/>
    </xf>
    <xf numFmtId="242" fontId="122" fillId="0" borderId="49" xfId="0" applyNumberFormat="1" applyFont="1" applyFill="1" applyBorder="1" applyAlignment="1">
      <alignment horizontal="right" vertical="center"/>
    </xf>
    <xf numFmtId="0" fontId="120" fillId="0" borderId="30" xfId="0" applyFont="1" applyFill="1" applyBorder="1" applyAlignment="1">
      <alignment horizontal="center" vertical="center"/>
    </xf>
    <xf numFmtId="0" fontId="0" fillId="0" borderId="0" xfId="0" applyFill="1">
      <alignment vertical="center"/>
    </xf>
    <xf numFmtId="0" fontId="120" fillId="0" borderId="31" xfId="0" applyFont="1" applyFill="1" applyBorder="1" applyAlignment="1">
      <alignment horizontal="center" vertical="center"/>
    </xf>
    <xf numFmtId="0" fontId="120" fillId="0" borderId="42" xfId="0" applyFont="1" applyFill="1" applyBorder="1" applyAlignment="1">
      <alignment horizontal="center" vertical="center"/>
    </xf>
    <xf numFmtId="0" fontId="122" fillId="0" borderId="48" xfId="0" applyFont="1" applyFill="1" applyBorder="1" applyAlignment="1">
      <alignment horizontal="center" vertical="center"/>
    </xf>
    <xf numFmtId="0" fontId="121" fillId="0" borderId="57" xfId="0" applyFont="1" applyFill="1" applyBorder="1" applyAlignment="1">
      <alignment horizontal="center" vertical="center"/>
    </xf>
    <xf numFmtId="241" fontId="122" fillId="0" borderId="64" xfId="0" applyNumberFormat="1" applyFont="1" applyFill="1" applyBorder="1" applyAlignment="1">
      <alignment horizontal="right" vertical="center"/>
    </xf>
    <xf numFmtId="241" fontId="122" fillId="0" borderId="40" xfId="0" applyNumberFormat="1" applyFont="1" applyFill="1" applyBorder="1" applyAlignment="1">
      <alignment horizontal="right" vertical="center"/>
    </xf>
    <xf numFmtId="242" fontId="122" fillId="0" borderId="57" xfId="0" applyNumberFormat="1" applyFont="1" applyFill="1" applyBorder="1" applyAlignment="1">
      <alignment horizontal="right" vertical="center"/>
    </xf>
    <xf numFmtId="240" fontId="122" fillId="0" borderId="59" xfId="0" applyNumberFormat="1" applyFont="1" applyFill="1" applyBorder="1" applyAlignment="1">
      <alignment horizontal="right" vertical="center"/>
    </xf>
    <xf numFmtId="240" fontId="122" fillId="0" borderId="62" xfId="0" applyNumberFormat="1" applyFont="1" applyFill="1" applyBorder="1" applyAlignment="1">
      <alignment horizontal="right" vertical="center"/>
    </xf>
    <xf numFmtId="242" fontId="122" fillId="0" borderId="139" xfId="0" applyNumberFormat="1" applyFont="1" applyFill="1" applyBorder="1" applyAlignment="1">
      <alignment horizontal="right" vertical="center"/>
    </xf>
    <xf numFmtId="241" fontId="122" fillId="0" borderId="202" xfId="0" applyNumberFormat="1" applyFont="1" applyFill="1" applyBorder="1" applyAlignment="1">
      <alignment horizontal="right" vertical="center"/>
    </xf>
    <xf numFmtId="241" fontId="122" fillId="0" borderId="0" xfId="0" applyNumberFormat="1" applyFont="1" applyFill="1" applyBorder="1" applyAlignment="1">
      <alignment horizontal="right" vertical="center"/>
    </xf>
    <xf numFmtId="239" fontId="120" fillId="0" borderId="64" xfId="363" applyNumberFormat="1" applyFont="1" applyFill="1" applyBorder="1" applyAlignment="1">
      <alignment horizontal="right" vertical="center"/>
    </xf>
    <xf numFmtId="239" fontId="123" fillId="0" borderId="48" xfId="363" applyNumberFormat="1" applyFont="1" applyFill="1" applyBorder="1" applyAlignment="1">
      <alignment horizontal="right" vertical="center"/>
    </xf>
    <xf numFmtId="241" fontId="121" fillId="0" borderId="202" xfId="0" applyNumberFormat="1" applyFont="1" applyFill="1" applyBorder="1" applyAlignment="1">
      <alignment horizontal="right" vertical="center"/>
    </xf>
    <xf numFmtId="245" fontId="122" fillId="0" borderId="5" xfId="0" applyNumberFormat="1" applyFont="1" applyFill="1" applyBorder="1" applyAlignment="1">
      <alignment horizontal="center" vertical="center"/>
    </xf>
    <xf numFmtId="0" fontId="121" fillId="0" borderId="1" xfId="0" applyFont="1" applyFill="1" applyBorder="1" applyAlignment="1">
      <alignment horizontal="center" vertical="center"/>
    </xf>
    <xf numFmtId="0" fontId="121" fillId="0" borderId="26" xfId="0" applyFont="1" applyFill="1" applyBorder="1" applyAlignment="1">
      <alignment horizontal="left" vertical="center"/>
    </xf>
    <xf numFmtId="240" fontId="123" fillId="0" borderId="7" xfId="0" applyNumberFormat="1" applyFont="1" applyFill="1" applyBorder="1" applyAlignment="1">
      <alignment horizontal="center" vertical="center"/>
    </xf>
    <xf numFmtId="0" fontId="123" fillId="0" borderId="0" xfId="0" applyFont="1" applyFill="1" applyBorder="1" applyAlignment="1">
      <alignment horizontal="center" vertical="center"/>
    </xf>
    <xf numFmtId="9" fontId="123" fillId="0" borderId="26" xfId="0" applyNumberFormat="1" applyFont="1" applyFill="1" applyBorder="1" applyAlignment="1">
      <alignment horizontal="center" vertical="center"/>
    </xf>
    <xf numFmtId="9" fontId="123" fillId="0" borderId="9" xfId="0" applyNumberFormat="1" applyFont="1" applyFill="1" applyBorder="1" applyAlignment="1">
      <alignment horizontal="center" vertical="center"/>
    </xf>
    <xf numFmtId="0" fontId="120" fillId="0" borderId="0" xfId="0" applyFont="1" applyFill="1" applyAlignment="1">
      <alignment horizontal="center" vertical="center"/>
    </xf>
    <xf numFmtId="246" fontId="120" fillId="0" borderId="0" xfId="0" applyNumberFormat="1" applyFont="1" applyFill="1" applyAlignment="1">
      <alignment horizontal="left" vertical="center"/>
    </xf>
    <xf numFmtId="240" fontId="120" fillId="0" borderId="0" xfId="0" applyNumberFormat="1" applyFont="1" applyFill="1" applyBorder="1" applyAlignment="1">
      <alignment horizontal="left" vertical="center"/>
    </xf>
    <xf numFmtId="9" fontId="120" fillId="0" borderId="0" xfId="0" applyNumberFormat="1" applyFont="1" applyFill="1" applyAlignment="1">
      <alignment horizontal="left" vertical="center"/>
    </xf>
    <xf numFmtId="240" fontId="120" fillId="0" borderId="0" xfId="0" applyNumberFormat="1" applyFont="1" applyFill="1" applyAlignment="1">
      <alignment horizontal="left" vertical="center"/>
    </xf>
    <xf numFmtId="240" fontId="131" fillId="0" borderId="0" xfId="0" applyNumberFormat="1" applyFont="1" applyFill="1" applyBorder="1" applyAlignment="1">
      <alignment horizontal="right" vertical="center"/>
    </xf>
    <xf numFmtId="0" fontId="131" fillId="0" borderId="0" xfId="0" applyFont="1" applyFill="1" applyBorder="1" applyAlignment="1">
      <alignment vertical="center"/>
    </xf>
    <xf numFmtId="242" fontId="131" fillId="0" borderId="0" xfId="0" applyNumberFormat="1" applyFont="1" applyFill="1" applyBorder="1" applyAlignment="1">
      <alignment vertical="center"/>
    </xf>
    <xf numFmtId="242" fontId="130" fillId="0" borderId="0" xfId="0" applyNumberFormat="1" applyFont="1" applyFill="1" applyBorder="1" applyAlignment="1">
      <alignment vertical="center"/>
    </xf>
    <xf numFmtId="0" fontId="130" fillId="0" borderId="0" xfId="0" applyFont="1" applyFill="1" applyBorder="1" applyAlignment="1">
      <alignment vertical="center"/>
    </xf>
    <xf numFmtId="0" fontId="130" fillId="0" borderId="7" xfId="0" applyFont="1" applyFill="1" applyBorder="1" applyAlignment="1">
      <alignment vertical="center"/>
    </xf>
    <xf numFmtId="0" fontId="130" fillId="0" borderId="57" xfId="0" applyFont="1" applyFill="1" applyBorder="1" applyAlignment="1">
      <alignment horizontal="center" vertical="center"/>
    </xf>
    <xf numFmtId="249" fontId="131" fillId="0" borderId="3" xfId="0" applyNumberFormat="1" applyFont="1" applyFill="1" applyBorder="1" applyAlignment="1">
      <alignment horizontal="left" vertical="center"/>
    </xf>
    <xf numFmtId="249" fontId="131" fillId="36" borderId="43" xfId="0" applyNumberFormat="1" applyFont="1" applyFill="1" applyBorder="1" applyAlignment="1">
      <alignment horizontal="right" vertical="center"/>
    </xf>
    <xf numFmtId="0" fontId="131" fillId="36" borderId="47" xfId="0" applyFont="1" applyFill="1" applyBorder="1" applyAlignment="1">
      <alignment horizontal="right" vertical="center"/>
    </xf>
    <xf numFmtId="249" fontId="131" fillId="0" borderId="0" xfId="0" applyNumberFormat="1" applyFont="1" applyFill="1" applyBorder="1" applyAlignment="1">
      <alignment horizontal="left" vertical="center"/>
    </xf>
    <xf numFmtId="249" fontId="131" fillId="36" borderId="7" xfId="0" applyNumberFormat="1" applyFont="1" applyFill="1" applyBorder="1" applyAlignment="1">
      <alignment horizontal="right" vertical="center"/>
    </xf>
    <xf numFmtId="0" fontId="131" fillId="36" borderId="146" xfId="0" applyFont="1" applyFill="1" applyBorder="1" applyAlignment="1">
      <alignment horizontal="right" vertical="center"/>
    </xf>
    <xf numFmtId="0" fontId="130" fillId="0" borderId="26" xfId="0" applyFont="1" applyFill="1" applyBorder="1" applyAlignment="1">
      <alignment vertical="center"/>
    </xf>
    <xf numFmtId="0" fontId="130" fillId="0" borderId="26" xfId="0" applyFont="1" applyFill="1" applyBorder="1" applyAlignment="1">
      <alignment horizontal="center" vertical="center"/>
    </xf>
    <xf numFmtId="249" fontId="131" fillId="0" borderId="9" xfId="0" applyNumberFormat="1" applyFont="1" applyFill="1" applyBorder="1" applyAlignment="1">
      <alignment horizontal="center" vertical="center"/>
    </xf>
    <xf numFmtId="249" fontId="131" fillId="36" borderId="26" xfId="0" applyNumberFormat="1" applyFont="1" applyFill="1" applyBorder="1" applyAlignment="1">
      <alignment horizontal="right" vertical="center"/>
    </xf>
    <xf numFmtId="0" fontId="131" fillId="36" borderId="39" xfId="0" applyFont="1" applyFill="1" applyBorder="1" applyAlignment="1">
      <alignment horizontal="right" vertical="center"/>
    </xf>
    <xf numFmtId="249" fontId="131" fillId="0" borderId="0" xfId="0" applyNumberFormat="1" applyFont="1" applyFill="1" applyBorder="1" applyAlignment="1">
      <alignment horizontal="center" vertical="center"/>
    </xf>
    <xf numFmtId="0" fontId="131" fillId="36" borderId="40" xfId="0" applyFont="1" applyFill="1" applyBorder="1" applyAlignment="1">
      <alignment horizontal="right" vertical="center"/>
    </xf>
    <xf numFmtId="0" fontId="130" fillId="0" borderId="36" xfId="248" applyFont="1" applyFill="1" applyBorder="1" applyAlignment="1">
      <alignment horizontal="center" vertical="center"/>
    </xf>
    <xf numFmtId="0" fontId="130" fillId="0" borderId="36" xfId="0" applyFont="1" applyFill="1" applyBorder="1" applyAlignment="1">
      <alignment horizontal="left" vertical="center"/>
    </xf>
    <xf numFmtId="0" fontId="130" fillId="0" borderId="36" xfId="0" applyFont="1" applyFill="1" applyBorder="1" applyAlignment="1">
      <alignment vertical="center"/>
    </xf>
    <xf numFmtId="0" fontId="131" fillId="0" borderId="36" xfId="0" applyFont="1" applyFill="1" applyBorder="1" applyAlignment="1">
      <alignment vertical="center"/>
    </xf>
    <xf numFmtId="237" fontId="131" fillId="0" borderId="36" xfId="0" applyNumberFormat="1" applyFont="1" applyFill="1" applyBorder="1" applyAlignment="1">
      <alignment horizontal="center" vertical="center"/>
    </xf>
    <xf numFmtId="240" fontId="131" fillId="0" borderId="36" xfId="248" applyNumberFormat="1" applyFont="1" applyFill="1" applyBorder="1" applyAlignment="1">
      <alignment horizontal="left" vertical="center"/>
    </xf>
    <xf numFmtId="0" fontId="131" fillId="0" borderId="36" xfId="248" applyFont="1" applyFill="1" applyBorder="1" applyAlignment="1">
      <alignment horizontal="left" vertical="center"/>
    </xf>
    <xf numFmtId="242" fontId="131" fillId="0" borderId="0" xfId="248" applyNumberFormat="1" applyFont="1" applyFill="1" applyBorder="1" applyAlignment="1">
      <alignment horizontal="left" vertical="center"/>
    </xf>
    <xf numFmtId="0" fontId="131" fillId="0" borderId="0" xfId="248" applyFont="1" applyFill="1" applyBorder="1" applyAlignment="1">
      <alignment horizontal="left" vertical="center"/>
    </xf>
    <xf numFmtId="242" fontId="130" fillId="0" borderId="43" xfId="0" applyNumberFormat="1" applyFont="1" applyFill="1" applyBorder="1" applyAlignment="1">
      <alignment vertical="center"/>
    </xf>
    <xf numFmtId="242" fontId="130" fillId="0" borderId="48" xfId="0" applyNumberFormat="1" applyFont="1" applyFill="1" applyBorder="1" applyAlignment="1">
      <alignment vertical="center"/>
    </xf>
    <xf numFmtId="242" fontId="130" fillId="0" borderId="35" xfId="0" applyNumberFormat="1" applyFont="1" applyFill="1" applyBorder="1" applyAlignment="1">
      <alignment vertical="center"/>
    </xf>
    <xf numFmtId="0" fontId="134" fillId="0" borderId="0" xfId="0" applyFont="1" applyFill="1" applyAlignment="1">
      <alignment vertical="center"/>
    </xf>
    <xf numFmtId="0" fontId="130" fillId="0" borderId="0" xfId="0" applyFont="1" applyFill="1" applyBorder="1" applyAlignment="1">
      <alignment horizontal="left" vertical="center"/>
    </xf>
    <xf numFmtId="242" fontId="130" fillId="0" borderId="62" xfId="0" applyNumberFormat="1" applyFont="1" applyFill="1" applyBorder="1" applyAlignment="1">
      <alignment vertical="center"/>
    </xf>
    <xf numFmtId="0" fontId="133" fillId="0" borderId="0" xfId="0" applyFont="1" applyFill="1" applyAlignment="1">
      <alignment vertical="center"/>
    </xf>
    <xf numFmtId="242" fontId="130" fillId="0" borderId="57" xfId="0" applyNumberFormat="1" applyFont="1" applyFill="1" applyBorder="1" applyAlignment="1">
      <alignment vertical="center"/>
    </xf>
    <xf numFmtId="0" fontId="130" fillId="0" borderId="3" xfId="0" applyFont="1" applyFill="1" applyBorder="1">
      <alignment vertical="center"/>
    </xf>
    <xf numFmtId="240" fontId="130" fillId="0" borderId="3" xfId="0" applyNumberFormat="1" applyFont="1" applyFill="1" applyBorder="1">
      <alignment vertical="center"/>
    </xf>
    <xf numFmtId="242" fontId="133" fillId="0" borderId="26" xfId="0" applyNumberFormat="1" applyFont="1" applyFill="1" applyBorder="1" applyAlignment="1">
      <alignment vertical="center"/>
    </xf>
    <xf numFmtId="240" fontId="130" fillId="0" borderId="0" xfId="0" applyNumberFormat="1" applyFont="1" applyFill="1" applyBorder="1">
      <alignment vertical="center"/>
    </xf>
    <xf numFmtId="0" fontId="133" fillId="0" borderId="39" xfId="0" applyFont="1" applyFill="1" applyBorder="1" applyAlignment="1">
      <alignment vertical="center"/>
    </xf>
    <xf numFmtId="0" fontId="134" fillId="0" borderId="0" xfId="0" applyFont="1" applyFill="1" applyBorder="1" applyAlignment="1">
      <alignment horizontal="center" vertical="center"/>
    </xf>
    <xf numFmtId="240" fontId="134" fillId="0" borderId="0" xfId="248" applyNumberFormat="1" applyFont="1" applyFill="1" applyBorder="1" applyAlignment="1">
      <alignment vertical="center"/>
    </xf>
    <xf numFmtId="252" fontId="134" fillId="0" borderId="0" xfId="248" applyNumberFormat="1" applyFont="1" applyFill="1" applyBorder="1" applyAlignment="1">
      <alignment vertical="center"/>
    </xf>
    <xf numFmtId="242" fontId="134" fillId="0" borderId="0" xfId="248" applyNumberFormat="1" applyFont="1" applyFill="1" applyBorder="1" applyAlignment="1">
      <alignment vertical="center"/>
    </xf>
    <xf numFmtId="242" fontId="130" fillId="0" borderId="3" xfId="0" applyNumberFormat="1" applyFont="1" applyFill="1" applyBorder="1" applyAlignment="1">
      <alignment vertical="center"/>
    </xf>
    <xf numFmtId="0" fontId="130" fillId="0" borderId="3" xfId="0" applyFont="1" applyFill="1" applyBorder="1" applyAlignment="1">
      <alignment vertical="center"/>
    </xf>
    <xf numFmtId="0" fontId="130" fillId="0" borderId="0" xfId="0" applyFont="1" applyFill="1" applyAlignment="1">
      <alignment horizontal="center" vertical="center"/>
    </xf>
    <xf numFmtId="0" fontId="132" fillId="0" borderId="0" xfId="0" applyFont="1" applyFill="1" applyAlignment="1">
      <alignment horizontal="center" vertical="center"/>
    </xf>
    <xf numFmtId="0" fontId="131" fillId="0" borderId="0" xfId="0" applyFont="1" applyFill="1" applyAlignment="1">
      <alignment horizontal="center" vertical="center"/>
    </xf>
    <xf numFmtId="240" fontId="131" fillId="0" borderId="0" xfId="0" applyNumberFormat="1" applyFont="1" applyFill="1" applyAlignment="1">
      <alignment horizontal="right" vertical="center"/>
    </xf>
    <xf numFmtId="0" fontId="130" fillId="36" borderId="47" xfId="0" applyFont="1" applyFill="1" applyBorder="1">
      <alignment vertical="center"/>
    </xf>
    <xf numFmtId="0" fontId="130" fillId="36" borderId="63" xfId="0" applyFont="1" applyFill="1" applyBorder="1">
      <alignment vertical="center"/>
    </xf>
    <xf numFmtId="0" fontId="130" fillId="36" borderId="61" xfId="0" applyFont="1" applyFill="1" applyBorder="1">
      <alignment vertical="center"/>
    </xf>
    <xf numFmtId="0" fontId="130" fillId="36" borderId="38" xfId="0" applyFont="1" applyFill="1" applyBorder="1">
      <alignment vertical="center"/>
    </xf>
    <xf numFmtId="0" fontId="130" fillId="36" borderId="39" xfId="0" applyFont="1" applyFill="1" applyBorder="1">
      <alignment vertical="center"/>
    </xf>
    <xf numFmtId="0" fontId="130" fillId="36" borderId="41" xfId="0" applyFont="1" applyFill="1" applyBorder="1">
      <alignment vertical="center"/>
    </xf>
    <xf numFmtId="242" fontId="135" fillId="0" borderId="0" xfId="0" applyNumberFormat="1" applyFont="1" applyFill="1" applyBorder="1" applyAlignment="1">
      <alignment horizontal="right" vertical="center"/>
    </xf>
    <xf numFmtId="240" fontId="135" fillId="0" borderId="0" xfId="0" applyNumberFormat="1" applyFont="1" applyFill="1" applyAlignment="1">
      <alignment horizontal="right" vertical="center"/>
    </xf>
    <xf numFmtId="0" fontId="135" fillId="0" borderId="0" xfId="0" applyFont="1" applyFill="1" applyBorder="1" applyAlignment="1">
      <alignment vertical="center"/>
    </xf>
    <xf numFmtId="239" fontId="135" fillId="0" borderId="0" xfId="0" applyNumberFormat="1" applyFont="1" applyFill="1" applyBorder="1" applyAlignment="1">
      <alignment vertical="center"/>
    </xf>
    <xf numFmtId="237" fontId="135" fillId="0" borderId="0" xfId="0" applyNumberFormat="1" applyFont="1" applyFill="1" applyBorder="1" applyAlignment="1">
      <alignment horizontal="right" vertical="center"/>
    </xf>
    <xf numFmtId="0" fontId="135" fillId="0" borderId="0" xfId="0" applyFont="1" applyFill="1" applyAlignment="1">
      <alignment vertical="center"/>
    </xf>
    <xf numFmtId="0" fontId="135" fillId="0" borderId="34" xfId="0" applyFont="1" applyFill="1" applyBorder="1" applyAlignment="1">
      <alignment vertical="center"/>
    </xf>
    <xf numFmtId="0" fontId="135" fillId="0" borderId="35" xfId="0" applyFont="1" applyFill="1" applyBorder="1" applyAlignment="1">
      <alignment vertical="center"/>
    </xf>
    <xf numFmtId="0" fontId="135" fillId="0" borderId="26" xfId="0" applyFont="1" applyFill="1" applyBorder="1" applyAlignment="1">
      <alignment vertical="center"/>
    </xf>
    <xf numFmtId="0" fontId="135" fillId="0" borderId="7" xfId="0" applyFont="1" applyFill="1" applyBorder="1" applyAlignment="1">
      <alignment vertical="center"/>
    </xf>
    <xf numFmtId="0" fontId="135" fillId="0" borderId="43" xfId="0" applyFont="1" applyFill="1" applyBorder="1" applyAlignment="1">
      <alignment horizontal="left" vertical="center"/>
    </xf>
    <xf numFmtId="0" fontId="135" fillId="0" borderId="48" xfId="0" applyFont="1" applyFill="1" applyBorder="1" applyAlignment="1">
      <alignment horizontal="left" vertical="center"/>
    </xf>
    <xf numFmtId="0" fontId="135" fillId="0" borderId="53" xfId="0" applyFont="1" applyFill="1" applyBorder="1" applyAlignment="1">
      <alignment horizontal="left" vertical="center"/>
    </xf>
    <xf numFmtId="0" fontId="135" fillId="0" borderId="7" xfId="0" applyFont="1" applyFill="1" applyBorder="1" applyAlignment="1">
      <alignment horizontal="left" vertical="center"/>
    </xf>
    <xf numFmtId="0" fontId="135" fillId="0" borderId="34" xfId="0" applyFont="1" applyFill="1" applyBorder="1" applyAlignment="1">
      <alignment horizontal="left" vertical="center"/>
    </xf>
    <xf numFmtId="0" fontId="136" fillId="0" borderId="0" xfId="0" applyFont="1" applyFill="1" applyBorder="1" applyAlignment="1">
      <alignment horizontal="center" vertical="center"/>
    </xf>
    <xf numFmtId="0" fontId="136" fillId="0" borderId="0" xfId="0" applyFont="1" applyAlignment="1">
      <alignment horizontal="center" vertical="center"/>
    </xf>
    <xf numFmtId="0" fontId="138" fillId="0" borderId="0" xfId="0" applyFont="1" applyAlignment="1">
      <alignment horizontal="center" vertical="center"/>
    </xf>
    <xf numFmtId="242" fontId="135" fillId="0" borderId="0" xfId="0" applyNumberFormat="1" applyFont="1" applyFill="1" applyAlignment="1">
      <alignment horizontal="right" vertical="center"/>
    </xf>
    <xf numFmtId="0" fontId="135" fillId="0" borderId="34" xfId="0" applyFont="1" applyFill="1" applyBorder="1" applyAlignment="1">
      <alignment horizontal="center" vertical="center"/>
    </xf>
    <xf numFmtId="253" fontId="135" fillId="36" borderId="43" xfId="0" applyNumberFormat="1" applyFont="1" applyFill="1" applyBorder="1" applyAlignment="1">
      <alignment horizontal="right" vertical="center"/>
    </xf>
    <xf numFmtId="253" fontId="135" fillId="36" borderId="47" xfId="0" applyNumberFormat="1" applyFont="1" applyFill="1" applyBorder="1" applyAlignment="1">
      <alignment horizontal="right" vertical="center"/>
    </xf>
    <xf numFmtId="0" fontId="135" fillId="0" borderId="53" xfId="0" applyFont="1" applyFill="1" applyBorder="1" applyAlignment="1">
      <alignment vertical="center"/>
    </xf>
    <xf numFmtId="249" fontId="135" fillId="36" borderId="53" xfId="0" applyNumberFormat="1" applyFont="1" applyFill="1" applyBorder="1" applyAlignment="1">
      <alignment horizontal="right" vertical="center"/>
    </xf>
    <xf numFmtId="249" fontId="135" fillId="36" borderId="63" xfId="0" applyNumberFormat="1" applyFont="1" applyFill="1" applyBorder="1" applyAlignment="1">
      <alignment horizontal="right" vertical="center"/>
    </xf>
    <xf numFmtId="0" fontId="135" fillId="0" borderId="26" xfId="0" applyFont="1" applyFill="1" applyBorder="1" applyAlignment="1">
      <alignment horizontal="left" vertical="center"/>
    </xf>
    <xf numFmtId="0" fontId="131" fillId="0" borderId="0" xfId="0" applyFont="1" applyBorder="1" applyAlignment="1">
      <alignment vertical="center"/>
    </xf>
    <xf numFmtId="0" fontId="131" fillId="0" borderId="0" xfId="0" applyFont="1" applyBorder="1" applyAlignment="1">
      <alignment horizontal="center" vertical="center"/>
    </xf>
    <xf numFmtId="0" fontId="132" fillId="0" borderId="0" xfId="0" applyFont="1" applyAlignment="1">
      <alignment horizontal="center" vertical="center"/>
    </xf>
    <xf numFmtId="237" fontId="130" fillId="0" borderId="0" xfId="0" applyNumberFormat="1" applyFont="1" applyFill="1" applyBorder="1" applyAlignment="1">
      <alignment horizontal="right" vertical="center"/>
    </xf>
    <xf numFmtId="240" fontId="130" fillId="0" borderId="0" xfId="0" applyNumberFormat="1" applyFont="1" applyBorder="1" applyAlignment="1">
      <alignment vertical="center"/>
    </xf>
    <xf numFmtId="240" fontId="130" fillId="0" borderId="0" xfId="0" applyNumberFormat="1" applyFont="1" applyFill="1" applyBorder="1" applyAlignment="1">
      <alignment vertical="center"/>
    </xf>
    <xf numFmtId="242" fontId="130" fillId="0" borderId="0" xfId="0" applyNumberFormat="1" applyFont="1" applyBorder="1" applyAlignment="1">
      <alignment vertical="center"/>
    </xf>
    <xf numFmtId="242" fontId="130" fillId="0" borderId="34" xfId="0" applyNumberFormat="1" applyFont="1" applyFill="1" applyBorder="1" applyAlignment="1">
      <alignment vertical="center"/>
    </xf>
    <xf numFmtId="0" fontId="133" fillId="0" borderId="0" xfId="0" applyFont="1" applyAlignment="1">
      <alignment vertical="center"/>
    </xf>
    <xf numFmtId="0" fontId="131" fillId="0" borderId="40" xfId="0" applyFont="1" applyFill="1" applyBorder="1" applyAlignment="1">
      <alignment horizontal="left" vertical="center"/>
    </xf>
    <xf numFmtId="0" fontId="130" fillId="0" borderId="40" xfId="0" applyFont="1" applyFill="1" applyBorder="1" applyAlignment="1">
      <alignment vertical="center"/>
    </xf>
    <xf numFmtId="242" fontId="130" fillId="0" borderId="61" xfId="0" applyNumberFormat="1" applyFont="1" applyFill="1" applyBorder="1" applyAlignment="1">
      <alignment vertical="center"/>
    </xf>
    <xf numFmtId="240" fontId="130" fillId="0" borderId="3" xfId="0" applyNumberFormat="1" applyFont="1" applyFill="1" applyBorder="1" applyAlignment="1">
      <alignment vertical="center"/>
    </xf>
    <xf numFmtId="0" fontId="131" fillId="0" borderId="0" xfId="0" applyFont="1" applyBorder="1" applyAlignment="1">
      <alignment horizontal="left" vertical="center"/>
    </xf>
    <xf numFmtId="0" fontId="131" fillId="0" borderId="0" xfId="0" applyFont="1" applyFill="1" applyBorder="1" applyAlignment="1">
      <alignment horizontal="left" vertical="center"/>
    </xf>
    <xf numFmtId="239" fontId="131" fillId="0" borderId="0" xfId="0" applyNumberFormat="1" applyFont="1" applyFill="1" applyBorder="1" applyAlignment="1">
      <alignment vertical="center"/>
    </xf>
    <xf numFmtId="237" fontId="131" fillId="0" borderId="0" xfId="0" applyNumberFormat="1" applyFont="1" applyFill="1" applyBorder="1" applyAlignment="1">
      <alignment horizontal="right" vertical="center"/>
    </xf>
    <xf numFmtId="242" fontId="131" fillId="0" borderId="0" xfId="0" applyNumberFormat="1" applyFont="1" applyFill="1" applyBorder="1" applyAlignment="1">
      <alignment horizontal="right" vertical="center"/>
    </xf>
    <xf numFmtId="0" fontId="131" fillId="0" borderId="0" xfId="0" applyFont="1" applyFill="1" applyAlignment="1">
      <alignment vertical="center"/>
    </xf>
    <xf numFmtId="0" fontId="131" fillId="0" borderId="34" xfId="0" applyFont="1" applyFill="1" applyBorder="1" applyAlignment="1">
      <alignment horizontal="center" vertical="center"/>
    </xf>
    <xf numFmtId="0" fontId="131" fillId="0" borderId="43" xfId="0" applyFont="1" applyFill="1" applyBorder="1" applyAlignment="1">
      <alignment horizontal="left" vertical="center"/>
    </xf>
    <xf numFmtId="0" fontId="131" fillId="0" borderId="47" xfId="0" applyFont="1" applyFill="1" applyBorder="1" applyAlignment="1">
      <alignment horizontal="left" vertical="center"/>
    </xf>
    <xf numFmtId="253" fontId="131" fillId="36" borderId="43" xfId="0" applyNumberFormat="1" applyFont="1" applyFill="1" applyBorder="1" applyAlignment="1">
      <alignment horizontal="right" vertical="center"/>
    </xf>
    <xf numFmtId="253" fontId="131" fillId="36" borderId="44" xfId="0" applyNumberFormat="1" applyFont="1" applyFill="1" applyBorder="1" applyAlignment="1">
      <alignment horizontal="right" vertical="center"/>
    </xf>
    <xf numFmtId="253" fontId="131" fillId="36" borderId="45" xfId="0" applyNumberFormat="1" applyFont="1" applyFill="1" applyBorder="1" applyAlignment="1">
      <alignment horizontal="right" vertical="center"/>
    </xf>
    <xf numFmtId="253" fontId="131" fillId="36" borderId="46" xfId="0" applyNumberFormat="1" applyFont="1" applyFill="1" applyBorder="1" applyAlignment="1">
      <alignment horizontal="right" vertical="center"/>
    </xf>
    <xf numFmtId="253" fontId="131" fillId="36" borderId="47" xfId="0" applyNumberFormat="1" applyFont="1" applyFill="1" applyBorder="1" applyAlignment="1">
      <alignment horizontal="right" vertical="center"/>
    </xf>
    <xf numFmtId="240" fontId="131" fillId="36" borderId="43" xfId="0" applyNumberFormat="1" applyFont="1" applyFill="1" applyBorder="1" applyAlignment="1">
      <alignment horizontal="center" vertical="center"/>
    </xf>
    <xf numFmtId="240" fontId="131" fillId="36" borderId="44" xfId="0" applyNumberFormat="1" applyFont="1" applyFill="1" applyBorder="1" applyAlignment="1">
      <alignment horizontal="center" vertical="center"/>
    </xf>
    <xf numFmtId="240" fontId="131" fillId="36" borderId="47" xfId="0" applyNumberFormat="1" applyFont="1" applyFill="1" applyBorder="1" applyAlignment="1">
      <alignment horizontal="center" vertical="center"/>
    </xf>
    <xf numFmtId="0" fontId="131" fillId="0" borderId="35" xfId="0" applyFont="1" applyFill="1" applyBorder="1" applyAlignment="1">
      <alignment vertical="center"/>
    </xf>
    <xf numFmtId="0" fontId="131" fillId="0" borderId="53" xfId="0" applyFont="1" applyFill="1" applyBorder="1" applyAlignment="1">
      <alignment horizontal="left" vertical="center"/>
    </xf>
    <xf numFmtId="0" fontId="131" fillId="0" borderId="63" xfId="0" applyFont="1" applyFill="1" applyBorder="1" applyAlignment="1">
      <alignment horizontal="left" vertical="center"/>
    </xf>
    <xf numFmtId="249" fontId="131" fillId="36" borderId="53" xfId="0" applyNumberFormat="1" applyFont="1" applyFill="1" applyBorder="1" applyAlignment="1">
      <alignment horizontal="right" vertical="center"/>
    </xf>
    <xf numFmtId="249" fontId="131" fillId="36" borderId="64" xfId="0" applyNumberFormat="1" applyFont="1" applyFill="1" applyBorder="1" applyAlignment="1">
      <alignment horizontal="right" vertical="center"/>
    </xf>
    <xf numFmtId="249" fontId="131" fillId="36" borderId="55" xfId="0" applyNumberFormat="1" applyFont="1" applyFill="1" applyBorder="1" applyAlignment="1">
      <alignment horizontal="right" vertical="center"/>
    </xf>
    <xf numFmtId="249" fontId="131" fillId="36" borderId="56" xfId="0" applyNumberFormat="1" applyFont="1" applyFill="1" applyBorder="1" applyAlignment="1">
      <alignment horizontal="right" vertical="center"/>
    </xf>
    <xf numFmtId="249" fontId="131" fillId="36" borderId="63" xfId="0" applyNumberFormat="1" applyFont="1" applyFill="1" applyBorder="1" applyAlignment="1">
      <alignment horizontal="right" vertical="center"/>
    </xf>
    <xf numFmtId="240" fontId="131" fillId="36" borderId="53" xfId="0" applyNumberFormat="1" applyFont="1" applyFill="1" applyBorder="1" applyAlignment="1">
      <alignment horizontal="center" vertical="center"/>
    </xf>
    <xf numFmtId="240" fontId="131" fillId="36" borderId="64" xfId="0" applyNumberFormat="1" applyFont="1" applyFill="1" applyBorder="1" applyAlignment="1">
      <alignment horizontal="center" vertical="center"/>
    </xf>
    <xf numFmtId="240" fontId="131" fillId="36" borderId="63" xfId="0" applyNumberFormat="1" applyFont="1" applyFill="1" applyBorder="1" applyAlignment="1">
      <alignment horizontal="center" vertical="center"/>
    </xf>
    <xf numFmtId="0" fontId="131" fillId="0" borderId="26" xfId="0" applyFont="1" applyFill="1" applyBorder="1" applyAlignment="1">
      <alignment vertical="center"/>
    </xf>
    <xf numFmtId="0" fontId="131" fillId="0" borderId="9" xfId="0" applyFont="1" applyFill="1" applyBorder="1" applyAlignment="1">
      <alignment horizontal="left" vertical="center"/>
    </xf>
    <xf numFmtId="240" fontId="131" fillId="36" borderId="26" xfId="0" applyNumberFormat="1" applyFont="1" applyFill="1" applyBorder="1" applyAlignment="1">
      <alignment horizontal="center" vertical="center"/>
    </xf>
    <xf numFmtId="240" fontId="131" fillId="36" borderId="9" xfId="0" applyNumberFormat="1" applyFont="1" applyFill="1" applyBorder="1" applyAlignment="1">
      <alignment horizontal="center" vertical="center"/>
    </xf>
    <xf numFmtId="240" fontId="131" fillId="36" borderId="39" xfId="0" applyNumberFormat="1" applyFont="1" applyFill="1" applyBorder="1" applyAlignment="1">
      <alignment horizontal="center" vertical="center"/>
    </xf>
    <xf numFmtId="240" fontId="131" fillId="36" borderId="7" xfId="0" applyNumberFormat="1" applyFont="1" applyFill="1" applyBorder="1" applyAlignment="1">
      <alignment horizontal="center" vertical="center"/>
    </xf>
    <xf numFmtId="240" fontId="131" fillId="36" borderId="0" xfId="0" applyNumberFormat="1" applyFont="1" applyFill="1" applyBorder="1" applyAlignment="1">
      <alignment horizontal="center" vertical="center"/>
    </xf>
    <xf numFmtId="240" fontId="131" fillId="36" borderId="40" xfId="0" applyNumberFormat="1" applyFont="1" applyFill="1" applyBorder="1" applyAlignment="1">
      <alignment horizontal="center" vertical="center"/>
    </xf>
    <xf numFmtId="0" fontId="131" fillId="0" borderId="7" xfId="0" applyFont="1" applyFill="1" applyBorder="1" applyAlignment="1">
      <alignment vertical="center"/>
    </xf>
    <xf numFmtId="0" fontId="131" fillId="0" borderId="37" xfId="0" applyFont="1" applyFill="1" applyBorder="1" applyAlignment="1">
      <alignment horizontal="left" vertical="center"/>
    </xf>
    <xf numFmtId="0" fontId="131" fillId="0" borderId="34" xfId="0" applyFont="1" applyFill="1" applyBorder="1" applyAlignment="1">
      <alignment vertical="center"/>
    </xf>
    <xf numFmtId="242" fontId="130" fillId="0" borderId="47" xfId="0" applyNumberFormat="1" applyFont="1" applyFill="1" applyBorder="1" applyAlignment="1">
      <alignment vertical="center"/>
    </xf>
    <xf numFmtId="242" fontId="135" fillId="0" borderId="0" xfId="0" applyNumberFormat="1" applyFont="1" applyFill="1" applyBorder="1" applyAlignment="1">
      <alignment vertical="center"/>
    </xf>
    <xf numFmtId="253" fontId="135" fillId="36" borderId="44" xfId="0" applyNumberFormat="1" applyFont="1" applyFill="1" applyBorder="1" applyAlignment="1">
      <alignment horizontal="right" vertical="center"/>
    </xf>
    <xf numFmtId="253" fontId="136" fillId="36" borderId="47" xfId="0" applyNumberFormat="1" applyFont="1" applyFill="1" applyBorder="1" applyAlignment="1">
      <alignment vertical="center"/>
    </xf>
    <xf numFmtId="0" fontId="135" fillId="0" borderId="7" xfId="0" applyFont="1" applyFill="1" applyBorder="1" applyAlignment="1">
      <alignment horizontal="center" vertical="center"/>
    </xf>
    <xf numFmtId="249" fontId="136" fillId="36" borderId="48" xfId="0" applyNumberFormat="1" applyFont="1" applyFill="1" applyBorder="1" applyAlignment="1">
      <alignment vertical="center"/>
    </xf>
    <xf numFmtId="239" fontId="135" fillId="36" borderId="49" xfId="0" applyNumberFormat="1" applyFont="1" applyFill="1" applyBorder="1" applyAlignment="1">
      <alignment vertical="center"/>
    </xf>
    <xf numFmtId="249" fontId="135" fillId="36" borderId="52" xfId="0" applyNumberFormat="1" applyFont="1" applyFill="1" applyBorder="1" applyAlignment="1">
      <alignment horizontal="right" vertical="center"/>
    </xf>
    <xf numFmtId="242" fontId="135" fillId="0" borderId="0" xfId="0" applyNumberFormat="1" applyFont="1" applyFill="1" applyAlignment="1">
      <alignment vertical="center"/>
    </xf>
    <xf numFmtId="0" fontId="136" fillId="0" borderId="0" xfId="0" applyFont="1">
      <alignment vertical="center"/>
    </xf>
    <xf numFmtId="249" fontId="136" fillId="0" borderId="0" xfId="0" applyNumberFormat="1" applyFont="1">
      <alignment vertical="center"/>
    </xf>
    <xf numFmtId="238" fontId="136" fillId="0" borderId="0" xfId="0" applyNumberFormat="1" applyFont="1">
      <alignment vertical="center"/>
    </xf>
    <xf numFmtId="242" fontId="136" fillId="0" borderId="0" xfId="0" applyNumberFormat="1" applyFont="1" applyAlignment="1">
      <alignment vertical="center"/>
    </xf>
    <xf numFmtId="240" fontId="136" fillId="0" borderId="0" xfId="0" applyNumberFormat="1" applyFont="1" applyAlignment="1">
      <alignment horizontal="right" vertical="center"/>
    </xf>
    <xf numFmtId="242" fontId="136" fillId="0" borderId="0" xfId="0" applyNumberFormat="1" applyFont="1">
      <alignment vertical="center"/>
    </xf>
    <xf numFmtId="237" fontId="135" fillId="0" borderId="34" xfId="0" applyNumberFormat="1" applyFont="1" applyFill="1" applyBorder="1" applyAlignment="1">
      <alignment vertical="center" wrapText="1"/>
    </xf>
    <xf numFmtId="237" fontId="135" fillId="0" borderId="37" xfId="0" applyNumberFormat="1" applyFont="1" applyFill="1" applyBorder="1" applyAlignment="1">
      <alignment vertical="center" wrapText="1"/>
    </xf>
    <xf numFmtId="237" fontId="135" fillId="0" borderId="38" xfId="0" applyNumberFormat="1" applyFont="1" applyFill="1" applyBorder="1" applyAlignment="1">
      <alignment vertical="center" wrapText="1"/>
    </xf>
    <xf numFmtId="237" fontId="135" fillId="0" borderId="43" xfId="0" applyNumberFormat="1" applyFont="1" applyFill="1" applyBorder="1" applyAlignment="1">
      <alignment vertical="center" wrapText="1"/>
    </xf>
    <xf numFmtId="237" fontId="135" fillId="0" borderId="44" xfId="0" applyNumberFormat="1" applyFont="1" applyFill="1" applyBorder="1" applyAlignment="1">
      <alignment vertical="center" wrapText="1"/>
    </xf>
    <xf numFmtId="237" fontId="135" fillId="0" borderId="47" xfId="0" applyNumberFormat="1" applyFont="1" applyFill="1" applyBorder="1" applyAlignment="1">
      <alignment vertical="center" wrapText="1"/>
    </xf>
    <xf numFmtId="242" fontId="135" fillId="0" borderId="43" xfId="0" applyNumberFormat="1" applyFont="1" applyFill="1" applyBorder="1" applyAlignment="1">
      <alignment vertical="center" wrapText="1"/>
    </xf>
    <xf numFmtId="240" fontId="135" fillId="0" borderId="45" xfId="0" applyNumberFormat="1" applyFont="1" applyFill="1" applyBorder="1" applyAlignment="1">
      <alignment horizontal="right" vertical="center" wrapText="1"/>
    </xf>
    <xf numFmtId="237" fontId="135" fillId="0" borderId="46" xfId="0" applyNumberFormat="1" applyFont="1" applyFill="1" applyBorder="1" applyAlignment="1">
      <alignment vertical="center" wrapText="1"/>
    </xf>
    <xf numFmtId="240" fontId="135" fillId="0" borderId="44" xfId="0" applyNumberFormat="1" applyFont="1" applyFill="1" applyBorder="1" applyAlignment="1">
      <alignment horizontal="right" vertical="center" wrapText="1"/>
    </xf>
    <xf numFmtId="237" fontId="135" fillId="0" borderId="7" xfId="0" applyNumberFormat="1" applyFont="1" applyFill="1" applyBorder="1" applyAlignment="1">
      <alignment horizontal="center" vertical="center" wrapText="1"/>
    </xf>
    <xf numFmtId="237" fontId="135" fillId="0" borderId="0" xfId="0" applyNumberFormat="1" applyFont="1" applyFill="1" applyBorder="1" applyAlignment="1">
      <alignment horizontal="center" vertical="center" wrapText="1"/>
    </xf>
    <xf numFmtId="237" fontId="135" fillId="0" borderId="40" xfId="0" applyNumberFormat="1" applyFont="1" applyFill="1" applyBorder="1" applyAlignment="1">
      <alignment horizontal="center" vertical="center" wrapText="1"/>
    </xf>
    <xf numFmtId="237" fontId="135" fillId="0" borderId="49" xfId="0" applyNumberFormat="1" applyFont="1" applyFill="1" applyBorder="1" applyAlignment="1">
      <alignment horizontal="right" vertical="center" wrapText="1"/>
    </xf>
    <xf numFmtId="242" fontId="135" fillId="0" borderId="48" xfId="0" applyNumberFormat="1" applyFont="1" applyFill="1" applyBorder="1" applyAlignment="1">
      <alignment vertical="center" wrapText="1"/>
    </xf>
    <xf numFmtId="240" fontId="135" fillId="0" borderId="50" xfId="0" applyNumberFormat="1" applyFont="1" applyFill="1" applyBorder="1" applyAlignment="1">
      <alignment horizontal="right" vertical="center" wrapText="1"/>
    </xf>
    <xf numFmtId="237" fontId="135" fillId="0" borderId="51" xfId="0" applyNumberFormat="1" applyFont="1" applyFill="1" applyBorder="1" applyAlignment="1">
      <alignment horizontal="center" vertical="center" wrapText="1"/>
    </xf>
    <xf numFmtId="240" fontId="135" fillId="0" borderId="49" xfId="0" applyNumberFormat="1" applyFont="1" applyFill="1" applyBorder="1" applyAlignment="1">
      <alignment horizontal="right" vertical="center" wrapText="1"/>
    </xf>
    <xf numFmtId="253" fontId="135" fillId="0" borderId="49" xfId="0" applyNumberFormat="1" applyFont="1" applyFill="1" applyBorder="1" applyAlignment="1">
      <alignment horizontal="right" vertical="center" wrapText="1"/>
    </xf>
    <xf numFmtId="237" fontId="135" fillId="0" borderId="35" xfId="0" applyNumberFormat="1" applyFont="1" applyFill="1" applyBorder="1" applyAlignment="1">
      <alignment horizontal="center" vertical="center" wrapText="1"/>
    </xf>
    <xf numFmtId="237" fontId="135" fillId="0" borderId="36" xfId="0" applyNumberFormat="1" applyFont="1" applyFill="1" applyBorder="1" applyAlignment="1">
      <alignment horizontal="center" vertical="center" wrapText="1"/>
    </xf>
    <xf numFmtId="237" fontId="135" fillId="0" borderId="41" xfId="0" applyNumberFormat="1" applyFont="1" applyFill="1" applyBorder="1" applyAlignment="1">
      <alignment horizontal="center" vertical="center" wrapText="1"/>
    </xf>
    <xf numFmtId="237" fontId="135" fillId="0" borderId="53" xfId="0" applyNumberFormat="1" applyFont="1" applyFill="1" applyBorder="1" applyAlignment="1">
      <alignment horizontal="right" vertical="center" wrapText="1"/>
    </xf>
    <xf numFmtId="237" fontId="135" fillId="0" borderId="64" xfId="0" applyNumberFormat="1" applyFont="1" applyFill="1" applyBorder="1" applyAlignment="1">
      <alignment horizontal="right" vertical="center" wrapText="1"/>
    </xf>
    <xf numFmtId="242" fontId="135" fillId="0" borderId="53" xfId="0" applyNumberFormat="1" applyFont="1" applyFill="1" applyBorder="1" applyAlignment="1">
      <alignment vertical="center" wrapText="1"/>
    </xf>
    <xf numFmtId="240" fontId="135" fillId="0" borderId="55" xfId="0" applyNumberFormat="1" applyFont="1" applyFill="1" applyBorder="1" applyAlignment="1">
      <alignment horizontal="right" vertical="center" wrapText="1"/>
    </xf>
    <xf numFmtId="237" fontId="135" fillId="0" borderId="56" xfId="0" applyNumberFormat="1" applyFont="1" applyFill="1" applyBorder="1" applyAlignment="1">
      <alignment horizontal="center" vertical="center" wrapText="1"/>
    </xf>
    <xf numFmtId="240" fontId="135" fillId="0" borderId="64" xfId="0" applyNumberFormat="1" applyFont="1" applyFill="1" applyBorder="1" applyAlignment="1">
      <alignment horizontal="right" vertical="center" wrapText="1"/>
    </xf>
    <xf numFmtId="237" fontId="135" fillId="0" borderId="7" xfId="0" applyNumberFormat="1" applyFont="1" applyFill="1" applyBorder="1" applyAlignment="1">
      <alignment vertical="center" wrapText="1"/>
    </xf>
    <xf numFmtId="237" fontId="135" fillId="0" borderId="0" xfId="0" applyNumberFormat="1" applyFont="1" applyFill="1" applyBorder="1" applyAlignment="1">
      <alignment vertical="center" wrapText="1"/>
    </xf>
    <xf numFmtId="237" fontId="135" fillId="0" borderId="40" xfId="0" applyNumberFormat="1" applyFont="1" applyFill="1" applyBorder="1" applyAlignment="1">
      <alignment vertical="center" wrapText="1"/>
    </xf>
    <xf numFmtId="237" fontId="135" fillId="0" borderId="43" xfId="0" applyNumberFormat="1" applyFont="1" applyFill="1" applyBorder="1" applyAlignment="1">
      <alignment horizontal="right" vertical="center" wrapText="1"/>
    </xf>
    <xf numFmtId="237" fontId="135" fillId="0" borderId="44" xfId="0" applyNumberFormat="1" applyFont="1" applyFill="1" applyBorder="1" applyAlignment="1">
      <alignment horizontal="right" vertical="center" wrapText="1"/>
    </xf>
    <xf numFmtId="237" fontId="135" fillId="0" borderId="46" xfId="0" applyNumberFormat="1" applyFont="1" applyFill="1" applyBorder="1" applyAlignment="1">
      <alignment horizontal="center" vertical="center" wrapText="1"/>
    </xf>
    <xf numFmtId="237" fontId="135" fillId="0" borderId="48" xfId="0" applyNumberFormat="1" applyFont="1" applyFill="1" applyBorder="1" applyAlignment="1">
      <alignment horizontal="right" vertical="center" wrapText="1"/>
    </xf>
    <xf numFmtId="253" fontId="135" fillId="0" borderId="48" xfId="0" applyNumberFormat="1" applyFont="1" applyFill="1" applyBorder="1" applyAlignment="1">
      <alignment horizontal="right" vertical="center" wrapText="1"/>
    </xf>
    <xf numFmtId="253" fontId="135" fillId="0" borderId="62" xfId="0" applyNumberFormat="1" applyFont="1" applyFill="1" applyBorder="1" applyAlignment="1">
      <alignment horizontal="right" vertical="center" wrapText="1"/>
    </xf>
    <xf numFmtId="253" fontId="137" fillId="0" borderId="26" xfId="0" applyNumberFormat="1" applyFont="1" applyFill="1" applyBorder="1" applyAlignment="1">
      <alignment horizontal="right" vertical="center" wrapText="1"/>
    </xf>
    <xf numFmtId="242" fontId="137" fillId="0" borderId="26" xfId="0" applyNumberFormat="1" applyFont="1" applyFill="1" applyBorder="1" applyAlignment="1">
      <alignment vertical="center" wrapText="1"/>
    </xf>
    <xf numFmtId="240" fontId="137" fillId="0" borderId="65" xfId="0" applyNumberFormat="1" applyFont="1" applyFill="1" applyBorder="1" applyAlignment="1">
      <alignment horizontal="right" vertical="center" wrapText="1"/>
    </xf>
    <xf numFmtId="237" fontId="137" fillId="0" borderId="66" xfId="0" applyNumberFormat="1" applyFont="1" applyFill="1" applyBorder="1" applyAlignment="1">
      <alignment horizontal="center" vertical="center" wrapText="1"/>
    </xf>
    <xf numFmtId="240" fontId="137" fillId="0" borderId="9" xfId="0" applyNumberFormat="1" applyFont="1" applyFill="1" applyBorder="1" applyAlignment="1">
      <alignment horizontal="right" vertical="center" wrapText="1"/>
    </xf>
    <xf numFmtId="253" fontId="135" fillId="0" borderId="3" xfId="0" applyNumberFormat="1" applyFont="1" applyFill="1" applyBorder="1" applyAlignment="1">
      <alignment horizontal="right" vertical="center" wrapText="1"/>
    </xf>
    <xf numFmtId="237" fontId="135" fillId="0" borderId="3" xfId="0" applyNumberFormat="1" applyFont="1" applyFill="1" applyBorder="1" applyAlignment="1">
      <alignment horizontal="center" vertical="center" wrapText="1"/>
    </xf>
    <xf numFmtId="0" fontId="136" fillId="0" borderId="48" xfId="0" applyFont="1" applyFill="1" applyBorder="1">
      <alignment vertical="center"/>
    </xf>
    <xf numFmtId="0" fontId="136" fillId="0" borderId="52" xfId="0" applyFont="1" applyFill="1" applyBorder="1">
      <alignment vertical="center"/>
    </xf>
    <xf numFmtId="253" fontId="135" fillId="0" borderId="145" xfId="0" applyNumberFormat="1" applyFont="1" applyFill="1" applyBorder="1" applyAlignment="1">
      <alignment horizontal="right" vertical="center" wrapText="1"/>
    </xf>
    <xf numFmtId="237" fontId="135" fillId="0" borderId="145" xfId="0" applyNumberFormat="1" applyFont="1" applyFill="1" applyBorder="1" applyAlignment="1">
      <alignment horizontal="center" vertical="center" wrapText="1"/>
    </xf>
    <xf numFmtId="0" fontId="136" fillId="0" borderId="37" xfId="0" applyFont="1" applyFill="1" applyBorder="1" applyAlignment="1">
      <alignment horizontal="center" vertical="center"/>
    </xf>
    <xf numFmtId="0" fontId="136" fillId="0" borderId="43" xfId="0" applyFont="1" applyFill="1" applyBorder="1">
      <alignment vertical="center"/>
    </xf>
    <xf numFmtId="0" fontId="136" fillId="0" borderId="47" xfId="0" applyFont="1" applyFill="1" applyBorder="1">
      <alignment vertical="center"/>
    </xf>
    <xf numFmtId="0" fontId="136" fillId="0" borderId="53" xfId="0" applyFont="1" applyFill="1" applyBorder="1">
      <alignment vertical="center"/>
    </xf>
    <xf numFmtId="0" fontId="136" fillId="0" borderId="63" xfId="0" applyFont="1" applyFill="1" applyBorder="1">
      <alignment vertical="center"/>
    </xf>
    <xf numFmtId="237" fontId="135" fillId="0" borderId="48" xfId="0" applyNumberFormat="1" applyFont="1" applyFill="1" applyBorder="1" applyAlignment="1">
      <alignment vertical="center" wrapText="1"/>
    </xf>
    <xf numFmtId="237" fontId="135" fillId="0" borderId="49" xfId="0" applyNumberFormat="1" applyFont="1" applyFill="1" applyBorder="1" applyAlignment="1">
      <alignment vertical="center" wrapText="1"/>
    </xf>
    <xf numFmtId="0" fontId="136" fillId="0" borderId="49" xfId="0" applyFont="1" applyFill="1" applyBorder="1" applyAlignment="1">
      <alignment horizontal="center" vertical="center"/>
    </xf>
    <xf numFmtId="237" fontId="135" fillId="0" borderId="52" xfId="0" applyNumberFormat="1" applyFont="1" applyFill="1" applyBorder="1" applyAlignment="1">
      <alignment vertical="center" wrapText="1"/>
    </xf>
    <xf numFmtId="237" fontId="135" fillId="0" borderId="51" xfId="0" applyNumberFormat="1" applyFont="1" applyFill="1" applyBorder="1" applyAlignment="1">
      <alignment vertical="center" wrapText="1"/>
    </xf>
    <xf numFmtId="253" fontId="135" fillId="0" borderId="53" xfId="0" applyNumberFormat="1" applyFont="1" applyFill="1" applyBorder="1" applyAlignment="1">
      <alignment horizontal="right" vertical="center" wrapText="1"/>
    </xf>
    <xf numFmtId="0" fontId="136" fillId="0" borderId="62" xfId="0" applyFont="1" applyFill="1" applyBorder="1">
      <alignment vertical="center"/>
    </xf>
    <xf numFmtId="0" fontId="136" fillId="0" borderId="146" xfId="0" applyFont="1" applyFill="1" applyBorder="1">
      <alignment vertical="center"/>
    </xf>
    <xf numFmtId="0" fontId="139" fillId="0" borderId="26" xfId="0" applyFont="1" applyFill="1" applyBorder="1">
      <alignment vertical="center"/>
    </xf>
    <xf numFmtId="0" fontId="139" fillId="0" borderId="39" xfId="0" applyFont="1" applyFill="1" applyBorder="1">
      <alignment vertical="center"/>
    </xf>
    <xf numFmtId="0" fontId="133" fillId="0" borderId="0" xfId="0" applyFont="1" applyFill="1">
      <alignment vertical="center"/>
    </xf>
    <xf numFmtId="237" fontId="135" fillId="0" borderId="61" xfId="0" applyNumberFormat="1" applyFont="1" applyFill="1" applyBorder="1" applyAlignment="1">
      <alignment horizontal="center" vertical="center" wrapText="1"/>
    </xf>
    <xf numFmtId="242" fontId="135" fillId="0" borderId="57" xfId="0" applyNumberFormat="1" applyFont="1" applyFill="1" applyBorder="1" applyAlignment="1">
      <alignment vertical="center" wrapText="1"/>
    </xf>
    <xf numFmtId="240" fontId="135" fillId="0" borderId="59" xfId="0" applyNumberFormat="1" applyFont="1" applyFill="1" applyBorder="1" applyAlignment="1">
      <alignment horizontal="right" vertical="center" wrapText="1"/>
    </xf>
    <xf numFmtId="237" fontId="135" fillId="0" borderId="60" xfId="0" applyNumberFormat="1" applyFont="1" applyFill="1" applyBorder="1" applyAlignment="1">
      <alignment horizontal="center" vertical="center" wrapText="1"/>
    </xf>
    <xf numFmtId="240" fontId="135" fillId="0" borderId="3" xfId="0" applyNumberFormat="1" applyFont="1" applyFill="1" applyBorder="1" applyAlignment="1">
      <alignment horizontal="right" vertical="center" wrapText="1"/>
    </xf>
    <xf numFmtId="0" fontId="136" fillId="0" borderId="57" xfId="0" applyFont="1" applyFill="1" applyBorder="1">
      <alignment vertical="center"/>
    </xf>
    <xf numFmtId="0" fontId="136" fillId="0" borderId="61" xfId="0" applyFont="1" applyFill="1" applyBorder="1">
      <alignment vertical="center"/>
    </xf>
    <xf numFmtId="240" fontId="136" fillId="0" borderId="49" xfId="0" applyNumberFormat="1" applyFont="1" applyFill="1" applyBorder="1" applyAlignment="1">
      <alignment horizontal="right" vertical="center"/>
    </xf>
    <xf numFmtId="0" fontId="136" fillId="0" borderId="52" xfId="0" applyFont="1" applyFill="1" applyBorder="1" applyAlignment="1">
      <alignment horizontal="center" vertical="center"/>
    </xf>
    <xf numFmtId="240" fontId="136" fillId="0" borderId="50" xfId="0" applyNumberFormat="1" applyFont="1" applyFill="1" applyBorder="1" applyAlignment="1">
      <alignment horizontal="right" vertical="center"/>
    </xf>
    <xf numFmtId="0" fontId="136" fillId="0" borderId="51" xfId="0" applyFont="1" applyFill="1" applyBorder="1" applyAlignment="1">
      <alignment horizontal="center" vertical="center"/>
    </xf>
    <xf numFmtId="242" fontId="136" fillId="0" borderId="48" xfId="0" applyNumberFormat="1" applyFont="1" applyFill="1" applyBorder="1" applyAlignment="1">
      <alignment vertical="center"/>
    </xf>
    <xf numFmtId="0" fontId="136" fillId="0" borderId="49" xfId="0" applyFont="1" applyFill="1" applyBorder="1">
      <alignment vertical="center"/>
    </xf>
    <xf numFmtId="0" fontId="136" fillId="0" borderId="51" xfId="0" applyFont="1" applyFill="1" applyBorder="1">
      <alignment vertical="center"/>
    </xf>
    <xf numFmtId="242" fontId="135" fillId="0" borderId="62" xfId="0" applyNumberFormat="1" applyFont="1" applyFill="1" applyBorder="1" applyAlignment="1">
      <alignment vertical="center" wrapText="1"/>
    </xf>
    <xf numFmtId="0" fontId="136" fillId="0" borderId="63" xfId="0" applyFont="1" applyFill="1" applyBorder="1" applyAlignment="1">
      <alignment horizontal="center" vertical="center"/>
    </xf>
    <xf numFmtId="242" fontId="137" fillId="0" borderId="35" xfId="0" applyNumberFormat="1" applyFont="1" applyFill="1" applyBorder="1" applyAlignment="1">
      <alignment vertical="center" wrapText="1"/>
    </xf>
    <xf numFmtId="237" fontId="137" fillId="0" borderId="36" xfId="0" applyNumberFormat="1" applyFont="1" applyFill="1" applyBorder="1" applyAlignment="1">
      <alignment horizontal="center" vertical="center" wrapText="1"/>
    </xf>
    <xf numFmtId="240" fontId="137" fillId="0" borderId="67" xfId="0" applyNumberFormat="1" applyFont="1" applyFill="1" applyBorder="1" applyAlignment="1">
      <alignment horizontal="right" vertical="center" wrapText="1"/>
    </xf>
    <xf numFmtId="237" fontId="137" fillId="0" borderId="68" xfId="0" applyNumberFormat="1" applyFont="1" applyFill="1" applyBorder="1" applyAlignment="1">
      <alignment horizontal="center" vertical="center" wrapText="1"/>
    </xf>
    <xf numFmtId="240" fontId="137" fillId="0" borderId="36" xfId="0" applyNumberFormat="1" applyFont="1" applyFill="1" applyBorder="1" applyAlignment="1">
      <alignment horizontal="right" vertical="center" wrapText="1"/>
    </xf>
    <xf numFmtId="237" fontId="137" fillId="0" borderId="41" xfId="0" applyNumberFormat="1" applyFont="1" applyFill="1" applyBorder="1" applyAlignment="1">
      <alignment horizontal="center" vertical="center" wrapText="1"/>
    </xf>
    <xf numFmtId="242" fontId="130" fillId="0" borderId="0" xfId="0" applyNumberFormat="1" applyFont="1" applyAlignment="1">
      <alignment vertical="center"/>
    </xf>
    <xf numFmtId="240" fontId="130" fillId="0" borderId="0" xfId="0" applyNumberFormat="1" applyFont="1" applyAlignment="1">
      <alignment horizontal="right" vertical="center"/>
    </xf>
    <xf numFmtId="242" fontId="130" fillId="0" borderId="0" xfId="0" applyNumberFormat="1" applyFont="1">
      <alignment vertical="center"/>
    </xf>
    <xf numFmtId="0" fontId="135" fillId="0" borderId="47" xfId="0" applyFont="1" applyFill="1" applyBorder="1" applyAlignment="1">
      <alignment horizontal="left" vertical="center"/>
    </xf>
    <xf numFmtId="0" fontId="135" fillId="0" borderId="52" xfId="0" applyFont="1" applyFill="1" applyBorder="1" applyAlignment="1">
      <alignment horizontal="left" vertical="center"/>
    </xf>
    <xf numFmtId="253" fontId="135" fillId="36" borderId="48" xfId="0" applyNumberFormat="1" applyFont="1" applyFill="1" applyBorder="1" applyAlignment="1">
      <alignment horizontal="right" vertical="center"/>
    </xf>
    <xf numFmtId="253" fontId="135" fillId="36" borderId="49" xfId="0" applyNumberFormat="1" applyFont="1" applyFill="1" applyBorder="1" applyAlignment="1">
      <alignment horizontal="right" vertical="center"/>
    </xf>
    <xf numFmtId="253" fontId="136" fillId="36" borderId="50" xfId="0" applyNumberFormat="1" applyFont="1" applyFill="1" applyBorder="1" applyAlignment="1">
      <alignment horizontal="right" vertical="center"/>
    </xf>
    <xf numFmtId="253" fontId="136" fillId="36" borderId="52" xfId="0" applyNumberFormat="1" applyFont="1" applyFill="1" applyBorder="1" applyAlignment="1">
      <alignment horizontal="right" vertical="center"/>
    </xf>
    <xf numFmtId="0" fontId="135" fillId="0" borderId="145" xfId="0" applyFont="1" applyFill="1" applyBorder="1" applyAlignment="1">
      <alignment horizontal="left" vertical="center"/>
    </xf>
    <xf numFmtId="0" fontId="135" fillId="0" borderId="146" xfId="0" applyFont="1" applyFill="1" applyBorder="1" applyAlignment="1">
      <alignment horizontal="left" vertical="center"/>
    </xf>
    <xf numFmtId="249" fontId="136" fillId="36" borderId="62" xfId="0" applyNumberFormat="1" applyFont="1" applyFill="1" applyBorder="1" applyAlignment="1">
      <alignment vertical="center"/>
    </xf>
    <xf numFmtId="239" fontId="135" fillId="36" borderId="145" xfId="0" applyNumberFormat="1" applyFont="1" applyFill="1" applyBorder="1" applyAlignment="1">
      <alignment vertical="center"/>
    </xf>
    <xf numFmtId="249" fontId="135" fillId="36" borderId="55" xfId="0" applyNumberFormat="1" applyFont="1" applyFill="1" applyBorder="1" applyAlignment="1">
      <alignment horizontal="right" vertical="center"/>
    </xf>
    <xf numFmtId="0" fontId="130" fillId="0" borderId="26" xfId="0" applyFont="1" applyBorder="1" applyAlignment="1">
      <alignment vertical="center"/>
    </xf>
    <xf numFmtId="0" fontId="130" fillId="0" borderId="26" xfId="0" applyFont="1" applyBorder="1" applyAlignment="1">
      <alignment horizontal="left" vertical="center"/>
    </xf>
    <xf numFmtId="0" fontId="130" fillId="0" borderId="39" xfId="0" applyFont="1" applyBorder="1" applyAlignment="1">
      <alignment horizontal="left" vertical="center"/>
    </xf>
    <xf numFmtId="250" fontId="131" fillId="0" borderId="0" xfId="0" applyNumberFormat="1" applyFont="1" applyFill="1" applyBorder="1" applyAlignment="1">
      <alignment horizontal="center" vertical="center"/>
    </xf>
    <xf numFmtId="251" fontId="131" fillId="0" borderId="0" xfId="0" applyNumberFormat="1" applyFont="1" applyFill="1" applyBorder="1" applyAlignment="1">
      <alignment horizontal="center" vertical="center"/>
    </xf>
    <xf numFmtId="0" fontId="130" fillId="0" borderId="0" xfId="0" applyFont="1" applyFill="1" applyBorder="1" applyAlignment="1">
      <alignment horizontal="center" vertical="center"/>
    </xf>
    <xf numFmtId="237" fontId="131" fillId="0" borderId="34" xfId="0" applyNumberFormat="1" applyFont="1" applyFill="1" applyBorder="1" applyAlignment="1">
      <alignment vertical="center" wrapText="1"/>
    </xf>
    <xf numFmtId="237" fontId="131" fillId="0" borderId="37" xfId="0" applyNumberFormat="1" applyFont="1" applyFill="1" applyBorder="1" applyAlignment="1">
      <alignment vertical="center" wrapText="1"/>
    </xf>
    <xf numFmtId="242" fontId="130" fillId="0" borderId="34" xfId="0" applyNumberFormat="1" applyFont="1" applyFill="1" applyBorder="1" applyAlignment="1">
      <alignment horizontal="right" vertical="center"/>
    </xf>
    <xf numFmtId="0" fontId="130" fillId="0" borderId="7" xfId="0" applyFont="1" applyFill="1" applyBorder="1" applyAlignment="1">
      <alignment horizontal="left" vertical="center"/>
    </xf>
    <xf numFmtId="0" fontId="130" fillId="0" borderId="35" xfId="0" applyFont="1" applyFill="1" applyBorder="1" applyAlignment="1">
      <alignment horizontal="left" vertical="center"/>
    </xf>
    <xf numFmtId="237" fontId="130" fillId="0" borderId="34" xfId="0" applyNumberFormat="1" applyFont="1" applyFill="1" applyBorder="1" applyAlignment="1">
      <alignment horizontal="right" vertical="center"/>
    </xf>
    <xf numFmtId="237" fontId="130" fillId="0" borderId="37" xfId="0" applyNumberFormat="1" applyFont="1" applyFill="1" applyBorder="1" applyAlignment="1">
      <alignment horizontal="right" vertical="center"/>
    </xf>
    <xf numFmtId="237" fontId="130" fillId="0" borderId="34" xfId="0" applyNumberFormat="1" applyFont="1" applyFill="1" applyBorder="1" applyAlignment="1">
      <alignment vertical="center"/>
    </xf>
    <xf numFmtId="237" fontId="130" fillId="0" borderId="37" xfId="0" applyNumberFormat="1" applyFont="1" applyFill="1" applyBorder="1" applyAlignment="1">
      <alignment vertical="center"/>
    </xf>
    <xf numFmtId="240" fontId="130" fillId="0" borderId="44" xfId="0" applyNumberFormat="1" applyFont="1" applyFill="1" applyBorder="1" applyAlignment="1">
      <alignment vertical="center"/>
    </xf>
    <xf numFmtId="252" fontId="130" fillId="0" borderId="43" xfId="0" applyNumberFormat="1" applyFont="1" applyFill="1" applyBorder="1" applyAlignment="1">
      <alignment vertical="center"/>
    </xf>
    <xf numFmtId="240" fontId="130" fillId="0" borderId="47" xfId="0" applyNumberFormat="1" applyFont="1" applyFill="1" applyBorder="1" applyAlignment="1">
      <alignment vertical="center"/>
    </xf>
    <xf numFmtId="242" fontId="130" fillId="0" borderId="44" xfId="0" applyNumberFormat="1" applyFont="1" applyFill="1" applyBorder="1" applyAlignment="1">
      <alignment horizontal="left" vertical="center"/>
    </xf>
    <xf numFmtId="0" fontId="130" fillId="0" borderId="52" xfId="0" applyFont="1" applyFill="1" applyBorder="1" applyAlignment="1">
      <alignment horizontal="left" vertical="center"/>
    </xf>
    <xf numFmtId="252" fontId="130" fillId="0" borderId="48" xfId="0" applyNumberFormat="1" applyFont="1" applyFill="1" applyBorder="1" applyAlignment="1">
      <alignment vertical="center"/>
    </xf>
    <xf numFmtId="240" fontId="130" fillId="0" borderId="61" xfId="0" applyNumberFormat="1" applyFont="1" applyFill="1" applyBorder="1" applyAlignment="1">
      <alignment vertical="center"/>
    </xf>
    <xf numFmtId="242" fontId="130" fillId="0" borderId="3" xfId="0" applyNumberFormat="1" applyFont="1" applyFill="1" applyBorder="1" applyAlignment="1">
      <alignment horizontal="left" vertical="center"/>
    </xf>
    <xf numFmtId="240" fontId="130" fillId="0" borderId="52" xfId="0" applyNumberFormat="1" applyFont="1" applyFill="1" applyBorder="1" applyAlignment="1">
      <alignment vertical="center"/>
    </xf>
    <xf numFmtId="242" fontId="130" fillId="0" borderId="49" xfId="0" applyNumberFormat="1" applyFont="1" applyFill="1" applyBorder="1" applyAlignment="1">
      <alignment vertical="center"/>
    </xf>
    <xf numFmtId="242" fontId="130" fillId="0" borderId="49" xfId="0" applyNumberFormat="1" applyFont="1" applyFill="1" applyBorder="1" applyAlignment="1">
      <alignment horizontal="left" vertical="center"/>
    </xf>
    <xf numFmtId="242" fontId="130" fillId="0" borderId="52" xfId="0" applyNumberFormat="1" applyFont="1" applyFill="1" applyBorder="1" applyAlignment="1">
      <alignment vertical="center"/>
    </xf>
    <xf numFmtId="242" fontId="130" fillId="0" borderId="145" xfId="0" applyNumberFormat="1" applyFont="1" applyFill="1" applyBorder="1" applyAlignment="1">
      <alignment horizontal="left" vertical="center"/>
    </xf>
    <xf numFmtId="242" fontId="130" fillId="0" borderId="146" xfId="0" applyNumberFormat="1" applyFont="1" applyFill="1" applyBorder="1" applyAlignment="1">
      <alignment vertical="center"/>
    </xf>
    <xf numFmtId="242" fontId="133" fillId="0" borderId="9" xfId="0" applyNumberFormat="1" applyFont="1" applyFill="1" applyBorder="1" applyAlignment="1">
      <alignment vertical="center"/>
    </xf>
    <xf numFmtId="237" fontId="131" fillId="0" borderId="0" xfId="0" applyNumberFormat="1" applyFont="1" applyFill="1" applyBorder="1" applyAlignment="1">
      <alignment vertical="center" wrapText="1"/>
    </xf>
    <xf numFmtId="242" fontId="130" fillId="0" borderId="7" xfId="0" applyNumberFormat="1" applyFont="1" applyFill="1" applyBorder="1" applyAlignment="1">
      <alignment vertical="center"/>
    </xf>
    <xf numFmtId="0" fontId="130" fillId="0" borderId="146" xfId="0" applyFont="1" applyFill="1" applyBorder="1" applyAlignment="1">
      <alignment horizontal="left" vertical="center"/>
    </xf>
    <xf numFmtId="252" fontId="130" fillId="0" borderId="62" xfId="0" applyNumberFormat="1" applyFont="1" applyFill="1" applyBorder="1" applyAlignment="1">
      <alignment vertical="center"/>
    </xf>
    <xf numFmtId="252" fontId="130" fillId="0" borderId="53" xfId="0" applyNumberFormat="1" applyFont="1" applyFill="1" applyBorder="1" applyAlignment="1">
      <alignment vertical="center"/>
    </xf>
    <xf numFmtId="240" fontId="130" fillId="0" borderId="48" xfId="0" applyNumberFormat="1" applyFont="1" applyFill="1" applyBorder="1" applyAlignment="1">
      <alignment vertical="center"/>
    </xf>
    <xf numFmtId="252" fontId="130" fillId="0" borderId="49" xfId="0" applyNumberFormat="1" applyFont="1" applyFill="1" applyBorder="1" applyAlignment="1">
      <alignment vertical="center"/>
    </xf>
    <xf numFmtId="0" fontId="130" fillId="0" borderId="145" xfId="0" applyFont="1" applyFill="1" applyBorder="1" applyAlignment="1">
      <alignment horizontal="left" vertical="center"/>
    </xf>
    <xf numFmtId="240" fontId="130" fillId="0" borderId="146" xfId="0" applyNumberFormat="1" applyFont="1" applyFill="1" applyBorder="1" applyAlignment="1">
      <alignment vertical="center"/>
    </xf>
    <xf numFmtId="252" fontId="130" fillId="0" borderId="145" xfId="0" applyNumberFormat="1" applyFont="1" applyFill="1" applyBorder="1" applyAlignment="1">
      <alignment vertical="center"/>
    </xf>
    <xf numFmtId="0" fontId="130" fillId="0" borderId="41" xfId="0" applyFont="1" applyFill="1" applyBorder="1" applyAlignment="1">
      <alignment vertical="center"/>
    </xf>
    <xf numFmtId="252" fontId="130" fillId="0" borderId="64" xfId="0" applyNumberFormat="1" applyFont="1" applyFill="1" applyBorder="1" applyAlignment="1">
      <alignment vertical="center"/>
    </xf>
    <xf numFmtId="252" fontId="130" fillId="0" borderId="44" xfId="0" applyNumberFormat="1" applyFont="1" applyFill="1" applyBorder="1" applyAlignment="1">
      <alignment vertical="center"/>
    </xf>
    <xf numFmtId="0" fontId="130" fillId="0" borderId="35" xfId="0" applyFont="1" applyFill="1" applyBorder="1" applyAlignment="1">
      <alignment vertical="center"/>
    </xf>
    <xf numFmtId="249" fontId="131" fillId="0" borderId="0" xfId="0" applyNumberFormat="1" applyFont="1" applyFill="1" applyAlignment="1">
      <alignment vertical="center"/>
    </xf>
    <xf numFmtId="0" fontId="131" fillId="0" borderId="26" xfId="0" applyFont="1" applyFill="1" applyBorder="1" applyAlignment="1">
      <alignment horizontal="center" vertical="center"/>
    </xf>
    <xf numFmtId="250" fontId="131" fillId="36" borderId="26" xfId="0" applyNumberFormat="1" applyFont="1" applyFill="1" applyBorder="1" applyAlignment="1">
      <alignment horizontal="right" vertical="center"/>
    </xf>
    <xf numFmtId="249" fontId="131" fillId="36" borderId="39" xfId="0" applyNumberFormat="1" applyFont="1" applyFill="1" applyBorder="1" applyAlignment="1">
      <alignment horizontal="right" vertical="center"/>
    </xf>
    <xf numFmtId="249" fontId="130" fillId="0" borderId="0" xfId="0" applyNumberFormat="1" applyFont="1" applyFill="1" applyBorder="1" applyAlignment="1">
      <alignment vertical="center"/>
    </xf>
    <xf numFmtId="242" fontId="130" fillId="0" borderId="0" xfId="0" applyNumberFormat="1" applyFont="1" applyFill="1" applyBorder="1" applyAlignment="1">
      <alignment horizontal="right" vertical="center"/>
    </xf>
    <xf numFmtId="0" fontId="132" fillId="0" borderId="0" xfId="0" applyFont="1" applyFill="1" applyBorder="1" applyAlignment="1">
      <alignment horizontal="center" vertical="center"/>
    </xf>
    <xf numFmtId="249" fontId="134" fillId="0" borderId="0" xfId="0" applyNumberFormat="1" applyFont="1" applyFill="1" applyBorder="1" applyAlignment="1">
      <alignment vertical="center"/>
    </xf>
    <xf numFmtId="242" fontId="134" fillId="0" borderId="0" xfId="0" applyNumberFormat="1" applyFont="1" applyFill="1" applyBorder="1" applyAlignment="1">
      <alignment horizontal="right" vertical="center"/>
    </xf>
    <xf numFmtId="240" fontId="133" fillId="0" borderId="0" xfId="0" applyNumberFormat="1" applyFont="1" applyFill="1" applyBorder="1" applyAlignment="1">
      <alignment vertical="center"/>
    </xf>
    <xf numFmtId="0" fontId="133" fillId="0" borderId="0" xfId="0" applyFont="1" applyFill="1" applyBorder="1" applyAlignment="1">
      <alignment vertical="center"/>
    </xf>
    <xf numFmtId="0" fontId="130" fillId="0" borderId="0" xfId="0" applyFont="1" applyFill="1" applyAlignment="1">
      <alignment horizontal="left" vertical="center"/>
    </xf>
    <xf numFmtId="238" fontId="130" fillId="0" borderId="0" xfId="0" applyNumberFormat="1" applyFont="1" applyFill="1">
      <alignment vertical="center"/>
    </xf>
    <xf numFmtId="0" fontId="130" fillId="0" borderId="0" xfId="0" applyFont="1" applyFill="1" applyBorder="1" applyAlignment="1">
      <alignment vertical="center"/>
    </xf>
    <xf numFmtId="248" fontId="132" fillId="0" borderId="236" xfId="0" applyNumberFormat="1" applyFont="1" applyFill="1" applyBorder="1" applyAlignment="1">
      <alignment horizontal="left" vertical="center" wrapText="1"/>
    </xf>
    <xf numFmtId="248" fontId="131" fillId="0" borderId="61" xfId="0" applyNumberFormat="1" applyFont="1" applyFill="1" applyBorder="1" applyAlignment="1">
      <alignment horizontal="left" vertical="center" wrapText="1"/>
    </xf>
    <xf numFmtId="248" fontId="132" fillId="0" borderId="48" xfId="0" applyNumberFormat="1" applyFont="1" applyFill="1" applyBorder="1" applyAlignment="1">
      <alignment horizontal="center" vertical="center" wrapText="1"/>
    </xf>
    <xf numFmtId="248" fontId="131" fillId="0" borderId="52" xfId="0" applyNumberFormat="1" applyFont="1" applyFill="1" applyBorder="1" applyAlignment="1">
      <alignment horizontal="left" vertical="center" wrapText="1"/>
    </xf>
    <xf numFmtId="0" fontId="131" fillId="0" borderId="0" xfId="0" applyFont="1" applyFill="1" applyBorder="1">
      <alignment vertical="center"/>
    </xf>
    <xf numFmtId="248" fontId="132" fillId="0" borderId="57" xfId="0" applyNumberFormat="1" applyFont="1" applyFill="1" applyBorder="1" applyAlignment="1">
      <alignment horizontal="center" vertical="center" wrapText="1"/>
    </xf>
    <xf numFmtId="248" fontId="132" fillId="0" borderId="124" xfId="0" applyNumberFormat="1" applyFont="1" applyFill="1" applyBorder="1" applyAlignment="1">
      <alignment horizontal="center" vertical="center" wrapText="1"/>
    </xf>
    <xf numFmtId="248" fontId="131" fillId="0" borderId="126" xfId="0" applyNumberFormat="1" applyFont="1" applyFill="1" applyBorder="1" applyAlignment="1">
      <alignment horizontal="left" vertical="center" wrapText="1"/>
    </xf>
    <xf numFmtId="248" fontId="131" fillId="0" borderId="160" xfId="0" applyNumberFormat="1" applyFont="1" applyFill="1" applyBorder="1" applyAlignment="1">
      <alignment horizontal="center" vertical="center" wrapText="1"/>
    </xf>
    <xf numFmtId="248" fontId="130" fillId="0" borderId="162" xfId="0" applyNumberFormat="1" applyFont="1" applyFill="1" applyBorder="1" applyAlignment="1">
      <alignment horizontal="left" vertical="center" wrapText="1"/>
    </xf>
    <xf numFmtId="248" fontId="131" fillId="0" borderId="168" xfId="0" applyNumberFormat="1" applyFont="1" applyFill="1" applyBorder="1" applyAlignment="1">
      <alignment horizontal="center" vertical="center" wrapText="1"/>
    </xf>
    <xf numFmtId="248" fontId="130" fillId="0" borderId="170" xfId="0" applyNumberFormat="1" applyFont="1" applyFill="1" applyBorder="1" applyAlignment="1">
      <alignment horizontal="left" vertical="center" wrapText="1"/>
    </xf>
    <xf numFmtId="0" fontId="132" fillId="0" borderId="234" xfId="0" applyFont="1" applyFill="1" applyBorder="1" applyAlignment="1">
      <alignment horizontal="right" vertical="center" wrapText="1"/>
    </xf>
    <xf numFmtId="0" fontId="130" fillId="0" borderId="57" xfId="0" applyFont="1" applyFill="1" applyBorder="1" applyAlignment="1">
      <alignment horizontal="right" vertical="center" wrapText="1"/>
    </xf>
    <xf numFmtId="0" fontId="130" fillId="0" borderId="61" xfId="0" applyFont="1" applyFill="1" applyBorder="1" applyAlignment="1">
      <alignment horizontal="left" vertical="center" wrapText="1"/>
    </xf>
    <xf numFmtId="0" fontId="130" fillId="0" borderId="48" xfId="0" applyFont="1" applyFill="1" applyBorder="1" applyAlignment="1">
      <alignment horizontal="right" vertical="center" wrapText="1"/>
    </xf>
    <xf numFmtId="0" fontId="130" fillId="0" borderId="52" xfId="0" applyFont="1" applyFill="1" applyBorder="1" applyAlignment="1">
      <alignment horizontal="left" vertical="center" wrapText="1"/>
    </xf>
    <xf numFmtId="248" fontId="131" fillId="0" borderId="135" xfId="0" applyNumberFormat="1" applyFont="1" applyFill="1" applyBorder="1" applyAlignment="1">
      <alignment horizontal="right" vertical="center" wrapText="1"/>
    </xf>
    <xf numFmtId="0" fontId="130" fillId="0" borderId="134" xfId="0" applyFont="1" applyFill="1" applyBorder="1" applyAlignment="1">
      <alignment horizontal="left" vertical="center" wrapText="1"/>
    </xf>
    <xf numFmtId="248" fontId="131" fillId="0" borderId="198" xfId="0" applyNumberFormat="1" applyFont="1" applyFill="1" applyBorder="1" applyAlignment="1">
      <alignment horizontal="right" vertical="center" wrapText="1"/>
    </xf>
    <xf numFmtId="0" fontId="130" fillId="0" borderId="200" xfId="0" applyFont="1" applyFill="1" applyBorder="1" applyAlignment="1">
      <alignment horizontal="left" vertical="center" wrapText="1"/>
    </xf>
    <xf numFmtId="248" fontId="131" fillId="0" borderId="168" xfId="0" applyNumberFormat="1" applyFont="1" applyFill="1" applyBorder="1" applyAlignment="1">
      <alignment horizontal="right" vertical="center" wrapText="1"/>
    </xf>
    <xf numFmtId="0" fontId="130" fillId="0" borderId="170" xfId="0" applyFont="1" applyFill="1" applyBorder="1" applyAlignment="1">
      <alignment horizontal="left" vertical="center" wrapText="1"/>
    </xf>
    <xf numFmtId="0" fontId="130" fillId="0" borderId="160" xfId="0" applyFont="1" applyFill="1" applyBorder="1" applyAlignment="1">
      <alignment horizontal="right" vertical="center" wrapText="1"/>
    </xf>
    <xf numFmtId="0" fontId="130" fillId="0" borderId="162" xfId="0" applyFont="1" applyFill="1" applyBorder="1" applyAlignment="1">
      <alignment horizontal="left" vertical="center" wrapText="1"/>
    </xf>
    <xf numFmtId="0" fontId="130" fillId="0" borderId="168" xfId="0" applyFont="1" applyFill="1" applyBorder="1" applyAlignment="1">
      <alignment horizontal="right" vertical="center" wrapText="1"/>
    </xf>
    <xf numFmtId="238" fontId="130" fillId="0" borderId="52" xfId="0" applyNumberFormat="1" applyFont="1" applyFill="1" applyBorder="1" applyAlignment="1">
      <alignment horizontal="left" vertical="center" wrapText="1"/>
    </xf>
    <xf numFmtId="0" fontId="130" fillId="0" borderId="35" xfId="0" applyFont="1" applyFill="1" applyBorder="1" applyAlignment="1">
      <alignment horizontal="right" vertical="center" wrapText="1"/>
    </xf>
    <xf numFmtId="0" fontId="130" fillId="0" borderId="41" xfId="0" applyFont="1" applyFill="1" applyBorder="1" applyAlignment="1">
      <alignment horizontal="left" vertical="center" wrapText="1"/>
    </xf>
    <xf numFmtId="0" fontId="131" fillId="0" borderId="48" xfId="0" applyFont="1" applyFill="1" applyBorder="1" applyAlignment="1">
      <alignment horizontal="right" vertical="center" wrapText="1"/>
    </xf>
    <xf numFmtId="0" fontId="131" fillId="0" borderId="52" xfId="0" applyFont="1" applyFill="1" applyBorder="1" applyAlignment="1">
      <alignment horizontal="left" vertical="center" wrapText="1"/>
    </xf>
    <xf numFmtId="0" fontId="131" fillId="0" borderId="160" xfId="0" applyFont="1" applyFill="1" applyBorder="1" applyAlignment="1">
      <alignment horizontal="right" vertical="center" wrapText="1"/>
    </xf>
    <xf numFmtId="0" fontId="131" fillId="0" borderId="162" xfId="0" applyFont="1" applyFill="1" applyBorder="1" applyAlignment="1">
      <alignment horizontal="left" vertical="center" wrapText="1"/>
    </xf>
    <xf numFmtId="0" fontId="131" fillId="0" borderId="35" xfId="0" applyFont="1" applyFill="1" applyBorder="1" applyAlignment="1">
      <alignment horizontal="right" vertical="center" wrapText="1"/>
    </xf>
    <xf numFmtId="0" fontId="131" fillId="0" borderId="41" xfId="0" applyFont="1" applyFill="1" applyBorder="1" applyAlignment="1">
      <alignment horizontal="left" vertical="center" wrapText="1"/>
    </xf>
    <xf numFmtId="238" fontId="130" fillId="0" borderId="162" xfId="0" applyNumberFormat="1" applyFont="1" applyFill="1" applyBorder="1" applyAlignment="1">
      <alignment horizontal="left" vertical="center" wrapText="1"/>
    </xf>
    <xf numFmtId="238" fontId="130" fillId="0" borderId="61" xfId="0" applyNumberFormat="1" applyFont="1" applyFill="1" applyBorder="1" applyAlignment="1">
      <alignment horizontal="left" vertical="center" wrapText="1"/>
    </xf>
    <xf numFmtId="0" fontId="130" fillId="0" borderId="256" xfId="0" applyFont="1" applyFill="1" applyBorder="1" applyAlignment="1">
      <alignment horizontal="right" vertical="center" wrapText="1"/>
    </xf>
    <xf numFmtId="238" fontId="130" fillId="0" borderId="258" xfId="0" applyNumberFormat="1" applyFont="1" applyFill="1" applyBorder="1" applyAlignment="1">
      <alignment horizontal="left" vertical="center" wrapText="1"/>
    </xf>
    <xf numFmtId="0" fontId="130" fillId="0" borderId="264" xfId="0" applyFont="1" applyFill="1" applyBorder="1" applyAlignment="1">
      <alignment horizontal="right" vertical="center" wrapText="1"/>
    </xf>
    <xf numFmtId="0" fontId="130" fillId="0" borderId="266" xfId="0" applyFont="1" applyFill="1" applyBorder="1" applyAlignment="1">
      <alignment horizontal="left" vertical="center" wrapText="1"/>
    </xf>
    <xf numFmtId="238" fontId="130" fillId="0" borderId="266" xfId="0" applyNumberFormat="1" applyFont="1" applyFill="1" applyBorder="1" applyAlignment="1">
      <alignment horizontal="left" vertical="center" wrapText="1"/>
    </xf>
    <xf numFmtId="238" fontId="130" fillId="0" borderId="41" xfId="0" applyNumberFormat="1" applyFont="1" applyFill="1" applyBorder="1" applyAlignment="1">
      <alignment horizontal="left" vertical="center" wrapText="1"/>
    </xf>
    <xf numFmtId="0" fontId="130" fillId="0" borderId="53" xfId="0" applyFont="1" applyFill="1" applyBorder="1" applyAlignment="1">
      <alignment horizontal="right" vertical="center" wrapText="1"/>
    </xf>
    <xf numFmtId="0" fontId="130" fillId="0" borderId="63" xfId="0" applyFont="1" applyFill="1" applyBorder="1" applyAlignment="1">
      <alignment horizontal="left" vertical="center" wrapText="1"/>
    </xf>
    <xf numFmtId="0" fontId="130" fillId="0" borderId="277" xfId="0" applyFont="1" applyFill="1" applyBorder="1" applyAlignment="1">
      <alignment horizontal="right" vertical="center" wrapText="1"/>
    </xf>
    <xf numFmtId="0" fontId="130" fillId="0" borderId="279" xfId="0" applyFont="1" applyFill="1" applyBorder="1" applyAlignment="1">
      <alignment horizontal="left" vertical="center" wrapText="1"/>
    </xf>
    <xf numFmtId="0" fontId="130" fillId="0" borderId="258" xfId="0" applyFont="1" applyFill="1" applyBorder="1" applyAlignment="1">
      <alignment horizontal="left" vertical="center" wrapText="1"/>
    </xf>
    <xf numFmtId="0" fontId="131" fillId="0" borderId="277" xfId="0" applyFont="1" applyFill="1" applyBorder="1" applyAlignment="1">
      <alignment horizontal="right" vertical="center" wrapText="1"/>
    </xf>
    <xf numFmtId="0" fontId="131" fillId="0" borderId="279" xfId="0" applyFont="1" applyFill="1" applyBorder="1" applyAlignment="1">
      <alignment horizontal="left" vertical="center" wrapText="1"/>
    </xf>
    <xf numFmtId="0" fontId="131" fillId="0" borderId="256" xfId="0" applyFont="1" applyFill="1" applyBorder="1" applyAlignment="1">
      <alignment horizontal="right" vertical="center" wrapText="1"/>
    </xf>
    <xf numFmtId="0" fontId="131" fillId="0" borderId="258" xfId="0" applyFont="1" applyFill="1" applyBorder="1" applyAlignment="1">
      <alignment horizontal="left" vertical="center" wrapText="1"/>
    </xf>
    <xf numFmtId="253" fontId="130" fillId="36" borderId="9" xfId="0" applyNumberFormat="1" applyFont="1" applyFill="1" applyBorder="1" applyAlignment="1">
      <alignment horizontal="center" vertical="center"/>
    </xf>
    <xf numFmtId="253" fontId="130" fillId="36" borderId="39" xfId="0" applyNumberFormat="1" applyFont="1" applyFill="1" applyBorder="1" applyAlignment="1">
      <alignment horizontal="center" vertical="center"/>
    </xf>
    <xf numFmtId="251" fontId="130" fillId="36" borderId="39" xfId="0" applyNumberFormat="1" applyFont="1" applyFill="1" applyBorder="1" applyAlignment="1">
      <alignment horizontal="center" vertical="center"/>
    </xf>
    <xf numFmtId="0" fontId="135" fillId="0" borderId="36" xfId="0" applyFont="1" applyFill="1" applyBorder="1" applyAlignment="1">
      <alignment horizontal="center" vertical="center"/>
    </xf>
    <xf numFmtId="0" fontId="131" fillId="0" borderId="37" xfId="0" applyFont="1" applyFill="1" applyBorder="1" applyAlignment="1">
      <alignment horizontal="left" vertical="center"/>
    </xf>
    <xf numFmtId="0" fontId="131" fillId="0" borderId="38" xfId="0" applyFont="1" applyFill="1" applyBorder="1" applyAlignment="1">
      <alignment horizontal="left" vertical="center"/>
    </xf>
    <xf numFmtId="0" fontId="131" fillId="0" borderId="9" xfId="0" applyFont="1" applyFill="1" applyBorder="1" applyAlignment="1">
      <alignment horizontal="left" vertical="center"/>
    </xf>
    <xf numFmtId="0" fontId="131" fillId="0" borderId="39" xfId="0" applyFont="1" applyFill="1" applyBorder="1" applyAlignment="1">
      <alignment horizontal="left" vertical="center"/>
    </xf>
    <xf numFmtId="240" fontId="122" fillId="0" borderId="50" xfId="0" applyNumberFormat="1" applyFont="1" applyFill="1" applyBorder="1" applyAlignment="1">
      <alignment horizontal="center" vertical="center"/>
    </xf>
    <xf numFmtId="240" fontId="122" fillId="0" borderId="52" xfId="0" applyNumberFormat="1" applyFont="1" applyFill="1" applyBorder="1" applyAlignment="1">
      <alignment horizontal="center" vertical="center"/>
    </xf>
    <xf numFmtId="240" fontId="122" fillId="0" borderId="48" xfId="0" applyNumberFormat="1" applyFont="1" applyFill="1" applyBorder="1" applyAlignment="1">
      <alignment horizontal="center" vertical="center"/>
    </xf>
    <xf numFmtId="0" fontId="120" fillId="0" borderId="0" xfId="0" applyFont="1" applyFill="1" applyAlignment="1">
      <alignment horizontal="left" vertical="center"/>
    </xf>
    <xf numFmtId="0" fontId="121" fillId="0" borderId="39" xfId="0" applyFont="1" applyFill="1" applyBorder="1" applyAlignment="1">
      <alignment horizontal="left" vertical="center"/>
    </xf>
    <xf numFmtId="0" fontId="130" fillId="0" borderId="9" xfId="0" applyFont="1" applyFill="1" applyBorder="1" applyAlignment="1">
      <alignment vertical="center"/>
    </xf>
    <xf numFmtId="0" fontId="130" fillId="0" borderId="0" xfId="0" applyFont="1" applyFill="1" applyBorder="1" applyAlignment="1">
      <alignment vertical="center"/>
    </xf>
    <xf numFmtId="0" fontId="130" fillId="0" borderId="26" xfId="0" applyFont="1" applyFill="1" applyBorder="1" applyAlignment="1">
      <alignment horizontal="center" vertical="center"/>
    </xf>
    <xf numFmtId="0" fontId="130" fillId="0" borderId="0" xfId="0" applyFont="1" applyFill="1" applyBorder="1" applyAlignment="1">
      <alignment horizontal="left" vertical="center"/>
    </xf>
    <xf numFmtId="0" fontId="130" fillId="0" borderId="0" xfId="0" applyFont="1" applyFill="1" applyBorder="1" applyAlignment="1">
      <alignment horizontal="center" vertical="center"/>
    </xf>
    <xf numFmtId="0" fontId="130" fillId="0" borderId="34" xfId="0" applyFont="1" applyBorder="1" applyAlignment="1">
      <alignment horizontal="center" vertical="center"/>
    </xf>
    <xf numFmtId="0" fontId="130" fillId="0" borderId="39" xfId="0" applyFont="1" applyBorder="1" applyAlignment="1">
      <alignment horizontal="left" vertical="center"/>
    </xf>
    <xf numFmtId="0" fontId="130" fillId="0" borderId="7" xfId="0" applyFont="1" applyBorder="1" applyAlignment="1">
      <alignment horizontal="center" vertical="center"/>
    </xf>
    <xf numFmtId="0" fontId="130" fillId="0" borderId="34" xfId="0" applyFont="1" applyFill="1" applyBorder="1" applyAlignment="1">
      <alignment horizontal="center" vertical="center"/>
    </xf>
    <xf numFmtId="0" fontId="130" fillId="0" borderId="38" xfId="0" applyFont="1" applyFill="1" applyBorder="1" applyAlignment="1">
      <alignment horizontal="center" vertical="center"/>
    </xf>
    <xf numFmtId="0" fontId="130" fillId="0" borderId="7" xfId="0" applyFont="1" applyFill="1" applyBorder="1" applyAlignment="1">
      <alignment horizontal="center" vertical="center"/>
    </xf>
    <xf numFmtId="0" fontId="130" fillId="0" borderId="40" xfId="0" applyFont="1" applyFill="1" applyBorder="1" applyAlignment="1">
      <alignment horizontal="center" vertical="center"/>
    </xf>
    <xf numFmtId="0" fontId="131" fillId="0" borderId="38" xfId="0" applyFont="1" applyFill="1" applyBorder="1" applyAlignment="1">
      <alignment horizontal="left" vertical="center"/>
    </xf>
    <xf numFmtId="0" fontId="131" fillId="0" borderId="36" xfId="0" applyFont="1" applyFill="1" applyBorder="1" applyAlignment="1">
      <alignment horizontal="center" vertical="center"/>
    </xf>
    <xf numFmtId="0" fontId="131" fillId="0" borderId="26" xfId="0" applyFont="1" applyFill="1" applyBorder="1" applyAlignment="1">
      <alignment horizontal="center" vertical="center"/>
    </xf>
    <xf numFmtId="237" fontId="135" fillId="0" borderId="47" xfId="0" applyNumberFormat="1" applyFont="1" applyFill="1" applyBorder="1" applyAlignment="1">
      <alignment horizontal="center" vertical="center" wrapText="1"/>
    </xf>
    <xf numFmtId="237" fontId="135" fillId="0" borderId="49" xfId="0" applyNumberFormat="1" applyFont="1" applyFill="1" applyBorder="1" applyAlignment="1">
      <alignment horizontal="center" vertical="center" wrapText="1"/>
    </xf>
    <xf numFmtId="237" fontId="135" fillId="0" borderId="52" xfId="0" applyNumberFormat="1" applyFont="1" applyFill="1" applyBorder="1" applyAlignment="1">
      <alignment horizontal="center" vertical="center" wrapText="1"/>
    </xf>
    <xf numFmtId="237" fontId="135" fillId="0" borderId="146" xfId="0" applyNumberFormat="1" applyFont="1" applyFill="1" applyBorder="1" applyAlignment="1">
      <alignment horizontal="center" vertical="center" wrapText="1"/>
    </xf>
    <xf numFmtId="237" fontId="135" fillId="0" borderId="64" xfId="0" applyNumberFormat="1" applyFont="1" applyFill="1" applyBorder="1" applyAlignment="1">
      <alignment horizontal="center" vertical="center" wrapText="1"/>
    </xf>
    <xf numFmtId="237" fontId="135" fillId="0" borderId="63" xfId="0" applyNumberFormat="1" applyFont="1" applyFill="1" applyBorder="1" applyAlignment="1">
      <alignment horizontal="center" vertical="center" wrapText="1"/>
    </xf>
    <xf numFmtId="237" fontId="135" fillId="0" borderId="44" xfId="0" applyNumberFormat="1" applyFont="1" applyFill="1" applyBorder="1" applyAlignment="1">
      <alignment horizontal="center" vertical="center" wrapText="1"/>
    </xf>
    <xf numFmtId="237" fontId="137" fillId="0" borderId="9" xfId="0" applyNumberFormat="1" applyFont="1" applyFill="1" applyBorder="1" applyAlignment="1">
      <alignment horizontal="center" vertical="center" wrapText="1"/>
    </xf>
    <xf numFmtId="237" fontId="137" fillId="0" borderId="39" xfId="0" applyNumberFormat="1" applyFont="1" applyFill="1" applyBorder="1" applyAlignment="1">
      <alignment horizontal="center" vertical="center" wrapText="1"/>
    </xf>
    <xf numFmtId="0" fontId="130" fillId="0" borderId="37" xfId="0" applyFont="1" applyFill="1" applyBorder="1" applyAlignment="1">
      <alignment horizontal="center" vertical="center"/>
    </xf>
    <xf numFmtId="0" fontId="130" fillId="0" borderId="36" xfId="0" applyFont="1" applyFill="1" applyBorder="1" applyAlignment="1">
      <alignment horizontal="center" vertical="center"/>
    </xf>
    <xf numFmtId="251" fontId="130" fillId="36" borderId="41" xfId="0" applyNumberFormat="1" applyFont="1" applyFill="1" applyBorder="1" applyAlignment="1">
      <alignment horizontal="center" vertical="center"/>
    </xf>
    <xf numFmtId="253" fontId="130" fillId="36" borderId="41" xfId="0" applyNumberFormat="1" applyFont="1" applyFill="1" applyBorder="1" applyAlignment="1">
      <alignment horizontal="center" vertical="center"/>
    </xf>
    <xf numFmtId="253" fontId="130" fillId="36" borderId="36" xfId="0" applyNumberFormat="1" applyFont="1" applyFill="1" applyBorder="1" applyAlignment="1">
      <alignment horizontal="center" vertical="center"/>
    </xf>
    <xf numFmtId="253" fontId="130" fillId="36" borderId="38" xfId="0" applyNumberFormat="1" applyFont="1" applyFill="1" applyBorder="1" applyAlignment="1">
      <alignment horizontal="center" vertical="center"/>
    </xf>
    <xf numFmtId="0" fontId="130" fillId="36" borderId="7" xfId="0" applyFont="1" applyFill="1" applyBorder="1" applyAlignment="1">
      <alignment horizontal="center" vertical="center"/>
    </xf>
    <xf numFmtId="0" fontId="130" fillId="36" borderId="0" xfId="0" applyFont="1" applyFill="1" applyBorder="1" applyAlignment="1">
      <alignment horizontal="center" vertical="center"/>
    </xf>
    <xf numFmtId="0" fontId="130" fillId="36" borderId="40" xfId="0" applyFont="1" applyFill="1" applyBorder="1">
      <alignment vertical="center"/>
    </xf>
    <xf numFmtId="0" fontId="130" fillId="0" borderId="7" xfId="0" applyFont="1" applyFill="1" applyBorder="1">
      <alignment vertical="center"/>
    </xf>
    <xf numFmtId="0" fontId="130" fillId="0" borderId="40" xfId="0" applyFont="1" applyFill="1" applyBorder="1" applyAlignment="1">
      <alignment horizontal="left" vertical="center"/>
    </xf>
    <xf numFmtId="0" fontId="130" fillId="0" borderId="57" xfId="0" applyFont="1" applyFill="1" applyBorder="1">
      <alignment vertical="center"/>
    </xf>
    <xf numFmtId="0" fontId="130" fillId="0" borderId="3" xfId="0" applyFont="1" applyFill="1" applyBorder="1" applyAlignment="1">
      <alignment horizontal="left" vertical="center"/>
    </xf>
    <xf numFmtId="0" fontId="130" fillId="0" borderId="61" xfId="0" applyFont="1" applyFill="1" applyBorder="1" applyAlignment="1">
      <alignment horizontal="left" vertical="center"/>
    </xf>
    <xf numFmtId="0" fontId="130" fillId="0" borderId="35" xfId="0" applyFont="1" applyFill="1" applyBorder="1">
      <alignment vertical="center"/>
    </xf>
    <xf numFmtId="0" fontId="130" fillId="0" borderId="36" xfId="0" applyFont="1" applyFill="1" applyBorder="1" applyAlignment="1">
      <alignment horizontal="left" vertical="center"/>
    </xf>
    <xf numFmtId="0" fontId="130" fillId="0" borderId="41" xfId="0" applyFont="1" applyFill="1" applyBorder="1" applyAlignment="1">
      <alignment horizontal="left" vertical="center"/>
    </xf>
    <xf numFmtId="0" fontId="130" fillId="0" borderId="53" xfId="0" applyFont="1" applyFill="1" applyBorder="1">
      <alignment vertical="center"/>
    </xf>
    <xf numFmtId="0" fontId="130" fillId="0" borderId="64" xfId="0" applyFont="1" applyFill="1" applyBorder="1" applyAlignment="1">
      <alignment horizontal="left" vertical="center"/>
    </xf>
    <xf numFmtId="0" fontId="130" fillId="0" borderId="63" xfId="0" applyFont="1" applyFill="1" applyBorder="1" applyAlignment="1">
      <alignment horizontal="left" vertical="center"/>
    </xf>
    <xf numFmtId="0" fontId="130" fillId="0" borderId="34" xfId="0" applyFont="1" applyFill="1" applyBorder="1">
      <alignment vertical="center"/>
    </xf>
    <xf numFmtId="0" fontId="130" fillId="0" borderId="37" xfId="0" applyFont="1" applyFill="1" applyBorder="1" applyAlignment="1">
      <alignment horizontal="left" vertical="center"/>
    </xf>
    <xf numFmtId="0" fontId="130" fillId="0" borderId="38" xfId="0" applyFont="1" applyFill="1" applyBorder="1" applyAlignment="1">
      <alignment horizontal="left" vertical="center"/>
    </xf>
    <xf numFmtId="0" fontId="130" fillId="0" borderId="64" xfId="0" applyFont="1" applyFill="1" applyBorder="1">
      <alignment vertical="center"/>
    </xf>
    <xf numFmtId="0" fontId="130" fillId="0" borderId="26" xfId="0" applyFont="1" applyFill="1" applyBorder="1" applyAlignment="1">
      <alignment horizontal="left" vertical="center"/>
    </xf>
    <xf numFmtId="0" fontId="130" fillId="0" borderId="9" xfId="0" applyFont="1" applyFill="1" applyBorder="1" applyAlignment="1">
      <alignment horizontal="left" vertical="center"/>
    </xf>
    <xf numFmtId="0" fontId="130" fillId="0" borderId="26" xfId="0" applyFont="1" applyFill="1" applyBorder="1">
      <alignment vertical="center"/>
    </xf>
    <xf numFmtId="0" fontId="130" fillId="0" borderId="43" xfId="0" applyFont="1" applyFill="1" applyBorder="1">
      <alignment vertical="center"/>
    </xf>
    <xf numFmtId="0" fontId="130" fillId="0" borderId="44" xfId="0" applyFont="1" applyFill="1" applyBorder="1" applyAlignment="1">
      <alignment horizontal="left" vertical="center"/>
    </xf>
    <xf numFmtId="0" fontId="130" fillId="0" borderId="47" xfId="0" applyFont="1" applyFill="1" applyBorder="1" applyAlignment="1">
      <alignment horizontal="left" vertical="center"/>
    </xf>
    <xf numFmtId="253" fontId="130" fillId="36" borderId="37" xfId="0" applyNumberFormat="1" applyFont="1" applyFill="1" applyBorder="1" applyAlignment="1">
      <alignment vertical="center"/>
    </xf>
    <xf numFmtId="253" fontId="130" fillId="36" borderId="0" xfId="0" applyNumberFormat="1" applyFont="1" applyFill="1" applyBorder="1" applyAlignment="1">
      <alignment horizontal="center" vertical="center"/>
    </xf>
    <xf numFmtId="251" fontId="130" fillId="36" borderId="40" xfId="0" applyNumberFormat="1" applyFont="1" applyFill="1" applyBorder="1" applyAlignment="1">
      <alignment horizontal="center" vertical="center"/>
    </xf>
    <xf numFmtId="251" fontId="130" fillId="36" borderId="38" xfId="0" applyNumberFormat="1" applyFont="1" applyFill="1" applyBorder="1" applyAlignment="1">
      <alignment vertical="center"/>
    </xf>
    <xf numFmtId="253" fontId="130" fillId="36" borderId="38" xfId="0" applyNumberFormat="1" applyFont="1" applyFill="1" applyBorder="1" applyAlignment="1">
      <alignment vertical="center"/>
    </xf>
    <xf numFmtId="253" fontId="130" fillId="36" borderId="35" xfId="0" applyNumberFormat="1" applyFont="1" applyFill="1" applyBorder="1" applyAlignment="1">
      <alignment vertical="center"/>
    </xf>
    <xf numFmtId="253" fontId="130" fillId="36" borderId="36" xfId="0" applyNumberFormat="1" applyFont="1" applyFill="1" applyBorder="1" applyAlignment="1">
      <alignment vertical="center"/>
    </xf>
    <xf numFmtId="251" fontId="130" fillId="36" borderId="41" xfId="0" applyNumberFormat="1" applyFont="1" applyFill="1" applyBorder="1" applyAlignment="1">
      <alignment vertical="center"/>
    </xf>
    <xf numFmtId="0" fontId="130" fillId="36" borderId="35" xfId="0" applyFont="1" applyFill="1" applyBorder="1" applyAlignment="1">
      <alignment vertical="center"/>
    </xf>
    <xf numFmtId="0" fontId="130" fillId="36" borderId="36" xfId="0" applyFont="1" applyFill="1" applyBorder="1" applyAlignment="1">
      <alignment vertical="center"/>
    </xf>
    <xf numFmtId="253" fontId="130" fillId="36" borderId="41" xfId="0" applyNumberFormat="1" applyFont="1" applyFill="1" applyBorder="1" applyAlignment="1">
      <alignment vertical="center"/>
    </xf>
    <xf numFmtId="0" fontId="130" fillId="0" borderId="37" xfId="0" applyFont="1" applyFill="1" applyBorder="1" applyAlignment="1">
      <alignment vertical="center"/>
    </xf>
    <xf numFmtId="0" fontId="130" fillId="0" borderId="38" xfId="0" applyFont="1" applyFill="1" applyBorder="1" applyAlignment="1">
      <alignment vertical="center"/>
    </xf>
    <xf numFmtId="254" fontId="131" fillId="36" borderId="39" xfId="0" applyNumberFormat="1" applyFont="1" applyFill="1" applyBorder="1" applyAlignment="1">
      <alignment horizontal="right" vertical="center"/>
    </xf>
    <xf numFmtId="0" fontId="135" fillId="0" borderId="34" xfId="0" applyFont="1" applyFill="1" applyBorder="1" applyAlignment="1">
      <alignment horizontal="center" vertical="center"/>
    </xf>
    <xf numFmtId="237" fontId="135" fillId="0" borderId="0" xfId="0" applyNumberFormat="1" applyFont="1" applyFill="1" applyBorder="1" applyAlignment="1">
      <alignment vertical="center"/>
    </xf>
    <xf numFmtId="0" fontId="135" fillId="36" borderId="9" xfId="0" quotePrefix="1" applyFont="1" applyFill="1" applyBorder="1" applyAlignment="1">
      <alignment horizontal="left" vertical="center"/>
    </xf>
    <xf numFmtId="0" fontId="135" fillId="36" borderId="39" xfId="0" quotePrefix="1" applyFont="1" applyFill="1" applyBorder="1" applyAlignment="1">
      <alignment horizontal="left" vertical="center"/>
    </xf>
    <xf numFmtId="237" fontId="135" fillId="36" borderId="39" xfId="0" applyNumberFormat="1" applyFont="1" applyFill="1" applyBorder="1" applyAlignment="1">
      <alignment horizontal="right" vertical="center"/>
    </xf>
    <xf numFmtId="237" fontId="135" fillId="36" borderId="26" xfId="0" applyNumberFormat="1" applyFont="1" applyFill="1" applyBorder="1" applyAlignment="1">
      <alignment horizontal="right" vertical="center"/>
    </xf>
    <xf numFmtId="237" fontId="135" fillId="36" borderId="9" xfId="0" applyNumberFormat="1" applyFont="1" applyFill="1" applyBorder="1" applyAlignment="1">
      <alignment horizontal="right" vertical="center"/>
    </xf>
    <xf numFmtId="0" fontId="135" fillId="36" borderId="9" xfId="0" applyFont="1" applyFill="1" applyBorder="1" applyAlignment="1">
      <alignment horizontal="center" vertical="center"/>
    </xf>
    <xf numFmtId="0" fontId="135" fillId="36" borderId="39" xfId="0" applyFont="1" applyFill="1" applyBorder="1" applyAlignment="1">
      <alignment horizontal="center" vertical="center"/>
    </xf>
    <xf numFmtId="0" fontId="135" fillId="36" borderId="37" xfId="0" applyFont="1" applyFill="1" applyBorder="1" applyAlignment="1">
      <alignment horizontal="center" vertical="center"/>
    </xf>
    <xf numFmtId="0" fontId="135" fillId="36" borderId="69" xfId="0" applyFont="1" applyFill="1" applyBorder="1" applyAlignment="1">
      <alignment horizontal="center" vertical="center"/>
    </xf>
    <xf numFmtId="0" fontId="135" fillId="36" borderId="38" xfId="0" applyFont="1" applyFill="1" applyBorder="1" applyAlignment="1">
      <alignment horizontal="center" vertical="center"/>
    </xf>
    <xf numFmtId="0" fontId="135" fillId="36" borderId="204" xfId="0" applyFont="1" applyFill="1" applyBorder="1" applyAlignment="1">
      <alignment horizontal="center" vertical="center"/>
    </xf>
    <xf numFmtId="237" fontId="135" fillId="36" borderId="38" xfId="0" applyNumberFormat="1" applyFont="1" applyFill="1" applyBorder="1" applyAlignment="1">
      <alignment horizontal="right" vertical="center"/>
    </xf>
    <xf numFmtId="237" fontId="135" fillId="36" borderId="34" xfId="0" applyNumberFormat="1" applyFont="1" applyFill="1" applyBorder="1" applyAlignment="1">
      <alignment horizontal="right" vertical="center"/>
    </xf>
    <xf numFmtId="237" fontId="135" fillId="36" borderId="37" xfId="0" applyNumberFormat="1" applyFont="1" applyFill="1" applyBorder="1" applyAlignment="1">
      <alignment horizontal="right" vertical="center"/>
    </xf>
    <xf numFmtId="254" fontId="135" fillId="36" borderId="39" xfId="0" applyNumberFormat="1" applyFont="1" applyFill="1" applyBorder="1" applyAlignment="1">
      <alignment horizontal="right" vertical="center"/>
    </xf>
    <xf numFmtId="0" fontId="135" fillId="0" borderId="36" xfId="248" applyFont="1" applyFill="1" applyBorder="1" applyAlignment="1">
      <alignment horizontal="center" vertical="center"/>
    </xf>
    <xf numFmtId="0" fontId="135" fillId="0" borderId="36" xfId="0" applyFont="1" applyFill="1" applyBorder="1" applyAlignment="1">
      <alignment vertical="center"/>
    </xf>
    <xf numFmtId="0" fontId="135" fillId="0" borderId="0" xfId="248" applyFont="1" applyFill="1" applyBorder="1" applyAlignment="1">
      <alignment horizontal="center" vertical="center"/>
    </xf>
    <xf numFmtId="0" fontId="135" fillId="0" borderId="0" xfId="248" applyFont="1" applyFill="1" applyBorder="1" applyAlignment="1">
      <alignment horizontal="left" vertical="center"/>
    </xf>
    <xf numFmtId="237" fontId="135" fillId="0" borderId="36" xfId="0" applyNumberFormat="1" applyFont="1" applyFill="1" applyBorder="1" applyAlignment="1">
      <alignment horizontal="center" vertical="center"/>
    </xf>
    <xf numFmtId="239" fontId="135" fillId="0" borderId="36" xfId="0" applyNumberFormat="1" applyFont="1" applyFill="1" applyBorder="1" applyAlignment="1">
      <alignment horizontal="center" vertical="center"/>
    </xf>
    <xf numFmtId="242" fontId="135" fillId="0" borderId="36" xfId="0" applyNumberFormat="1" applyFont="1" applyFill="1" applyBorder="1" applyAlignment="1">
      <alignment horizontal="center" vertical="center"/>
    </xf>
    <xf numFmtId="0" fontId="136" fillId="0" borderId="0" xfId="0" applyFont="1" applyFill="1" applyAlignment="1">
      <alignment vertical="center"/>
    </xf>
    <xf numFmtId="0" fontId="139" fillId="0" borderId="0" xfId="0" applyFont="1" applyFill="1" applyAlignment="1">
      <alignment vertical="center"/>
    </xf>
    <xf numFmtId="0" fontId="139" fillId="0" borderId="0" xfId="0" applyFont="1" applyFill="1" applyBorder="1" applyAlignment="1">
      <alignment vertical="center"/>
    </xf>
    <xf numFmtId="0" fontId="139" fillId="0" borderId="9" xfId="0" applyFont="1" applyFill="1" applyBorder="1" applyAlignment="1">
      <alignment vertical="center"/>
    </xf>
    <xf numFmtId="0" fontId="136" fillId="0" borderId="0" xfId="0" applyFont="1" applyFill="1" applyBorder="1" applyAlignment="1">
      <alignment vertical="center"/>
    </xf>
    <xf numFmtId="0" fontId="139" fillId="0" borderId="9" xfId="0" applyFont="1" applyFill="1" applyBorder="1" applyAlignment="1">
      <alignment horizontal="center" vertical="center"/>
    </xf>
    <xf numFmtId="0" fontId="141" fillId="0" borderId="9" xfId="0" applyFont="1" applyFill="1" applyBorder="1" applyAlignment="1">
      <alignment horizontal="center" vertical="center"/>
    </xf>
    <xf numFmtId="0" fontId="137" fillId="0" borderId="9" xfId="248" applyFont="1" applyFill="1" applyBorder="1" applyAlignment="1">
      <alignment horizontal="center" vertical="center"/>
    </xf>
    <xf numFmtId="237" fontId="137" fillId="0" borderId="9" xfId="248" applyNumberFormat="1" applyFont="1" applyFill="1" applyBorder="1" applyAlignment="1">
      <alignment horizontal="center" vertical="center" wrapText="1"/>
    </xf>
    <xf numFmtId="237" fontId="139" fillId="0" borderId="9" xfId="0" applyNumberFormat="1" applyFont="1" applyFill="1" applyBorder="1" applyAlignment="1">
      <alignment vertical="center"/>
    </xf>
    <xf numFmtId="237" fontId="139" fillId="0" borderId="9" xfId="0" applyNumberFormat="1" applyFont="1" applyFill="1" applyBorder="1" applyAlignment="1">
      <alignment horizontal="center" vertical="center"/>
    </xf>
    <xf numFmtId="252" fontId="137" fillId="0" borderId="9" xfId="248" applyNumberFormat="1" applyFont="1" applyFill="1" applyBorder="1" applyAlignment="1">
      <alignment vertical="center"/>
    </xf>
    <xf numFmtId="239" fontId="137" fillId="0" borderId="9" xfId="248" applyNumberFormat="1" applyFont="1" applyFill="1" applyBorder="1" applyAlignment="1">
      <alignment vertical="center"/>
    </xf>
    <xf numFmtId="252" fontId="137" fillId="0" borderId="9" xfId="248" applyNumberFormat="1" applyFont="1" applyFill="1" applyBorder="1" applyAlignment="1">
      <alignment horizontal="center" vertical="center"/>
    </xf>
    <xf numFmtId="242" fontId="137" fillId="0" borderId="9" xfId="248" applyNumberFormat="1" applyFont="1" applyFill="1" applyBorder="1" applyAlignment="1">
      <alignment vertical="center"/>
    </xf>
    <xf numFmtId="237" fontId="139" fillId="0" borderId="9" xfId="0" applyNumberFormat="1" applyFont="1" applyFill="1" applyBorder="1" applyAlignment="1">
      <alignment horizontal="right" vertical="center"/>
    </xf>
    <xf numFmtId="240" fontId="139" fillId="0" borderId="9" xfId="0" applyNumberFormat="1" applyFont="1" applyFill="1" applyBorder="1" applyAlignment="1">
      <alignment horizontal="right" vertical="center"/>
    </xf>
    <xf numFmtId="239" fontId="135" fillId="0" borderId="9" xfId="248" applyNumberFormat="1" applyFont="1" applyFill="1" applyBorder="1" applyAlignment="1">
      <alignment horizontal="center" vertical="center"/>
    </xf>
    <xf numFmtId="0" fontId="139" fillId="0" borderId="145" xfId="0" applyFont="1" applyFill="1" applyBorder="1" applyAlignment="1">
      <alignment vertical="center"/>
    </xf>
    <xf numFmtId="240" fontId="136" fillId="0" borderId="0" xfId="0" applyNumberFormat="1" applyFont="1" applyFill="1" applyAlignment="1">
      <alignment vertical="center"/>
    </xf>
    <xf numFmtId="239" fontId="136" fillId="0" borderId="0" xfId="0" applyNumberFormat="1" applyFont="1" applyFill="1" applyAlignment="1">
      <alignment vertical="center"/>
    </xf>
    <xf numFmtId="240" fontId="136" fillId="0" borderId="0" xfId="0" applyNumberFormat="1" applyFont="1" applyFill="1" applyAlignment="1">
      <alignment horizontal="center" vertical="center"/>
    </xf>
    <xf numFmtId="242" fontId="136" fillId="0" borderId="0" xfId="0" applyNumberFormat="1" applyFont="1" applyFill="1" applyAlignment="1">
      <alignment vertical="center"/>
    </xf>
    <xf numFmtId="241" fontId="136" fillId="0" borderId="0" xfId="0" applyNumberFormat="1" applyFont="1" applyFill="1" applyAlignment="1">
      <alignment vertical="center"/>
    </xf>
    <xf numFmtId="0" fontId="136" fillId="0" borderId="0" xfId="0" applyFont="1" applyFill="1" applyAlignment="1">
      <alignment horizontal="center" vertical="center"/>
    </xf>
    <xf numFmtId="0" fontId="138" fillId="0" borderId="0" xfId="0" applyFont="1" applyFill="1" applyAlignment="1">
      <alignment horizontal="center" vertical="center"/>
    </xf>
    <xf numFmtId="239" fontId="136" fillId="0" borderId="0" xfId="0" applyNumberFormat="1" applyFont="1" applyFill="1" applyBorder="1" applyAlignment="1">
      <alignment vertical="center"/>
    </xf>
    <xf numFmtId="242" fontId="136" fillId="0" borderId="0" xfId="0" applyNumberFormat="1" applyFont="1" applyFill="1" applyBorder="1" applyAlignment="1">
      <alignment vertical="center"/>
    </xf>
    <xf numFmtId="239" fontId="136" fillId="0" borderId="0" xfId="0" applyNumberFormat="1" applyFont="1" applyFill="1" applyAlignment="1">
      <alignment horizontal="center" vertical="center"/>
    </xf>
    <xf numFmtId="242" fontId="136" fillId="0" borderId="0" xfId="0" applyNumberFormat="1" applyFont="1" applyFill="1" applyAlignment="1">
      <alignment horizontal="center" vertical="center"/>
    </xf>
    <xf numFmtId="240" fontId="136" fillId="0" borderId="0" xfId="0" applyNumberFormat="1" applyFont="1" applyFill="1" applyBorder="1" applyAlignment="1">
      <alignment vertical="center"/>
    </xf>
    <xf numFmtId="237" fontId="136" fillId="0" borderId="0" xfId="0" applyNumberFormat="1" applyFont="1" applyFill="1" applyBorder="1" applyAlignment="1">
      <alignment horizontal="right" vertical="center"/>
    </xf>
    <xf numFmtId="237" fontId="136" fillId="0" borderId="0" xfId="0" applyNumberFormat="1" applyFont="1" applyFill="1" applyBorder="1" applyAlignment="1">
      <alignment vertical="center"/>
    </xf>
    <xf numFmtId="240" fontId="136" fillId="0" borderId="0" xfId="0" applyNumberFormat="1" applyFont="1" applyFill="1" applyAlignment="1">
      <alignment horizontal="right" vertical="center"/>
    </xf>
    <xf numFmtId="237" fontId="136" fillId="0" borderId="0" xfId="0" applyNumberFormat="1" applyFont="1" applyFill="1" applyAlignment="1">
      <alignment vertical="center"/>
    </xf>
    <xf numFmtId="237" fontId="136" fillId="0" borderId="0" xfId="0" applyNumberFormat="1" applyFont="1" applyFill="1" applyAlignment="1">
      <alignment horizontal="center" vertical="center"/>
    </xf>
    <xf numFmtId="237" fontId="136" fillId="0" borderId="0" xfId="0" applyNumberFormat="1" applyFont="1" applyFill="1" applyAlignment="1">
      <alignment horizontal="right" vertical="center"/>
    </xf>
    <xf numFmtId="239" fontId="136" fillId="0" borderId="0" xfId="0" applyNumberFormat="1" applyFont="1" applyFill="1" applyAlignment="1">
      <alignment horizontal="right" vertical="center"/>
    </xf>
    <xf numFmtId="242" fontId="136" fillId="0" borderId="0" xfId="0" applyNumberFormat="1" applyFont="1" applyFill="1" applyAlignment="1">
      <alignment horizontal="right" vertical="center"/>
    </xf>
    <xf numFmtId="239" fontId="136" fillId="0" borderId="0" xfId="0" applyNumberFormat="1" applyFont="1" applyFill="1" applyBorder="1" applyAlignment="1">
      <alignment horizontal="right" vertical="center"/>
    </xf>
    <xf numFmtId="237" fontId="136" fillId="0" borderId="0" xfId="0" applyNumberFormat="1" applyFont="1" applyFill="1" applyBorder="1" applyAlignment="1">
      <alignment horizontal="center" vertical="center"/>
    </xf>
    <xf numFmtId="242" fontId="136" fillId="0" borderId="0" xfId="0" applyNumberFormat="1" applyFont="1" applyFill="1" applyBorder="1" applyAlignment="1">
      <alignment horizontal="right" vertical="center"/>
    </xf>
    <xf numFmtId="249" fontId="135" fillId="47" borderId="66" xfId="0" applyNumberFormat="1" applyFont="1" applyFill="1" applyBorder="1" applyAlignment="1">
      <alignment vertical="center"/>
    </xf>
    <xf numFmtId="249" fontId="135" fillId="47" borderId="65" xfId="0" applyNumberFormat="1" applyFont="1" applyFill="1" applyBorder="1" applyAlignment="1">
      <alignment vertical="center"/>
    </xf>
    <xf numFmtId="0" fontId="135" fillId="47" borderId="66" xfId="0" applyFont="1" applyFill="1" applyBorder="1" applyAlignment="1">
      <alignment vertical="center"/>
    </xf>
    <xf numFmtId="0" fontId="135" fillId="47" borderId="67" xfId="0" applyFont="1" applyFill="1" applyBorder="1" applyAlignment="1">
      <alignment horizontal="center" vertical="center"/>
    </xf>
    <xf numFmtId="0" fontId="135" fillId="47" borderId="66" xfId="0" applyFont="1" applyFill="1" applyBorder="1" applyAlignment="1">
      <alignment horizontal="center" vertical="center"/>
    </xf>
    <xf numFmtId="0" fontId="135" fillId="47" borderId="65" xfId="0" applyFont="1" applyFill="1" applyBorder="1" applyAlignment="1">
      <alignment horizontal="center" vertical="center"/>
    </xf>
    <xf numFmtId="0" fontId="135" fillId="47" borderId="211" xfId="0" applyFont="1" applyFill="1" applyBorder="1" applyAlignment="1">
      <alignment horizontal="center" vertical="center"/>
    </xf>
    <xf numFmtId="0" fontId="135" fillId="47" borderId="204" xfId="0" applyFont="1" applyFill="1" applyBorder="1" applyAlignment="1">
      <alignment horizontal="center" vertical="center"/>
    </xf>
    <xf numFmtId="0" fontId="135" fillId="47" borderId="69" xfId="0" applyFont="1" applyFill="1" applyBorder="1" applyAlignment="1">
      <alignment horizontal="center" vertical="center"/>
    </xf>
    <xf numFmtId="237" fontId="135" fillId="47" borderId="39" xfId="0" applyNumberFormat="1" applyFont="1" applyFill="1" applyBorder="1" applyAlignment="1">
      <alignment horizontal="right" vertical="center"/>
    </xf>
    <xf numFmtId="250" fontId="135" fillId="47" borderId="39" xfId="0" applyNumberFormat="1" applyFont="1" applyFill="1" applyBorder="1" applyAlignment="1">
      <alignment horizontal="right" vertical="center"/>
    </xf>
    <xf numFmtId="0" fontId="145" fillId="47" borderId="39" xfId="0" applyFont="1" applyFill="1" applyBorder="1" applyAlignment="1">
      <alignment horizontal="right" vertical="center"/>
    </xf>
    <xf numFmtId="251" fontId="135" fillId="47" borderId="39" xfId="0" applyNumberFormat="1" applyFont="1" applyFill="1" applyBorder="1" applyAlignment="1">
      <alignment horizontal="right" vertical="center"/>
    </xf>
    <xf numFmtId="254" fontId="135" fillId="47" borderId="38" xfId="0" applyNumberFormat="1" applyFont="1" applyFill="1" applyBorder="1" applyAlignment="1">
      <alignment horizontal="right" vertical="center"/>
    </xf>
    <xf numFmtId="237" fontId="135" fillId="47" borderId="39" xfId="0" applyNumberFormat="1" applyFont="1" applyFill="1" applyBorder="1" applyAlignment="1">
      <alignment horizontal="center" vertical="center"/>
    </xf>
    <xf numFmtId="0" fontId="131" fillId="0" borderId="0" xfId="0" applyFont="1" applyFill="1" applyBorder="1" applyAlignment="1">
      <alignment horizontal="left" vertical="center"/>
    </xf>
    <xf numFmtId="0" fontId="131" fillId="0" borderId="40" xfId="0" applyFont="1" applyFill="1" applyBorder="1" applyAlignment="1">
      <alignment horizontal="left" vertical="center"/>
    </xf>
    <xf numFmtId="257" fontId="131" fillId="36" borderId="38" xfId="0" applyNumberFormat="1" applyFont="1" applyFill="1" applyBorder="1" applyAlignment="1">
      <alignment horizontal="right" vertical="center"/>
    </xf>
    <xf numFmtId="254" fontId="131" fillId="36" borderId="40" xfId="0" applyNumberFormat="1" applyFont="1" applyFill="1" applyBorder="1" applyAlignment="1">
      <alignment horizontal="right" vertical="center"/>
    </xf>
    <xf numFmtId="0" fontId="135" fillId="0" borderId="35" xfId="0" applyFont="1" applyFill="1" applyBorder="1" applyAlignment="1">
      <alignment horizontal="left" vertical="center"/>
    </xf>
    <xf numFmtId="240" fontId="135" fillId="0" borderId="139" xfId="0" applyNumberFormat="1" applyFont="1" applyFill="1" applyBorder="1" applyAlignment="1">
      <alignment horizontal="right" vertical="center" wrapText="1"/>
    </xf>
    <xf numFmtId="237" fontId="135" fillId="0" borderId="202" xfId="0" applyNumberFormat="1" applyFont="1" applyFill="1" applyBorder="1" applyAlignment="1">
      <alignment horizontal="center" vertical="center" wrapText="1"/>
    </xf>
    <xf numFmtId="240" fontId="135" fillId="0" borderId="145" xfId="0" applyNumberFormat="1" applyFont="1" applyFill="1" applyBorder="1" applyAlignment="1">
      <alignment horizontal="right" vertical="center" wrapText="1"/>
    </xf>
    <xf numFmtId="253" fontId="135" fillId="0" borderId="57" xfId="0" applyNumberFormat="1" applyFont="1" applyFill="1" applyBorder="1" applyAlignment="1">
      <alignment horizontal="right" vertical="center" wrapText="1"/>
    </xf>
    <xf numFmtId="237" fontId="130" fillId="0" borderId="7" xfId="0" applyNumberFormat="1" applyFont="1" applyFill="1" applyBorder="1" applyAlignment="1">
      <alignment horizontal="right" vertical="center"/>
    </xf>
    <xf numFmtId="242" fontId="130" fillId="0" borderId="40" xfId="0" applyNumberFormat="1" applyFont="1" applyFill="1" applyBorder="1" applyAlignment="1">
      <alignment vertical="center"/>
    </xf>
    <xf numFmtId="0" fontId="133" fillId="0" borderId="39" xfId="0" applyFont="1" applyFill="1" applyBorder="1" applyAlignment="1">
      <alignment horizontal="left" vertical="center"/>
    </xf>
    <xf numFmtId="242" fontId="130" fillId="0" borderId="0" xfId="0" applyNumberFormat="1" applyFont="1" applyFill="1" applyAlignment="1">
      <alignment vertical="center"/>
    </xf>
    <xf numFmtId="0" fontId="130" fillId="0" borderId="45" xfId="0" applyFont="1" applyFill="1" applyBorder="1" applyAlignment="1">
      <alignment horizontal="left" vertical="center"/>
    </xf>
    <xf numFmtId="0" fontId="130" fillId="0" borderId="46" xfId="0" applyFont="1" applyFill="1" applyBorder="1" applyAlignment="1">
      <alignment horizontal="left" vertical="center"/>
    </xf>
    <xf numFmtId="0" fontId="130" fillId="0" borderId="49" xfId="0" applyFont="1" applyFill="1" applyBorder="1" applyAlignment="1">
      <alignment horizontal="left" vertical="center"/>
    </xf>
    <xf numFmtId="0" fontId="130" fillId="0" borderId="50" xfId="0" applyFont="1" applyFill="1" applyBorder="1" applyAlignment="1">
      <alignment horizontal="left" vertical="center"/>
    </xf>
    <xf numFmtId="0" fontId="130" fillId="0" borderId="51" xfId="0" applyFont="1" applyFill="1" applyBorder="1" applyAlignment="1">
      <alignment horizontal="left" vertical="center"/>
    </xf>
    <xf numFmtId="0" fontId="130" fillId="0" borderId="139" xfId="0" applyFont="1" applyFill="1" applyBorder="1" applyAlignment="1">
      <alignment horizontal="left" vertical="center"/>
    </xf>
    <xf numFmtId="0" fontId="130" fillId="0" borderId="202" xfId="0" applyFont="1" applyFill="1" applyBorder="1" applyAlignment="1">
      <alignment horizontal="left" vertical="center"/>
    </xf>
    <xf numFmtId="239" fontId="130" fillId="0" borderId="44" xfId="0" applyNumberFormat="1" applyFont="1" applyFill="1" applyBorder="1" applyAlignment="1">
      <alignment horizontal="left" vertical="center"/>
    </xf>
    <xf numFmtId="239" fontId="130" fillId="0" borderId="49" xfId="0" applyNumberFormat="1" applyFont="1" applyFill="1" applyBorder="1" applyAlignment="1">
      <alignment horizontal="right" vertical="center"/>
    </xf>
    <xf numFmtId="239" fontId="130" fillId="0" borderId="3" xfId="0" applyNumberFormat="1" applyFont="1" applyFill="1" applyBorder="1" applyAlignment="1">
      <alignment horizontal="left" vertical="center"/>
    </xf>
    <xf numFmtId="0" fontId="130" fillId="0" borderId="59" xfId="0" applyFont="1" applyFill="1" applyBorder="1" applyAlignment="1">
      <alignment horizontal="left" vertical="center"/>
    </xf>
    <xf numFmtId="0" fontId="130" fillId="0" borderId="60" xfId="0" applyFont="1" applyFill="1" applyBorder="1" applyAlignment="1">
      <alignment horizontal="left" vertical="center"/>
    </xf>
    <xf numFmtId="239" fontId="130" fillId="0" borderId="49" xfId="0" applyNumberFormat="1" applyFont="1" applyFill="1" applyBorder="1" applyAlignment="1">
      <alignment horizontal="left" vertical="center"/>
    </xf>
    <xf numFmtId="239" fontId="130" fillId="0" borderId="145" xfId="0" applyNumberFormat="1" applyFont="1" applyFill="1" applyBorder="1" applyAlignment="1">
      <alignment horizontal="left" vertical="center"/>
    </xf>
    <xf numFmtId="252" fontId="133" fillId="0" borderId="26" xfId="0" applyNumberFormat="1" applyFont="1" applyFill="1" applyBorder="1" applyAlignment="1">
      <alignment vertical="center"/>
    </xf>
    <xf numFmtId="242" fontId="133" fillId="0" borderId="39" xfId="0" applyNumberFormat="1" applyFont="1" applyFill="1" applyBorder="1" applyAlignment="1">
      <alignment vertical="center"/>
    </xf>
    <xf numFmtId="239" fontId="133" fillId="0" borderId="9" xfId="0" applyNumberFormat="1" applyFont="1" applyFill="1" applyBorder="1" applyAlignment="1">
      <alignment vertical="center"/>
    </xf>
    <xf numFmtId="0" fontId="133" fillId="0" borderId="9" xfId="0" applyFont="1" applyFill="1" applyBorder="1" applyAlignment="1">
      <alignment vertical="center"/>
    </xf>
    <xf numFmtId="252" fontId="133" fillId="0" borderId="65" xfId="0" applyNumberFormat="1" applyFont="1" applyFill="1" applyBorder="1" applyAlignment="1">
      <alignment vertical="center"/>
    </xf>
    <xf numFmtId="0" fontId="133" fillId="0" borderId="66" xfId="0" applyFont="1" applyFill="1" applyBorder="1" applyAlignment="1">
      <alignment vertical="center"/>
    </xf>
    <xf numFmtId="252" fontId="133" fillId="0" borderId="9" xfId="0" applyNumberFormat="1" applyFont="1" applyFill="1" applyBorder="1" applyAlignment="1">
      <alignment vertical="center"/>
    </xf>
    <xf numFmtId="240" fontId="133" fillId="0" borderId="26" xfId="0" applyNumberFormat="1" applyFont="1" applyFill="1" applyBorder="1" applyAlignment="1">
      <alignment vertical="center"/>
    </xf>
    <xf numFmtId="240" fontId="133" fillId="0" borderId="39" xfId="0" applyNumberFormat="1" applyFont="1" applyFill="1" applyBorder="1" applyAlignment="1">
      <alignment vertical="center"/>
    </xf>
    <xf numFmtId="242" fontId="130" fillId="0" borderId="44" xfId="0" applyNumberFormat="1" applyFont="1" applyFill="1" applyBorder="1" applyAlignment="1">
      <alignment vertical="center"/>
    </xf>
    <xf numFmtId="0" fontId="130" fillId="0" borderId="44" xfId="0" applyFont="1" applyFill="1" applyBorder="1" applyAlignment="1">
      <alignment vertical="center"/>
    </xf>
    <xf numFmtId="252" fontId="130" fillId="0" borderId="45" xfId="0" applyNumberFormat="1" applyFont="1" applyFill="1" applyBorder="1" applyAlignment="1">
      <alignment vertical="center"/>
    </xf>
    <xf numFmtId="0" fontId="130" fillId="0" borderId="46" xfId="0" applyFont="1" applyFill="1" applyBorder="1" applyAlignment="1">
      <alignment vertical="center"/>
    </xf>
    <xf numFmtId="0" fontId="130" fillId="0" borderId="47" xfId="0" applyFont="1" applyFill="1" applyBorder="1" applyAlignment="1">
      <alignment vertical="center"/>
    </xf>
    <xf numFmtId="252" fontId="130" fillId="0" borderId="45" xfId="0" applyNumberFormat="1" applyFont="1" applyFill="1" applyBorder="1" applyAlignment="1">
      <alignment horizontal="right" vertical="center"/>
    </xf>
    <xf numFmtId="252" fontId="130" fillId="0" borderId="46" xfId="0" applyNumberFormat="1" applyFont="1" applyFill="1" applyBorder="1" applyAlignment="1">
      <alignment horizontal="right" vertical="center"/>
    </xf>
    <xf numFmtId="252" fontId="130" fillId="0" borderId="47" xfId="0" applyNumberFormat="1" applyFont="1" applyFill="1" applyBorder="1" applyAlignment="1">
      <alignment horizontal="right" vertical="center"/>
    </xf>
    <xf numFmtId="0" fontId="130" fillId="0" borderId="43" xfId="0" applyFont="1" applyFill="1" applyBorder="1" applyAlignment="1">
      <alignment vertical="center"/>
    </xf>
    <xf numFmtId="238" fontId="130" fillId="0" borderId="52" xfId="0" applyNumberFormat="1" applyFont="1" applyFill="1" applyBorder="1" applyAlignment="1">
      <alignment vertical="center"/>
    </xf>
    <xf numFmtId="0" fontId="130" fillId="0" borderId="49" xfId="0" applyFont="1" applyFill="1" applyBorder="1" applyAlignment="1">
      <alignment vertical="center"/>
    </xf>
    <xf numFmtId="252" fontId="130" fillId="0" borderId="50" xfId="0" applyNumberFormat="1" applyFont="1" applyFill="1" applyBorder="1" applyAlignment="1">
      <alignment vertical="center"/>
    </xf>
    <xf numFmtId="0" fontId="130" fillId="0" borderId="51" xfId="0" applyFont="1" applyFill="1" applyBorder="1" applyAlignment="1">
      <alignment vertical="center"/>
    </xf>
    <xf numFmtId="0" fontId="130" fillId="0" borderId="52" xfId="0" applyFont="1" applyFill="1" applyBorder="1" applyAlignment="1">
      <alignment vertical="center"/>
    </xf>
    <xf numFmtId="252" fontId="130" fillId="0" borderId="50" xfId="0" applyNumberFormat="1" applyFont="1" applyFill="1" applyBorder="1" applyAlignment="1">
      <alignment horizontal="right" vertical="center"/>
    </xf>
    <xf numFmtId="252" fontId="130" fillId="0" borderId="51" xfId="0" applyNumberFormat="1" applyFont="1" applyFill="1" applyBorder="1" applyAlignment="1">
      <alignment horizontal="right" vertical="center"/>
    </xf>
    <xf numFmtId="252" fontId="130" fillId="0" borderId="52" xfId="0" applyNumberFormat="1" applyFont="1" applyFill="1" applyBorder="1" applyAlignment="1">
      <alignment horizontal="right" vertical="center"/>
    </xf>
    <xf numFmtId="0" fontId="130" fillId="0" borderId="48" xfId="0" applyFont="1" applyFill="1" applyBorder="1" applyAlignment="1">
      <alignment vertical="center"/>
    </xf>
    <xf numFmtId="242" fontId="130" fillId="0" borderId="63" xfId="0" applyNumberFormat="1" applyFont="1" applyFill="1" applyBorder="1" applyAlignment="1">
      <alignment vertical="center"/>
    </xf>
    <xf numFmtId="242" fontId="130" fillId="0" borderId="53" xfId="0" applyNumberFormat="1" applyFont="1" applyFill="1" applyBorder="1" applyAlignment="1">
      <alignment vertical="center"/>
    </xf>
    <xf numFmtId="242" fontId="130" fillId="0" borderId="64" xfId="0" applyNumberFormat="1" applyFont="1" applyFill="1" applyBorder="1" applyAlignment="1">
      <alignment vertical="center"/>
    </xf>
    <xf numFmtId="238" fontId="130" fillId="0" borderId="63" xfId="0" applyNumberFormat="1" applyFont="1" applyFill="1" applyBorder="1" applyAlignment="1">
      <alignment vertical="center"/>
    </xf>
    <xf numFmtId="0" fontId="130" fillId="0" borderId="64" xfId="0" applyFont="1" applyFill="1" applyBorder="1" applyAlignment="1">
      <alignment vertical="center"/>
    </xf>
    <xf numFmtId="252" fontId="130" fillId="0" borderId="55" xfId="0" applyNumberFormat="1" applyFont="1" applyFill="1" applyBorder="1" applyAlignment="1">
      <alignment vertical="center"/>
    </xf>
    <xf numFmtId="0" fontId="130" fillId="0" borderId="56" xfId="0" applyFont="1" applyFill="1" applyBorder="1" applyAlignment="1">
      <alignment vertical="center"/>
    </xf>
    <xf numFmtId="0" fontId="130" fillId="0" borderId="63" xfId="0" applyFont="1" applyFill="1" applyBorder="1" applyAlignment="1">
      <alignment vertical="center"/>
    </xf>
    <xf numFmtId="252" fontId="130" fillId="0" borderId="55" xfId="0" applyNumberFormat="1" applyFont="1" applyFill="1" applyBorder="1" applyAlignment="1">
      <alignment horizontal="right" vertical="center"/>
    </xf>
    <xf numFmtId="252" fontId="130" fillId="0" borderId="56" xfId="0" applyNumberFormat="1" applyFont="1" applyFill="1" applyBorder="1" applyAlignment="1">
      <alignment horizontal="right" vertical="center"/>
    </xf>
    <xf numFmtId="252" fontId="130" fillId="0" borderId="63" xfId="0" applyNumberFormat="1" applyFont="1" applyFill="1" applyBorder="1" applyAlignment="1">
      <alignment horizontal="right" vertical="center"/>
    </xf>
    <xf numFmtId="0" fontId="130" fillId="0" borderId="53" xfId="0" applyFont="1" applyFill="1" applyBorder="1" applyAlignment="1">
      <alignment vertical="center"/>
    </xf>
    <xf numFmtId="253" fontId="130" fillId="0" borderId="63" xfId="0" applyNumberFormat="1" applyFont="1" applyFill="1" applyBorder="1" applyAlignment="1">
      <alignment horizontal="left" vertical="center"/>
    </xf>
    <xf numFmtId="239" fontId="130" fillId="0" borderId="44" xfId="0" applyNumberFormat="1" applyFont="1" applyFill="1" applyBorder="1" applyAlignment="1">
      <alignment vertical="center"/>
    </xf>
    <xf numFmtId="239" fontId="130" fillId="0" borderId="47" xfId="0" applyNumberFormat="1" applyFont="1" applyFill="1" applyBorder="1" applyAlignment="1">
      <alignment vertical="center"/>
    </xf>
    <xf numFmtId="239" fontId="130" fillId="0" borderId="43" xfId="0" applyNumberFormat="1" applyFont="1" applyFill="1" applyBorder="1" applyAlignment="1">
      <alignment vertical="center"/>
    </xf>
    <xf numFmtId="239" fontId="130" fillId="0" borderId="49" xfId="0" applyNumberFormat="1" applyFont="1" applyFill="1" applyBorder="1" applyAlignment="1">
      <alignment vertical="center"/>
    </xf>
    <xf numFmtId="239" fontId="130" fillId="0" borderId="52" xfId="0" applyNumberFormat="1" applyFont="1" applyFill="1" applyBorder="1" applyAlignment="1">
      <alignment vertical="center"/>
    </xf>
    <xf numFmtId="239" fontId="130" fillId="0" borderId="48" xfId="0" applyNumberFormat="1" applyFont="1" applyFill="1" applyBorder="1" applyAlignment="1">
      <alignment vertical="center"/>
    </xf>
    <xf numFmtId="239" fontId="130" fillId="0" borderId="64" xfId="0" applyNumberFormat="1" applyFont="1" applyFill="1" applyBorder="1" applyAlignment="1">
      <alignment vertical="center"/>
    </xf>
    <xf numFmtId="239" fontId="130" fillId="0" borderId="63" xfId="0" applyNumberFormat="1" applyFont="1" applyFill="1" applyBorder="1" applyAlignment="1">
      <alignment vertical="center"/>
    </xf>
    <xf numFmtId="239" fontId="130" fillId="0" borderId="53" xfId="0" applyNumberFormat="1" applyFont="1" applyFill="1" applyBorder="1" applyAlignment="1">
      <alignment vertical="center"/>
    </xf>
    <xf numFmtId="0" fontId="130" fillId="0" borderId="55" xfId="0" applyFont="1" applyFill="1" applyBorder="1" applyAlignment="1">
      <alignment horizontal="left" vertical="center"/>
    </xf>
    <xf numFmtId="0" fontId="130" fillId="0" borderId="56" xfId="0" applyFont="1" applyFill="1" applyBorder="1" applyAlignment="1">
      <alignment horizontal="left" vertical="center"/>
    </xf>
    <xf numFmtId="239" fontId="130" fillId="0" borderId="57" xfId="0" applyNumberFormat="1" applyFont="1" applyFill="1" applyBorder="1" applyAlignment="1">
      <alignment vertical="center"/>
    </xf>
    <xf numFmtId="239" fontId="130" fillId="0" borderId="3" xfId="0" applyNumberFormat="1" applyFont="1" applyFill="1" applyBorder="1" applyAlignment="1">
      <alignment vertical="center"/>
    </xf>
    <xf numFmtId="238" fontId="130" fillId="0" borderId="61" xfId="0" applyNumberFormat="1" applyFont="1" applyFill="1" applyBorder="1" applyAlignment="1">
      <alignment vertical="center"/>
    </xf>
    <xf numFmtId="252" fontId="130" fillId="0" borderId="59" xfId="0" applyNumberFormat="1" applyFont="1" applyFill="1" applyBorder="1" applyAlignment="1">
      <alignment vertical="center"/>
    </xf>
    <xf numFmtId="0" fontId="130" fillId="0" borderId="60" xfId="0" applyFont="1" applyFill="1" applyBorder="1" applyAlignment="1">
      <alignment vertical="center"/>
    </xf>
    <xf numFmtId="252" fontId="130" fillId="0" borderId="3" xfId="0" applyNumberFormat="1" applyFont="1" applyFill="1" applyBorder="1" applyAlignment="1">
      <alignment vertical="center"/>
    </xf>
    <xf numFmtId="0" fontId="130" fillId="0" borderId="61" xfId="0" applyFont="1" applyFill="1" applyBorder="1" applyAlignment="1">
      <alignment vertical="center"/>
    </xf>
    <xf numFmtId="252" fontId="130" fillId="0" borderId="59" xfId="0" applyNumberFormat="1" applyFont="1" applyFill="1" applyBorder="1" applyAlignment="1">
      <alignment horizontal="right" vertical="center"/>
    </xf>
    <xf numFmtId="252" fontId="130" fillId="0" borderId="60" xfId="0" applyNumberFormat="1" applyFont="1" applyFill="1" applyBorder="1" applyAlignment="1">
      <alignment horizontal="right" vertical="center"/>
    </xf>
    <xf numFmtId="252" fontId="130" fillId="0" borderId="61" xfId="0" applyNumberFormat="1" applyFont="1" applyFill="1" applyBorder="1" applyAlignment="1">
      <alignment horizontal="right" vertical="center"/>
    </xf>
    <xf numFmtId="0" fontId="130" fillId="0" borderId="57" xfId="0" applyFont="1" applyFill="1" applyBorder="1" applyAlignment="1">
      <alignment vertical="center"/>
    </xf>
    <xf numFmtId="253" fontId="130" fillId="0" borderId="52" xfId="0" applyNumberFormat="1" applyFont="1" applyFill="1" applyBorder="1" applyAlignment="1">
      <alignment horizontal="left" vertical="center"/>
    </xf>
    <xf numFmtId="256" fontId="133" fillId="0" borderId="26" xfId="0" applyNumberFormat="1" applyFont="1" applyFill="1" applyBorder="1" applyAlignment="1">
      <alignment vertical="center"/>
    </xf>
    <xf numFmtId="238" fontId="133" fillId="0" borderId="39" xfId="0" applyNumberFormat="1" applyFont="1" applyFill="1" applyBorder="1" applyAlignment="1">
      <alignment vertical="center"/>
    </xf>
    <xf numFmtId="0" fontId="133" fillId="0" borderId="26" xfId="0" applyFont="1" applyFill="1" applyBorder="1" applyAlignment="1">
      <alignment vertical="center"/>
    </xf>
    <xf numFmtId="0" fontId="131" fillId="0" borderId="48" xfId="0" applyFont="1" applyFill="1" applyBorder="1" applyAlignment="1">
      <alignment horizontal="left" vertical="center"/>
    </xf>
    <xf numFmtId="0" fontId="131" fillId="0" borderId="52" xfId="0" applyFont="1" applyFill="1" applyBorder="1" applyAlignment="1">
      <alignment horizontal="left" vertical="center"/>
    </xf>
    <xf numFmtId="0" fontId="131" fillId="0" borderId="7" xfId="0" applyFont="1" applyFill="1" applyBorder="1" applyAlignment="1">
      <alignment horizontal="left" vertical="center"/>
    </xf>
    <xf numFmtId="253" fontId="131" fillId="47" borderId="49" xfId="0" applyNumberFormat="1" applyFont="1" applyFill="1" applyBorder="1" applyAlignment="1">
      <alignment horizontal="right" vertical="center"/>
    </xf>
    <xf numFmtId="253" fontId="130" fillId="47" borderId="50" xfId="0" applyNumberFormat="1" applyFont="1" applyFill="1" applyBorder="1" applyAlignment="1">
      <alignment horizontal="right" vertical="center"/>
    </xf>
    <xf numFmtId="253" fontId="130" fillId="47" borderId="52" xfId="0" applyNumberFormat="1" applyFont="1" applyFill="1" applyBorder="1" applyAlignment="1">
      <alignment horizontal="right" vertical="center"/>
    </xf>
    <xf numFmtId="249" fontId="130" fillId="47" borderId="49" xfId="0" applyNumberFormat="1" applyFont="1" applyFill="1" applyBorder="1" applyAlignment="1">
      <alignment vertical="center"/>
    </xf>
    <xf numFmtId="239" fontId="131" fillId="47" borderId="49" xfId="0" applyNumberFormat="1" applyFont="1" applyFill="1" applyBorder="1" applyAlignment="1">
      <alignment vertical="center"/>
    </xf>
    <xf numFmtId="249" fontId="131" fillId="47" borderId="50" xfId="0" applyNumberFormat="1" applyFont="1" applyFill="1" applyBorder="1" applyAlignment="1">
      <alignment horizontal="right" vertical="center"/>
    </xf>
    <xf numFmtId="249" fontId="131" fillId="47" borderId="52" xfId="0" applyNumberFormat="1" applyFont="1" applyFill="1" applyBorder="1" applyAlignment="1">
      <alignment horizontal="right" vertical="center"/>
    </xf>
    <xf numFmtId="237" fontId="131" fillId="0" borderId="7" xfId="0" applyNumberFormat="1" applyFont="1" applyFill="1" applyBorder="1" applyAlignment="1">
      <alignment vertical="center" wrapText="1"/>
    </xf>
    <xf numFmtId="242" fontId="130" fillId="0" borderId="7" xfId="0" applyNumberFormat="1" applyFont="1" applyFill="1" applyBorder="1" applyAlignment="1">
      <alignment horizontal="right" vertical="center"/>
    </xf>
    <xf numFmtId="237" fontId="130" fillId="0" borderId="61" xfId="0" applyNumberFormat="1" applyFont="1" applyFill="1" applyBorder="1" applyAlignment="1">
      <alignment horizontal="center" vertical="center"/>
    </xf>
    <xf numFmtId="237" fontId="130" fillId="0" borderId="3" xfId="0" applyNumberFormat="1" applyFont="1" applyFill="1" applyBorder="1" applyAlignment="1">
      <alignment horizontal="center" vertical="center"/>
    </xf>
    <xf numFmtId="237" fontId="130" fillId="0" borderId="57" xfId="0" applyNumberFormat="1" applyFont="1" applyFill="1" applyBorder="1" applyAlignment="1">
      <alignment horizontal="right" vertical="center"/>
    </xf>
    <xf numFmtId="237" fontId="130" fillId="0" borderId="3" xfId="0" applyNumberFormat="1" applyFont="1" applyFill="1" applyBorder="1" applyAlignment="1">
      <alignment horizontal="right" vertical="center"/>
    </xf>
    <xf numFmtId="242" fontId="130" fillId="0" borderId="145" xfId="0" applyNumberFormat="1" applyFont="1" applyFill="1" applyBorder="1" applyAlignment="1">
      <alignment vertical="center"/>
    </xf>
    <xf numFmtId="252" fontId="130" fillId="0" borderId="57" xfId="0" applyNumberFormat="1" applyFont="1" applyFill="1" applyBorder="1" applyAlignment="1">
      <alignment vertical="center"/>
    </xf>
    <xf numFmtId="249" fontId="130" fillId="0" borderId="43" xfId="0" applyNumberFormat="1" applyFont="1" applyFill="1" applyBorder="1" applyAlignment="1">
      <alignment vertical="center"/>
    </xf>
    <xf numFmtId="249" fontId="130" fillId="0" borderId="57" xfId="0" applyNumberFormat="1" applyFont="1" applyFill="1" applyBorder="1" applyAlignment="1">
      <alignment vertical="center"/>
    </xf>
    <xf numFmtId="249" fontId="130" fillId="0" borderId="53" xfId="0" applyNumberFormat="1" applyFont="1" applyFill="1" applyBorder="1" applyAlignment="1">
      <alignment vertical="center"/>
    </xf>
    <xf numFmtId="239" fontId="130" fillId="0" borderId="64" xfId="0" applyNumberFormat="1" applyFont="1" applyFill="1" applyBorder="1" applyAlignment="1">
      <alignment horizontal="left" vertical="center"/>
    </xf>
    <xf numFmtId="253" fontId="133" fillId="0" borderId="9" xfId="0" applyNumberFormat="1" applyFont="1" applyFill="1" applyBorder="1" applyAlignment="1">
      <alignment vertical="center"/>
    </xf>
    <xf numFmtId="239" fontId="130" fillId="0" borderId="61" xfId="0" applyNumberFormat="1" applyFont="1" applyFill="1" applyBorder="1" applyAlignment="1">
      <alignment vertical="center"/>
    </xf>
    <xf numFmtId="0" fontId="130" fillId="0" borderId="39" xfId="0" applyFont="1" applyFill="1" applyBorder="1" applyAlignment="1">
      <alignment vertical="center"/>
    </xf>
    <xf numFmtId="240" fontId="123" fillId="0" borderId="48" xfId="363" applyNumberFormat="1" applyFont="1" applyFill="1" applyBorder="1" applyAlignment="1">
      <alignment horizontal="center" vertical="center"/>
    </xf>
    <xf numFmtId="240" fontId="123" fillId="0" borderId="49" xfId="363" applyNumberFormat="1" applyFont="1" applyFill="1" applyBorder="1" applyAlignment="1">
      <alignment horizontal="center" vertical="center"/>
    </xf>
    <xf numFmtId="0" fontId="130" fillId="0" borderId="34" xfId="0" applyFont="1" applyFill="1" applyBorder="1" applyAlignment="1">
      <alignment vertical="center"/>
    </xf>
    <xf numFmtId="253" fontId="131" fillId="0" borderId="49" xfId="0" applyNumberFormat="1" applyFont="1" applyFill="1" applyBorder="1" applyAlignment="1">
      <alignment horizontal="right" vertical="center" wrapText="1"/>
    </xf>
    <xf numFmtId="253" fontId="131" fillId="0" borderId="48" xfId="0" applyNumberFormat="1" applyFont="1" applyFill="1" applyBorder="1" applyAlignment="1">
      <alignment horizontal="right" vertical="center" wrapText="1"/>
    </xf>
    <xf numFmtId="0" fontId="133" fillId="0" borderId="35" xfId="0" applyFont="1" applyFill="1" applyBorder="1" applyAlignment="1">
      <alignment vertical="center"/>
    </xf>
    <xf numFmtId="0" fontId="133" fillId="0" borderId="41" xfId="0" applyFont="1" applyFill="1" applyBorder="1" applyAlignment="1">
      <alignment vertical="center"/>
    </xf>
    <xf numFmtId="0" fontId="131" fillId="0" borderId="34" xfId="0" applyFont="1" applyFill="1" applyBorder="1" applyAlignment="1">
      <alignment horizontal="left" vertical="center"/>
    </xf>
    <xf numFmtId="237" fontId="131" fillId="0" borderId="44" xfId="0" applyNumberFormat="1" applyFont="1" applyFill="1" applyBorder="1" applyAlignment="1">
      <alignment horizontal="right" vertical="center" wrapText="1"/>
    </xf>
    <xf numFmtId="237" fontId="131" fillId="0" borderId="44" xfId="0" applyNumberFormat="1" applyFont="1" applyFill="1" applyBorder="1" applyAlignment="1">
      <alignment horizontal="center" vertical="center" wrapText="1"/>
    </xf>
    <xf numFmtId="249" fontId="131" fillId="0" borderId="26" xfId="0" applyNumberFormat="1" applyFont="1" applyFill="1" applyBorder="1" applyAlignment="1">
      <alignment vertical="center" wrapText="1"/>
    </xf>
    <xf numFmtId="237" fontId="131" fillId="0" borderId="39" xfId="0" applyNumberFormat="1" applyFont="1" applyFill="1" applyBorder="1" applyAlignment="1">
      <alignment horizontal="center" vertical="center" wrapText="1"/>
    </xf>
    <xf numFmtId="242" fontId="130" fillId="0" borderId="44" xfId="0" applyNumberFormat="1" applyFont="1" applyFill="1" applyBorder="1" applyAlignment="1">
      <alignment horizontal="right" vertical="center"/>
    </xf>
    <xf numFmtId="240" fontId="130" fillId="0" borderId="45" xfId="0" applyNumberFormat="1" applyFont="1" applyFill="1" applyBorder="1" applyAlignment="1">
      <alignment vertical="center"/>
    </xf>
    <xf numFmtId="0" fontId="131" fillId="0" borderId="35" xfId="0" applyFont="1" applyFill="1" applyBorder="1" applyAlignment="1">
      <alignment horizontal="left" vertical="center"/>
    </xf>
    <xf numFmtId="0" fontId="131" fillId="0" borderId="41" xfId="0" applyFont="1" applyFill="1" applyBorder="1" applyAlignment="1">
      <alignment horizontal="left" vertical="center"/>
    </xf>
    <xf numFmtId="242" fontId="134" fillId="0" borderId="26" xfId="0" applyNumberFormat="1" applyFont="1" applyFill="1" applyBorder="1" applyAlignment="1">
      <alignment horizontal="right" vertical="center"/>
    </xf>
    <xf numFmtId="240" fontId="133" fillId="0" borderId="65" xfId="0" applyNumberFormat="1" applyFont="1" applyFill="1" applyBorder="1" applyAlignment="1">
      <alignment vertical="center"/>
    </xf>
    <xf numFmtId="240" fontId="133" fillId="0" borderId="9" xfId="0" applyNumberFormat="1" applyFont="1" applyFill="1" applyBorder="1" applyAlignment="1">
      <alignment vertical="center"/>
    </xf>
    <xf numFmtId="249" fontId="131" fillId="0" borderId="43" xfId="0" applyNumberFormat="1" applyFont="1" applyFill="1" applyBorder="1" applyAlignment="1">
      <alignment vertical="center" wrapText="1"/>
    </xf>
    <xf numFmtId="237" fontId="131" fillId="0" borderId="47" xfId="0" applyNumberFormat="1" applyFont="1" applyFill="1" applyBorder="1" applyAlignment="1">
      <alignment horizontal="center" vertical="center" wrapText="1"/>
    </xf>
    <xf numFmtId="242" fontId="130" fillId="0" borderId="43" xfId="0" applyNumberFormat="1" applyFont="1" applyFill="1" applyBorder="1" applyAlignment="1">
      <alignment horizontal="right" vertical="center"/>
    </xf>
    <xf numFmtId="0" fontId="130" fillId="0" borderId="44" xfId="0" applyFont="1" applyFill="1" applyBorder="1" applyAlignment="1">
      <alignment horizontal="right" vertical="center"/>
    </xf>
    <xf numFmtId="240" fontId="130" fillId="0" borderId="45" xfId="0" applyNumberFormat="1" applyFont="1" applyFill="1" applyBorder="1" applyAlignment="1">
      <alignment horizontal="right" vertical="center"/>
    </xf>
    <xf numFmtId="0" fontId="130" fillId="0" borderId="46" xfId="0" applyFont="1" applyFill="1" applyBorder="1" applyAlignment="1">
      <alignment horizontal="right" vertical="center"/>
    </xf>
    <xf numFmtId="240" fontId="130" fillId="0" borderId="44" xfId="0" applyNumberFormat="1" applyFont="1" applyFill="1" applyBorder="1" applyAlignment="1">
      <alignment horizontal="right" vertical="center"/>
    </xf>
    <xf numFmtId="249" fontId="131" fillId="0" borderId="53" xfId="0" applyNumberFormat="1" applyFont="1" applyFill="1" applyBorder="1" applyAlignment="1">
      <alignment vertical="center" wrapText="1"/>
    </xf>
    <xf numFmtId="237" fontId="131" fillId="0" borderId="63" xfId="0" applyNumberFormat="1" applyFont="1" applyFill="1" applyBorder="1" applyAlignment="1">
      <alignment horizontal="center" vertical="center" wrapText="1"/>
    </xf>
    <xf numFmtId="242" fontId="130" fillId="0" borderId="53" xfId="0" applyNumberFormat="1" applyFont="1" applyFill="1" applyBorder="1" applyAlignment="1">
      <alignment horizontal="right" vertical="center"/>
    </xf>
    <xf numFmtId="0" fontId="130" fillId="0" borderId="64" xfId="0" applyFont="1" applyFill="1" applyBorder="1" applyAlignment="1">
      <alignment horizontal="right" vertical="center"/>
    </xf>
    <xf numFmtId="240" fontId="130" fillId="0" borderId="55" xfId="0" applyNumberFormat="1" applyFont="1" applyFill="1" applyBorder="1" applyAlignment="1">
      <alignment horizontal="right" vertical="center"/>
    </xf>
    <xf numFmtId="0" fontId="130" fillId="0" borderId="56" xfId="0" applyFont="1" applyFill="1" applyBorder="1" applyAlignment="1">
      <alignment horizontal="right" vertical="center"/>
    </xf>
    <xf numFmtId="240" fontId="130" fillId="0" borderId="64" xfId="0" applyNumberFormat="1" applyFont="1" applyFill="1" applyBorder="1" applyAlignment="1">
      <alignment horizontal="right" vertical="center"/>
    </xf>
    <xf numFmtId="0" fontId="130" fillId="0" borderId="9" xfId="0" applyFont="1" applyFill="1" applyBorder="1" applyAlignment="1">
      <alignment horizontal="right" vertical="center"/>
    </xf>
    <xf numFmtId="240" fontId="133" fillId="0" borderId="65" xfId="0" applyNumberFormat="1" applyFont="1" applyFill="1" applyBorder="1" applyAlignment="1">
      <alignment horizontal="right" vertical="center"/>
    </xf>
    <xf numFmtId="0" fontId="133" fillId="0" borderId="66" xfId="0" applyFont="1" applyFill="1" applyBorder="1" applyAlignment="1">
      <alignment horizontal="right" vertical="center"/>
    </xf>
    <xf numFmtId="240" fontId="130" fillId="0" borderId="65" xfId="0" applyNumberFormat="1" applyFont="1" applyFill="1" applyBorder="1" applyAlignment="1">
      <alignment horizontal="right" vertical="center"/>
    </xf>
    <xf numFmtId="0" fontId="130" fillId="0" borderId="66" xfId="0" applyFont="1" applyFill="1" applyBorder="1" applyAlignment="1">
      <alignment horizontal="right" vertical="center"/>
    </xf>
    <xf numFmtId="240" fontId="130" fillId="0" borderId="9" xfId="0" applyNumberFormat="1" applyFont="1" applyFill="1" applyBorder="1" applyAlignment="1">
      <alignment horizontal="right" vertical="center"/>
    </xf>
    <xf numFmtId="242" fontId="134" fillId="0" borderId="35" xfId="0" applyNumberFormat="1" applyFont="1" applyFill="1" applyBorder="1" applyAlignment="1">
      <alignment horizontal="right" vertical="center"/>
    </xf>
    <xf numFmtId="0" fontId="130" fillId="0" borderId="36" xfId="0" applyFont="1" applyFill="1" applyBorder="1" applyAlignment="1">
      <alignment horizontal="right" vertical="center"/>
    </xf>
    <xf numFmtId="240" fontId="133" fillId="0" borderId="67" xfId="0" applyNumberFormat="1" applyFont="1" applyFill="1" applyBorder="1" applyAlignment="1">
      <alignment horizontal="right" vertical="center"/>
    </xf>
    <xf numFmtId="0" fontId="133" fillId="0" borderId="68" xfId="0" applyFont="1" applyFill="1" applyBorder="1" applyAlignment="1">
      <alignment horizontal="right" vertical="center"/>
    </xf>
    <xf numFmtId="240" fontId="133" fillId="0" borderId="36" xfId="0" applyNumberFormat="1" applyFont="1" applyFill="1" applyBorder="1" applyAlignment="1">
      <alignment vertical="center"/>
    </xf>
    <xf numFmtId="249" fontId="131" fillId="0" borderId="48" xfId="0" applyNumberFormat="1" applyFont="1" applyFill="1" applyBorder="1" applyAlignment="1">
      <alignment vertical="center" wrapText="1"/>
    </xf>
    <xf numFmtId="237" fontId="131" fillId="0" borderId="52" xfId="0" applyNumberFormat="1" applyFont="1" applyFill="1" applyBorder="1" applyAlignment="1">
      <alignment horizontal="center" vertical="center" wrapText="1"/>
    </xf>
    <xf numFmtId="242" fontId="130" fillId="0" borderId="48" xfId="0" applyNumberFormat="1" applyFont="1" applyFill="1" applyBorder="1" applyAlignment="1">
      <alignment horizontal="right" vertical="center"/>
    </xf>
    <xf numFmtId="0" fontId="130" fillId="0" borderId="49" xfId="0" applyFont="1" applyFill="1" applyBorder="1" applyAlignment="1">
      <alignment horizontal="right" vertical="center"/>
    </xf>
    <xf numFmtId="240" fontId="130" fillId="0" borderId="50" xfId="0" applyNumberFormat="1" applyFont="1" applyFill="1" applyBorder="1" applyAlignment="1">
      <alignment horizontal="right" vertical="center"/>
    </xf>
    <xf numFmtId="0" fontId="130" fillId="0" borderId="51" xfId="0" applyFont="1" applyFill="1" applyBorder="1" applyAlignment="1">
      <alignment horizontal="right" vertical="center"/>
    </xf>
    <xf numFmtId="240" fontId="130" fillId="0" borderId="49" xfId="0" applyNumberFormat="1" applyFont="1" applyFill="1" applyBorder="1" applyAlignment="1">
      <alignment horizontal="right" vertical="center"/>
    </xf>
    <xf numFmtId="242" fontId="130" fillId="0" borderId="64" xfId="0" applyNumberFormat="1" applyFont="1" applyFill="1" applyBorder="1" applyAlignment="1">
      <alignment horizontal="right" vertical="center"/>
    </xf>
    <xf numFmtId="0" fontId="131" fillId="0" borderId="37" xfId="0" applyFont="1" applyFill="1" applyBorder="1" applyAlignment="1">
      <alignment vertical="center"/>
    </xf>
    <xf numFmtId="249" fontId="131" fillId="0" borderId="26" xfId="0" applyNumberFormat="1" applyFont="1" applyFill="1" applyBorder="1" applyAlignment="1">
      <alignment vertical="center"/>
    </xf>
    <xf numFmtId="0" fontId="131" fillId="0" borderId="39" xfId="0" applyFont="1" applyFill="1" applyBorder="1" applyAlignment="1">
      <alignment vertical="center"/>
    </xf>
    <xf numFmtId="0" fontId="131" fillId="0" borderId="9" xfId="0" applyFont="1" applyFill="1" applyBorder="1" applyAlignment="1">
      <alignment vertical="center"/>
    </xf>
    <xf numFmtId="0" fontId="131" fillId="0" borderId="65" xfId="0" applyFont="1" applyFill="1" applyBorder="1" applyAlignment="1">
      <alignment vertical="center"/>
    </xf>
    <xf numFmtId="0" fontId="131" fillId="0" borderId="66" xfId="0" applyFont="1" applyFill="1" applyBorder="1" applyAlignment="1">
      <alignment vertical="center"/>
    </xf>
    <xf numFmtId="248" fontId="131" fillId="0" borderId="47" xfId="0" applyNumberFormat="1" applyFont="1" applyFill="1" applyBorder="1" applyAlignment="1">
      <alignment horizontal="left" vertical="center" wrapText="1"/>
    </xf>
    <xf numFmtId="242" fontId="133" fillId="0" borderId="39" xfId="0" applyNumberFormat="1" applyFont="1" applyFill="1" applyBorder="1">
      <alignment vertical="center"/>
    </xf>
    <xf numFmtId="0" fontId="131" fillId="0" borderId="38" xfId="0" applyFont="1" applyFill="1" applyBorder="1" applyAlignment="1">
      <alignment vertical="center"/>
    </xf>
    <xf numFmtId="242" fontId="130" fillId="0" borderId="61" xfId="0" applyNumberFormat="1" applyFont="1" applyFill="1" applyBorder="1">
      <alignment vertical="center"/>
    </xf>
    <xf numFmtId="0" fontId="131" fillId="0" borderId="40" xfId="0" applyFont="1" applyFill="1" applyBorder="1" applyAlignment="1">
      <alignment vertical="center"/>
    </xf>
    <xf numFmtId="0" fontId="131" fillId="0" borderId="41" xfId="0" applyFont="1" applyFill="1" applyBorder="1" applyAlignment="1">
      <alignment vertical="center"/>
    </xf>
    <xf numFmtId="249" fontId="131" fillId="0" borderId="57" xfId="0" applyNumberFormat="1" applyFont="1" applyFill="1" applyBorder="1" applyAlignment="1">
      <alignment vertical="center"/>
    </xf>
    <xf numFmtId="237" fontId="131" fillId="0" borderId="61" xfId="0" applyNumberFormat="1" applyFont="1" applyFill="1" applyBorder="1" applyAlignment="1">
      <alignment horizontal="center" vertical="center"/>
    </xf>
    <xf numFmtId="242" fontId="130" fillId="0" borderId="57" xfId="0" applyNumberFormat="1" applyFont="1" applyFill="1" applyBorder="1" applyAlignment="1">
      <alignment horizontal="right" vertical="center"/>
    </xf>
    <xf numFmtId="0" fontId="130" fillId="0" borderId="3" xfId="0" applyFont="1" applyFill="1" applyBorder="1" applyAlignment="1">
      <alignment horizontal="right" vertical="center"/>
    </xf>
    <xf numFmtId="240" fontId="130" fillId="0" borderId="59" xfId="0" applyNumberFormat="1" applyFont="1" applyFill="1" applyBorder="1" applyAlignment="1">
      <alignment horizontal="right" vertical="center"/>
    </xf>
    <xf numFmtId="0" fontId="130" fillId="0" borderId="60" xfId="0" applyFont="1" applyFill="1" applyBorder="1" applyAlignment="1">
      <alignment horizontal="right" vertical="center"/>
    </xf>
    <xf numFmtId="240" fontId="130" fillId="0" borderId="3" xfId="0" applyNumberFormat="1" applyFont="1" applyFill="1" applyBorder="1" applyAlignment="1">
      <alignment horizontal="right" vertical="center"/>
    </xf>
    <xf numFmtId="249" fontId="131" fillId="0" borderId="48" xfId="0" applyNumberFormat="1" applyFont="1" applyFill="1" applyBorder="1" applyAlignment="1">
      <alignment vertical="center"/>
    </xf>
    <xf numFmtId="237" fontId="131" fillId="0" borderId="52" xfId="0" applyNumberFormat="1" applyFont="1" applyFill="1" applyBorder="1" applyAlignment="1">
      <alignment horizontal="center" vertical="center"/>
    </xf>
    <xf numFmtId="249" fontId="131" fillId="0" borderId="53" xfId="0" applyNumberFormat="1" applyFont="1" applyFill="1" applyBorder="1" applyAlignment="1">
      <alignment vertical="center"/>
    </xf>
    <xf numFmtId="237" fontId="131" fillId="0" borderId="63" xfId="0" applyNumberFormat="1" applyFont="1" applyFill="1" applyBorder="1" applyAlignment="1">
      <alignment horizontal="center" vertical="center"/>
    </xf>
    <xf numFmtId="0" fontId="134" fillId="0" borderId="7" xfId="0" applyFont="1" applyFill="1" applyBorder="1" applyAlignment="1">
      <alignment horizontal="left" vertical="center"/>
    </xf>
    <xf numFmtId="0" fontId="134" fillId="0" borderId="40" xfId="0" applyFont="1" applyFill="1" applyBorder="1" applyAlignment="1">
      <alignment horizontal="left" vertical="center"/>
    </xf>
    <xf numFmtId="242" fontId="133" fillId="0" borderId="34" xfId="0" applyNumberFormat="1" applyFont="1" applyFill="1" applyBorder="1" applyAlignment="1">
      <alignment horizontal="right" vertical="center"/>
    </xf>
    <xf numFmtId="0" fontId="133" fillId="0" borderId="37" xfId="0" applyFont="1" applyFill="1" applyBorder="1" applyAlignment="1">
      <alignment horizontal="right" vertical="center"/>
    </xf>
    <xf numFmtId="240" fontId="133" fillId="0" borderId="69" xfId="0" applyNumberFormat="1" applyFont="1" applyFill="1" applyBorder="1" applyAlignment="1">
      <alignment horizontal="right" vertical="center"/>
    </xf>
    <xf numFmtId="0" fontId="133" fillId="0" borderId="204" xfId="0" applyFont="1" applyFill="1" applyBorder="1" applyAlignment="1">
      <alignment horizontal="right" vertical="center"/>
    </xf>
    <xf numFmtId="0" fontId="133" fillId="0" borderId="38" xfId="0" applyFont="1" applyFill="1" applyBorder="1" applyAlignment="1">
      <alignment vertical="center"/>
    </xf>
    <xf numFmtId="249" fontId="131" fillId="0" borderId="43" xfId="0" applyNumberFormat="1" applyFont="1" applyFill="1" applyBorder="1" applyAlignment="1">
      <alignment vertical="center"/>
    </xf>
    <xf numFmtId="237" fontId="131" fillId="0" borderId="47" xfId="0" applyNumberFormat="1" applyFont="1" applyFill="1" applyBorder="1" applyAlignment="1">
      <alignment horizontal="center" vertical="center"/>
    </xf>
    <xf numFmtId="256" fontId="133" fillId="0" borderId="9" xfId="0" applyNumberFormat="1" applyFont="1" applyFill="1" applyBorder="1" applyAlignment="1">
      <alignment vertical="center"/>
    </xf>
    <xf numFmtId="0" fontId="133" fillId="0" borderId="7" xfId="0" applyFont="1" applyFill="1" applyBorder="1" applyAlignment="1">
      <alignment vertical="center"/>
    </xf>
    <xf numFmtId="0" fontId="133" fillId="0" borderId="40" xfId="0" applyFont="1" applyFill="1" applyBorder="1" applyAlignment="1">
      <alignment vertical="center"/>
    </xf>
    <xf numFmtId="240" fontId="130" fillId="0" borderId="62" xfId="0" applyNumberFormat="1" applyFont="1" applyFill="1" applyBorder="1" applyAlignment="1">
      <alignment vertical="center"/>
    </xf>
    <xf numFmtId="240" fontId="130" fillId="0" borderId="43" xfId="0" applyNumberFormat="1" applyFont="1" applyFill="1" applyBorder="1" applyAlignment="1">
      <alignment vertical="center"/>
    </xf>
    <xf numFmtId="256" fontId="130" fillId="0" borderId="44" xfId="0" applyNumberFormat="1" applyFont="1" applyFill="1" applyBorder="1" applyAlignment="1">
      <alignment vertical="center"/>
    </xf>
    <xf numFmtId="256" fontId="130" fillId="0" borderId="43" xfId="0" applyNumberFormat="1" applyFont="1" applyFill="1" applyBorder="1" applyAlignment="1">
      <alignment vertical="center"/>
    </xf>
    <xf numFmtId="256" fontId="130" fillId="0" borderId="47" xfId="0" applyNumberFormat="1" applyFont="1" applyFill="1" applyBorder="1" applyAlignment="1">
      <alignment vertical="center"/>
    </xf>
    <xf numFmtId="256" fontId="130" fillId="0" borderId="3" xfId="0" applyNumberFormat="1" applyFont="1" applyFill="1" applyBorder="1" applyAlignment="1">
      <alignment vertical="center"/>
    </xf>
    <xf numFmtId="256" fontId="130" fillId="0" borderId="57" xfId="0" applyNumberFormat="1" applyFont="1" applyFill="1" applyBorder="1" applyAlignment="1">
      <alignment vertical="center"/>
    </xf>
    <xf numFmtId="256" fontId="130" fillId="0" borderId="61" xfId="0" applyNumberFormat="1" applyFont="1" applyFill="1" applyBorder="1" applyAlignment="1">
      <alignment vertical="center"/>
    </xf>
    <xf numFmtId="256" fontId="130" fillId="0" borderId="49" xfId="0" applyNumberFormat="1" applyFont="1" applyFill="1" applyBorder="1" applyAlignment="1">
      <alignment vertical="center"/>
    </xf>
    <xf numFmtId="256" fontId="130" fillId="0" borderId="48" xfId="0" applyNumberFormat="1" applyFont="1" applyFill="1" applyBorder="1" applyAlignment="1">
      <alignment vertical="center"/>
    </xf>
    <xf numFmtId="256" fontId="130" fillId="0" borderId="52" xfId="0" applyNumberFormat="1" applyFont="1" applyFill="1" applyBorder="1" applyAlignment="1">
      <alignment vertical="center"/>
    </xf>
    <xf numFmtId="256" fontId="130" fillId="0" borderId="64" xfId="0" applyNumberFormat="1" applyFont="1" applyFill="1" applyBorder="1" applyAlignment="1">
      <alignment vertical="center"/>
    </xf>
    <xf numFmtId="256" fontId="130" fillId="0" borderId="53" xfId="0" applyNumberFormat="1" applyFont="1" applyFill="1" applyBorder="1" applyAlignment="1">
      <alignment vertical="center"/>
    </xf>
    <xf numFmtId="256" fontId="130" fillId="0" borderId="63" xfId="0" applyNumberFormat="1" applyFont="1" applyFill="1" applyBorder="1" applyAlignment="1">
      <alignment vertical="center"/>
    </xf>
    <xf numFmtId="238" fontId="130" fillId="0" borderId="47" xfId="0" applyNumberFormat="1" applyFont="1" applyFill="1" applyBorder="1" applyAlignment="1">
      <alignment vertical="center"/>
    </xf>
    <xf numFmtId="238" fontId="130" fillId="0" borderId="146" xfId="0" applyNumberFormat="1" applyFont="1" applyFill="1" applyBorder="1" applyAlignment="1">
      <alignment vertical="center"/>
    </xf>
    <xf numFmtId="0" fontId="130" fillId="0" borderId="145" xfId="0" applyFont="1" applyFill="1" applyBorder="1" applyAlignment="1">
      <alignment vertical="center"/>
    </xf>
    <xf numFmtId="252" fontId="130" fillId="0" borderId="139" xfId="0" applyNumberFormat="1" applyFont="1" applyFill="1" applyBorder="1" applyAlignment="1">
      <alignment vertical="center"/>
    </xf>
    <xf numFmtId="0" fontId="130" fillId="0" borderId="202" xfId="0" applyFont="1" applyFill="1" applyBorder="1" applyAlignment="1">
      <alignment vertical="center"/>
    </xf>
    <xf numFmtId="0" fontId="130" fillId="0" borderId="146" xfId="0" applyFont="1" applyFill="1" applyBorder="1" applyAlignment="1">
      <alignment vertical="center"/>
    </xf>
    <xf numFmtId="252" fontId="130" fillId="0" borderId="139" xfId="0" applyNumberFormat="1" applyFont="1" applyFill="1" applyBorder="1" applyAlignment="1">
      <alignment horizontal="right" vertical="center"/>
    </xf>
    <xf numFmtId="252" fontId="130" fillId="0" borderId="202" xfId="0" applyNumberFormat="1" applyFont="1" applyFill="1" applyBorder="1" applyAlignment="1">
      <alignment horizontal="right" vertical="center"/>
    </xf>
    <xf numFmtId="252" fontId="130" fillId="0" borderId="146" xfId="0" applyNumberFormat="1" applyFont="1" applyFill="1" applyBorder="1" applyAlignment="1">
      <alignment horizontal="right" vertical="center"/>
    </xf>
    <xf numFmtId="0" fontId="130" fillId="0" borderId="62" xfId="0" applyFont="1" applyFill="1" applyBorder="1" applyAlignment="1">
      <alignment vertical="center"/>
    </xf>
    <xf numFmtId="253" fontId="130" fillId="0" borderId="146" xfId="0" applyNumberFormat="1" applyFont="1" applyFill="1" applyBorder="1" applyAlignment="1">
      <alignment horizontal="left" vertical="center"/>
    </xf>
    <xf numFmtId="242" fontId="133" fillId="0" borderId="7" xfId="0" applyNumberFormat="1" applyFont="1" applyFill="1" applyBorder="1" applyAlignment="1">
      <alignment vertical="center"/>
    </xf>
    <xf numFmtId="0" fontId="133" fillId="0" borderId="40" xfId="0" applyFont="1" applyFill="1" applyBorder="1" applyAlignment="1">
      <alignment horizontal="left" vertical="center"/>
    </xf>
    <xf numFmtId="256" fontId="130" fillId="0" borderId="145" xfId="0" applyNumberFormat="1" applyFont="1" applyFill="1" applyBorder="1" applyAlignment="1">
      <alignment vertical="center"/>
    </xf>
    <xf numFmtId="256" fontId="130" fillId="0" borderId="62" xfId="0" applyNumberFormat="1" applyFont="1" applyFill="1" applyBorder="1" applyAlignment="1">
      <alignment vertical="center"/>
    </xf>
    <xf numFmtId="249" fontId="133" fillId="0" borderId="39" xfId="0" applyNumberFormat="1" applyFont="1" applyFill="1" applyBorder="1" applyAlignment="1">
      <alignment vertical="center"/>
    </xf>
    <xf numFmtId="0" fontId="136" fillId="0" borderId="7" xfId="0" applyFont="1" applyFill="1" applyBorder="1" applyAlignment="1">
      <alignment horizontal="center" vertical="center"/>
    </xf>
    <xf numFmtId="0" fontId="136" fillId="0" borderId="40" xfId="0" applyFont="1" applyFill="1" applyBorder="1" applyAlignment="1">
      <alignment horizontal="center" vertical="center"/>
    </xf>
    <xf numFmtId="0" fontId="136" fillId="0" borderId="26" xfId="0" applyFont="1" applyFill="1" applyBorder="1">
      <alignment vertical="center"/>
    </xf>
    <xf numFmtId="0" fontId="136" fillId="0" borderId="34" xfId="0" applyFont="1" applyFill="1" applyBorder="1">
      <alignment vertical="center"/>
    </xf>
    <xf numFmtId="0" fontId="136" fillId="0" borderId="37" xfId="0" applyFont="1" applyFill="1" applyBorder="1">
      <alignment vertical="center"/>
    </xf>
    <xf numFmtId="238" fontId="136" fillId="0" borderId="7" xfId="0" applyNumberFormat="1" applyFont="1" applyFill="1" applyBorder="1">
      <alignment vertical="center"/>
    </xf>
    <xf numFmtId="0" fontId="136" fillId="0" borderId="40" xfId="0" applyFont="1" applyFill="1" applyBorder="1">
      <alignment vertical="center"/>
    </xf>
    <xf numFmtId="0" fontId="136" fillId="0" borderId="44" xfId="0" applyFont="1" applyFill="1" applyBorder="1" applyAlignment="1">
      <alignment horizontal="center" vertical="center"/>
    </xf>
    <xf numFmtId="0" fontId="136" fillId="0" borderId="7" xfId="0" applyFont="1" applyFill="1" applyBorder="1">
      <alignment vertical="center"/>
    </xf>
    <xf numFmtId="0" fontId="136" fillId="0" borderId="0" xfId="0" applyFont="1" applyFill="1" applyBorder="1">
      <alignment vertical="center"/>
    </xf>
    <xf numFmtId="237" fontId="136" fillId="0" borderId="7" xfId="0" applyNumberFormat="1" applyFont="1" applyFill="1" applyBorder="1">
      <alignment vertical="center"/>
    </xf>
    <xf numFmtId="238" fontId="136" fillId="0" borderId="35" xfId="0" applyNumberFormat="1" applyFont="1" applyFill="1" applyBorder="1">
      <alignment vertical="center"/>
    </xf>
    <xf numFmtId="0" fontId="136" fillId="0" borderId="41" xfId="0" applyFont="1" applyFill="1" applyBorder="1">
      <alignment vertical="center"/>
    </xf>
    <xf numFmtId="0" fontId="139" fillId="0" borderId="7" xfId="0" applyFont="1" applyFill="1" applyBorder="1">
      <alignment vertical="center"/>
    </xf>
    <xf numFmtId="0" fontId="139" fillId="0" borderId="0" xfId="0" applyFont="1" applyFill="1" applyBorder="1">
      <alignment vertical="center"/>
    </xf>
    <xf numFmtId="238" fontId="139" fillId="0" borderId="26" xfId="0" applyNumberFormat="1" applyFont="1" applyFill="1" applyBorder="1">
      <alignment vertical="center"/>
    </xf>
    <xf numFmtId="0" fontId="139" fillId="0" borderId="35" xfId="0" applyFont="1" applyFill="1" applyBorder="1">
      <alignment vertical="center"/>
    </xf>
    <xf numFmtId="0" fontId="139" fillId="0" borderId="36" xfId="0" applyFont="1" applyFill="1" applyBorder="1">
      <alignment vertical="center"/>
    </xf>
    <xf numFmtId="238" fontId="139" fillId="0" borderId="35" xfId="0" applyNumberFormat="1" applyFont="1" applyFill="1" applyBorder="1">
      <alignment vertical="center"/>
    </xf>
    <xf numFmtId="0" fontId="139" fillId="0" borderId="41" xfId="0" applyFont="1" applyFill="1" applyBorder="1">
      <alignment vertical="center"/>
    </xf>
    <xf numFmtId="238" fontId="136" fillId="0" borderId="34" xfId="0" applyNumberFormat="1" applyFont="1" applyFill="1" applyBorder="1">
      <alignment vertical="center"/>
    </xf>
    <xf numFmtId="0" fontId="136" fillId="0" borderId="38" xfId="0" applyFont="1" applyFill="1" applyBorder="1">
      <alignment vertical="center"/>
    </xf>
    <xf numFmtId="0" fontId="136" fillId="0" borderId="145" xfId="0" applyFont="1" applyFill="1" applyBorder="1" applyAlignment="1">
      <alignment horizontal="center" vertical="center"/>
    </xf>
    <xf numFmtId="240" fontId="136" fillId="0" borderId="139" xfId="0" applyNumberFormat="1" applyFont="1" applyFill="1" applyBorder="1" applyAlignment="1">
      <alignment horizontal="right" vertical="center"/>
    </xf>
    <xf numFmtId="0" fontId="136" fillId="0" borderId="202" xfId="0" applyFont="1" applyFill="1" applyBorder="1" applyAlignment="1">
      <alignment horizontal="center" vertical="center"/>
    </xf>
    <xf numFmtId="240" fontId="136" fillId="0" borderId="145" xfId="0" applyNumberFormat="1" applyFont="1" applyFill="1" applyBorder="1" applyAlignment="1">
      <alignment horizontal="right" vertical="center"/>
    </xf>
    <xf numFmtId="0" fontId="136" fillId="0" borderId="146" xfId="0" applyFont="1" applyFill="1" applyBorder="1" applyAlignment="1">
      <alignment horizontal="center" vertical="center"/>
    </xf>
    <xf numFmtId="0" fontId="131" fillId="0" borderId="7" xfId="0" applyFont="1" applyFill="1" applyBorder="1" applyAlignment="1">
      <alignment horizontal="center" vertical="center"/>
    </xf>
    <xf numFmtId="242" fontId="133" fillId="0" borderId="43" xfId="0" applyNumberFormat="1" applyFont="1" applyFill="1" applyBorder="1" applyAlignment="1">
      <alignment vertical="center"/>
    </xf>
    <xf numFmtId="0" fontId="133" fillId="0" borderId="44" xfId="0" applyFont="1" applyFill="1" applyBorder="1" applyAlignment="1">
      <alignment vertical="center"/>
    </xf>
    <xf numFmtId="240" fontId="133" fillId="0" borderId="45" xfId="0" applyNumberFormat="1" applyFont="1" applyFill="1" applyBorder="1" applyAlignment="1">
      <alignment vertical="center"/>
    </xf>
    <xf numFmtId="0" fontId="133" fillId="0" borderId="46" xfId="0" applyFont="1" applyFill="1" applyBorder="1" applyAlignment="1">
      <alignment vertical="center"/>
    </xf>
    <xf numFmtId="0" fontId="133" fillId="0" borderId="47" xfId="0" applyFont="1" applyFill="1" applyBorder="1" applyAlignment="1">
      <alignment vertical="center"/>
    </xf>
    <xf numFmtId="242" fontId="133" fillId="0" borderId="47" xfId="0" applyNumberFormat="1" applyFont="1" applyFill="1" applyBorder="1" applyAlignment="1">
      <alignment vertical="center"/>
    </xf>
    <xf numFmtId="242" fontId="130" fillId="0" borderId="38" xfId="0" applyNumberFormat="1" applyFont="1" applyFill="1" applyBorder="1" applyAlignment="1">
      <alignment vertical="center"/>
    </xf>
    <xf numFmtId="0" fontId="134" fillId="0" borderId="35" xfId="0" applyFont="1" applyFill="1" applyBorder="1" applyAlignment="1">
      <alignment horizontal="left" vertical="center"/>
    </xf>
    <xf numFmtId="0" fontId="134" fillId="0" borderId="41" xfId="0" applyFont="1" applyFill="1" applyBorder="1" applyAlignment="1">
      <alignment horizontal="left" vertical="center"/>
    </xf>
    <xf numFmtId="242" fontId="131" fillId="0" borderId="34" xfId="0" applyNumberFormat="1" applyFont="1" applyFill="1" applyBorder="1" applyAlignment="1">
      <alignment vertical="center"/>
    </xf>
    <xf numFmtId="242" fontId="131" fillId="0" borderId="37" xfId="0" applyNumberFormat="1" applyFont="1" applyFill="1" applyBorder="1" applyAlignment="1">
      <alignment vertical="center"/>
    </xf>
    <xf numFmtId="240" fontId="130" fillId="0" borderId="69" xfId="0" applyNumberFormat="1" applyFont="1" applyFill="1" applyBorder="1" applyAlignment="1">
      <alignment vertical="center"/>
    </xf>
    <xf numFmtId="240" fontId="130" fillId="0" borderId="204" xfId="0" applyNumberFormat="1" applyFont="1" applyFill="1" applyBorder="1" applyAlignment="1">
      <alignment vertical="center"/>
    </xf>
    <xf numFmtId="240" fontId="130" fillId="0" borderId="37" xfId="0" applyNumberFormat="1" applyFont="1" applyFill="1" applyBorder="1" applyAlignment="1">
      <alignment vertical="center"/>
    </xf>
    <xf numFmtId="0" fontId="130" fillId="0" borderId="204" xfId="0" applyFont="1" applyFill="1" applyBorder="1" applyAlignment="1">
      <alignment vertical="center"/>
    </xf>
    <xf numFmtId="242" fontId="133" fillId="0" borderId="66" xfId="0" applyNumberFormat="1" applyFont="1" applyFill="1" applyBorder="1" applyAlignment="1">
      <alignment vertical="center"/>
    </xf>
    <xf numFmtId="240" fontId="133" fillId="0" borderId="66" xfId="0" applyNumberFormat="1" applyFont="1" applyFill="1" applyBorder="1" applyAlignment="1">
      <alignment vertical="center"/>
    </xf>
    <xf numFmtId="242" fontId="131" fillId="0" borderId="62" xfId="0" applyNumberFormat="1" applyFont="1" applyFill="1" applyBorder="1" applyAlignment="1">
      <alignment vertical="center"/>
    </xf>
    <xf numFmtId="240" fontId="130" fillId="0" borderId="83" xfId="0" applyNumberFormat="1" applyFont="1" applyFill="1" applyBorder="1" applyAlignment="1">
      <alignment vertical="center"/>
    </xf>
    <xf numFmtId="240" fontId="130" fillId="0" borderId="211" xfId="0" applyNumberFormat="1" applyFont="1" applyFill="1" applyBorder="1" applyAlignment="1">
      <alignment vertical="center"/>
    </xf>
    <xf numFmtId="0" fontId="130" fillId="0" borderId="211" xfId="0" applyFont="1" applyFill="1" applyBorder="1" applyAlignment="1">
      <alignment vertical="center"/>
    </xf>
    <xf numFmtId="242" fontId="131" fillId="0" borderId="48" xfId="0" applyNumberFormat="1" applyFont="1" applyFill="1" applyBorder="1" applyAlignment="1">
      <alignment vertical="center"/>
    </xf>
    <xf numFmtId="242" fontId="131" fillId="0" borderId="3" xfId="0" applyNumberFormat="1" applyFont="1" applyFill="1" applyBorder="1" applyAlignment="1">
      <alignment vertical="center"/>
    </xf>
    <xf numFmtId="240" fontId="130" fillId="0" borderId="59" xfId="0" applyNumberFormat="1" applyFont="1" applyFill="1" applyBorder="1" applyAlignment="1">
      <alignment vertical="center"/>
    </xf>
    <xf numFmtId="240" fontId="130" fillId="0" borderId="60" xfId="0" applyNumberFormat="1" applyFont="1" applyFill="1" applyBorder="1" applyAlignment="1">
      <alignment vertical="center"/>
    </xf>
    <xf numFmtId="238" fontId="136" fillId="0" borderId="85" xfId="0" applyNumberFormat="1" applyFont="1" applyFill="1" applyBorder="1" applyAlignment="1">
      <alignment horizontal="center" vertical="center"/>
    </xf>
    <xf numFmtId="238" fontId="136" fillId="0" borderId="180" xfId="0" applyNumberFormat="1" applyFont="1" applyFill="1" applyBorder="1" applyAlignment="1">
      <alignment horizontal="center" vertical="center"/>
    </xf>
    <xf numFmtId="0" fontId="136" fillId="0" borderId="7" xfId="0" applyFont="1" applyFill="1" applyBorder="1" applyAlignment="1">
      <alignment vertical="center"/>
    </xf>
    <xf numFmtId="0" fontId="136" fillId="0" borderId="40" xfId="0" applyFont="1" applyFill="1" applyBorder="1" applyAlignment="1">
      <alignment vertical="center"/>
    </xf>
    <xf numFmtId="237" fontId="136" fillId="0" borderId="3" xfId="0" applyNumberFormat="1" applyFont="1" applyFill="1" applyBorder="1" applyAlignment="1">
      <alignment vertical="center"/>
    </xf>
    <xf numFmtId="237" fontId="136" fillId="0" borderId="3" xfId="0" applyNumberFormat="1" applyFont="1" applyFill="1" applyBorder="1" applyAlignment="1">
      <alignment horizontal="center" vertical="center"/>
    </xf>
    <xf numFmtId="0" fontId="136" fillId="0" borderId="61" xfId="0" applyFont="1" applyFill="1" applyBorder="1" applyAlignment="1">
      <alignment vertical="center"/>
    </xf>
    <xf numFmtId="252" fontId="135" fillId="0" borderId="57" xfId="248" applyNumberFormat="1" applyFont="1" applyFill="1" applyBorder="1" applyAlignment="1">
      <alignment vertical="center"/>
    </xf>
    <xf numFmtId="252" fontId="135" fillId="0" borderId="61" xfId="248" applyNumberFormat="1" applyFont="1" applyFill="1" applyBorder="1" applyAlignment="1">
      <alignment vertical="center"/>
    </xf>
    <xf numFmtId="239" fontId="135" fillId="0" borderId="43" xfId="248" applyNumberFormat="1" applyFont="1" applyFill="1" applyBorder="1" applyAlignment="1">
      <alignment vertical="center"/>
    </xf>
    <xf numFmtId="252" fontId="135" fillId="0" borderId="47" xfId="248" applyNumberFormat="1" applyFont="1" applyFill="1" applyBorder="1" applyAlignment="1">
      <alignment vertical="center"/>
    </xf>
    <xf numFmtId="252" fontId="135" fillId="0" borderId="77" xfId="248" applyNumberFormat="1" applyFont="1" applyFill="1" applyBorder="1" applyAlignment="1">
      <alignment horizontal="center" vertical="center"/>
    </xf>
    <xf numFmtId="242" fontId="135" fillId="0" borderId="45" xfId="248" applyNumberFormat="1" applyFont="1" applyFill="1" applyBorder="1" applyAlignment="1">
      <alignment vertical="center"/>
    </xf>
    <xf numFmtId="252" fontId="135" fillId="0" borderId="3" xfId="248" applyNumberFormat="1" applyFont="1" applyFill="1" applyBorder="1" applyAlignment="1">
      <alignment vertical="center"/>
    </xf>
    <xf numFmtId="242" fontId="135" fillId="0" borderId="57" xfId="248" applyNumberFormat="1" applyFont="1" applyFill="1" applyBorder="1" applyAlignment="1">
      <alignment vertical="center"/>
    </xf>
    <xf numFmtId="256" fontId="135" fillId="0" borderId="3" xfId="248" applyNumberFormat="1" applyFont="1" applyFill="1" applyBorder="1" applyAlignment="1">
      <alignment vertical="center"/>
    </xf>
    <xf numFmtId="240" fontId="135" fillId="0" borderId="59" xfId="248" applyNumberFormat="1" applyFont="1" applyFill="1" applyBorder="1" applyAlignment="1">
      <alignment vertical="center"/>
    </xf>
    <xf numFmtId="240" fontId="135" fillId="0" borderId="3" xfId="248" applyNumberFormat="1" applyFont="1" applyFill="1" applyBorder="1" applyAlignment="1">
      <alignment vertical="center"/>
    </xf>
    <xf numFmtId="256" fontId="135" fillId="0" borderId="61" xfId="248" applyNumberFormat="1" applyFont="1" applyFill="1" applyBorder="1" applyAlignment="1">
      <alignment vertical="center"/>
    </xf>
    <xf numFmtId="239" fontId="135" fillId="0" borderId="57" xfId="248" applyNumberFormat="1" applyFont="1" applyFill="1" applyBorder="1" applyAlignment="1">
      <alignment vertical="center"/>
    </xf>
    <xf numFmtId="240" fontId="135" fillId="0" borderId="59" xfId="248" applyNumberFormat="1" applyFont="1" applyFill="1" applyBorder="1" applyAlignment="1">
      <alignment horizontal="center" vertical="center"/>
    </xf>
    <xf numFmtId="240" fontId="135" fillId="0" borderId="3" xfId="248" applyNumberFormat="1" applyFont="1" applyFill="1" applyBorder="1" applyAlignment="1">
      <alignment horizontal="center" vertical="center"/>
    </xf>
    <xf numFmtId="0" fontId="136" fillId="0" borderId="44" xfId="0" applyFont="1" applyFill="1" applyBorder="1" applyAlignment="1">
      <alignment vertical="center"/>
    </xf>
    <xf numFmtId="0" fontId="136" fillId="0" borderId="47" xfId="0" applyFont="1" applyFill="1" applyBorder="1" applyAlignment="1">
      <alignment vertical="center"/>
    </xf>
    <xf numFmtId="237" fontId="136" fillId="0" borderId="49" xfId="0" applyNumberFormat="1" applyFont="1" applyFill="1" applyBorder="1" applyAlignment="1">
      <alignment vertical="center"/>
    </xf>
    <xf numFmtId="237" fontId="136" fillId="0" borderId="49" xfId="0" applyNumberFormat="1" applyFont="1" applyFill="1" applyBorder="1" applyAlignment="1">
      <alignment horizontal="center" vertical="center"/>
    </xf>
    <xf numFmtId="0" fontId="136" fillId="0" borderId="52" xfId="0" applyFont="1" applyFill="1" applyBorder="1" applyAlignment="1">
      <alignment vertical="center"/>
    </xf>
    <xf numFmtId="252" fontId="135" fillId="0" borderId="48" xfId="248" applyNumberFormat="1" applyFont="1" applyFill="1" applyBorder="1" applyAlignment="1">
      <alignment vertical="center"/>
    </xf>
    <xf numFmtId="252" fontId="135" fillId="0" borderId="52" xfId="248" applyNumberFormat="1" applyFont="1" applyFill="1" applyBorder="1" applyAlignment="1">
      <alignment vertical="center"/>
    </xf>
    <xf numFmtId="239" fontId="135" fillId="0" borderId="48" xfId="248" applyNumberFormat="1" applyFont="1" applyFill="1" applyBorder="1" applyAlignment="1">
      <alignment vertical="center"/>
    </xf>
    <xf numFmtId="252" fontId="135" fillId="0" borderId="95" xfId="248" applyNumberFormat="1" applyFont="1" applyFill="1" applyBorder="1" applyAlignment="1">
      <alignment horizontal="center" vertical="center"/>
    </xf>
    <xf numFmtId="242" fontId="135" fillId="0" borderId="50" xfId="248" applyNumberFormat="1" applyFont="1" applyFill="1" applyBorder="1" applyAlignment="1">
      <alignment vertical="center"/>
    </xf>
    <xf numFmtId="252" fontId="135" fillId="0" borderId="49" xfId="248" applyNumberFormat="1" applyFont="1" applyFill="1" applyBorder="1" applyAlignment="1">
      <alignment vertical="center"/>
    </xf>
    <xf numFmtId="242" fontId="135" fillId="0" borderId="48" xfId="248" applyNumberFormat="1" applyFont="1" applyFill="1" applyBorder="1" applyAlignment="1">
      <alignment vertical="center"/>
    </xf>
    <xf numFmtId="256" fontId="135" fillId="0" borderId="49" xfId="248" applyNumberFormat="1" applyFont="1" applyFill="1" applyBorder="1" applyAlignment="1">
      <alignment vertical="center"/>
    </xf>
    <xf numFmtId="240" fontId="135" fillId="0" borderId="50" xfId="248" applyNumberFormat="1" applyFont="1" applyFill="1" applyBorder="1" applyAlignment="1">
      <alignment vertical="center"/>
    </xf>
    <xf numFmtId="240" fontId="135" fillId="0" borderId="49" xfId="248" applyNumberFormat="1" applyFont="1" applyFill="1" applyBorder="1" applyAlignment="1">
      <alignment vertical="center"/>
    </xf>
    <xf numFmtId="256" fontId="135" fillId="0" borderId="52" xfId="248" applyNumberFormat="1" applyFont="1" applyFill="1" applyBorder="1" applyAlignment="1">
      <alignment vertical="center"/>
    </xf>
    <xf numFmtId="240" fontId="135" fillId="0" borderId="50" xfId="248" applyNumberFormat="1" applyFont="1" applyFill="1" applyBorder="1" applyAlignment="1">
      <alignment horizontal="center" vertical="center"/>
    </xf>
    <xf numFmtId="240" fontId="135" fillId="0" borderId="49" xfId="248" applyNumberFormat="1" applyFont="1" applyFill="1" applyBorder="1" applyAlignment="1">
      <alignment horizontal="center" vertical="center"/>
    </xf>
    <xf numFmtId="0" fontId="136" fillId="0" borderId="49" xfId="0" applyFont="1" applyFill="1" applyBorder="1" applyAlignment="1">
      <alignment vertical="center"/>
    </xf>
    <xf numFmtId="237" fontId="136" fillId="0" borderId="64" xfId="0" applyNumberFormat="1" applyFont="1" applyFill="1" applyBorder="1" applyAlignment="1">
      <alignment vertical="center"/>
    </xf>
    <xf numFmtId="237" fontId="136" fillId="0" borderId="64" xfId="0" applyNumberFormat="1" applyFont="1" applyFill="1" applyBorder="1" applyAlignment="1">
      <alignment horizontal="center" vertical="center"/>
    </xf>
    <xf numFmtId="0" fontId="136" fillId="0" borderId="63" xfId="0" applyFont="1" applyFill="1" applyBorder="1" applyAlignment="1">
      <alignment vertical="center"/>
    </xf>
    <xf numFmtId="252" fontId="135" fillId="0" borderId="62" xfId="248" applyNumberFormat="1" applyFont="1" applyFill="1" applyBorder="1" applyAlignment="1">
      <alignment vertical="center"/>
    </xf>
    <xf numFmtId="252" fontId="135" fillId="0" borderId="146" xfId="248" applyNumberFormat="1" applyFont="1" applyFill="1" applyBorder="1" applyAlignment="1">
      <alignment vertical="center"/>
    </xf>
    <xf numFmtId="239" fontId="135" fillId="0" borderId="62" xfId="248" applyNumberFormat="1" applyFont="1" applyFill="1" applyBorder="1" applyAlignment="1">
      <alignment vertical="center"/>
    </xf>
    <xf numFmtId="252" fontId="135" fillId="0" borderId="138" xfId="248" applyNumberFormat="1" applyFont="1" applyFill="1" applyBorder="1" applyAlignment="1">
      <alignment horizontal="center" vertical="center"/>
    </xf>
    <xf numFmtId="242" fontId="135" fillId="0" borderId="139" xfId="248" applyNumberFormat="1" applyFont="1" applyFill="1" applyBorder="1" applyAlignment="1">
      <alignment vertical="center"/>
    </xf>
    <xf numFmtId="252" fontId="135" fillId="0" borderId="145" xfId="248" applyNumberFormat="1" applyFont="1" applyFill="1" applyBorder="1" applyAlignment="1">
      <alignment vertical="center"/>
    </xf>
    <xf numFmtId="242" fontId="135" fillId="0" borderId="62" xfId="248" applyNumberFormat="1" applyFont="1" applyFill="1" applyBorder="1" applyAlignment="1">
      <alignment vertical="center"/>
    </xf>
    <xf numFmtId="256" fontId="135" fillId="0" borderId="145" xfId="248" applyNumberFormat="1" applyFont="1" applyFill="1" applyBorder="1" applyAlignment="1">
      <alignment vertical="center"/>
    </xf>
    <xf numFmtId="240" fontId="135" fillId="0" borderId="139" xfId="248" applyNumberFormat="1" applyFont="1" applyFill="1" applyBorder="1" applyAlignment="1">
      <alignment vertical="center"/>
    </xf>
    <xf numFmtId="240" fontId="135" fillId="0" borderId="145" xfId="248" applyNumberFormat="1" applyFont="1" applyFill="1" applyBorder="1" applyAlignment="1">
      <alignment vertical="center"/>
    </xf>
    <xf numFmtId="256" fontId="135" fillId="0" borderId="146" xfId="248" applyNumberFormat="1" applyFont="1" applyFill="1" applyBorder="1" applyAlignment="1">
      <alignment vertical="center"/>
    </xf>
    <xf numFmtId="240" fontId="135" fillId="0" borderId="139" xfId="248" applyNumberFormat="1" applyFont="1" applyFill="1" applyBorder="1" applyAlignment="1">
      <alignment horizontal="center" vertical="center"/>
    </xf>
    <xf numFmtId="240" fontId="135" fillId="0" borderId="145" xfId="248" applyNumberFormat="1" applyFont="1" applyFill="1" applyBorder="1" applyAlignment="1">
      <alignment horizontal="center" vertical="center"/>
    </xf>
    <xf numFmtId="0" fontId="136" fillId="0" borderId="145" xfId="0" applyFont="1" applyFill="1" applyBorder="1" applyAlignment="1">
      <alignment vertical="center"/>
    </xf>
    <xf numFmtId="0" fontId="136" fillId="0" borderId="146" xfId="0" applyFont="1" applyFill="1" applyBorder="1" applyAlignment="1">
      <alignment vertical="center"/>
    </xf>
    <xf numFmtId="0" fontId="139" fillId="0" borderId="7" xfId="0" applyFont="1" applyFill="1" applyBorder="1" applyAlignment="1">
      <alignment vertical="center"/>
    </xf>
    <xf numFmtId="0" fontId="139" fillId="0" borderId="40" xfId="0" applyFont="1" applyFill="1" applyBorder="1" applyAlignment="1">
      <alignment vertical="center"/>
    </xf>
    <xf numFmtId="252" fontId="137" fillId="0" borderId="26" xfId="248" applyNumberFormat="1" applyFont="1" applyFill="1" applyBorder="1" applyAlignment="1">
      <alignment vertical="center"/>
    </xf>
    <xf numFmtId="252" fontId="137" fillId="0" borderId="39" xfId="248" applyNumberFormat="1" applyFont="1" applyFill="1" applyBorder="1" applyAlignment="1">
      <alignment vertical="center"/>
    </xf>
    <xf numFmtId="239" fontId="137" fillId="0" borderId="26" xfId="248" applyNumberFormat="1" applyFont="1" applyFill="1" applyBorder="1" applyAlignment="1">
      <alignment vertical="center"/>
    </xf>
    <xf numFmtId="252" fontId="137" fillId="0" borderId="212" xfId="248" applyNumberFormat="1" applyFont="1" applyFill="1" applyBorder="1" applyAlignment="1">
      <alignment horizontal="center" vertical="center"/>
    </xf>
    <xf numFmtId="242" fontId="137" fillId="0" borderId="65" xfId="248" applyNumberFormat="1" applyFont="1" applyFill="1" applyBorder="1" applyAlignment="1">
      <alignment vertical="center"/>
    </xf>
    <xf numFmtId="242" fontId="137" fillId="0" borderId="26" xfId="248" applyNumberFormat="1" applyFont="1" applyFill="1" applyBorder="1" applyAlignment="1">
      <alignment vertical="center"/>
    </xf>
    <xf numFmtId="256" fontId="137" fillId="0" borderId="9" xfId="248" applyNumberFormat="1" applyFont="1" applyFill="1" applyBorder="1" applyAlignment="1">
      <alignment vertical="center"/>
    </xf>
    <xf numFmtId="240" fontId="137" fillId="0" borderId="65" xfId="248" applyNumberFormat="1" applyFont="1" applyFill="1" applyBorder="1" applyAlignment="1">
      <alignment vertical="center"/>
    </xf>
    <xf numFmtId="240" fontId="137" fillId="0" borderId="9" xfId="248" applyNumberFormat="1" applyFont="1" applyFill="1" applyBorder="1" applyAlignment="1">
      <alignment vertical="center"/>
    </xf>
    <xf numFmtId="256" fontId="137" fillId="0" borderId="39" xfId="248" applyNumberFormat="1" applyFont="1" applyFill="1" applyBorder="1" applyAlignment="1">
      <alignment vertical="center"/>
    </xf>
    <xf numFmtId="0" fontId="139" fillId="0" borderId="26" xfId="0" applyFont="1" applyFill="1" applyBorder="1" applyAlignment="1">
      <alignment vertical="center"/>
    </xf>
    <xf numFmtId="0" fontId="139" fillId="0" borderId="39" xfId="0" applyFont="1" applyFill="1" applyBorder="1" applyAlignment="1">
      <alignment vertical="center"/>
    </xf>
    <xf numFmtId="237" fontId="136" fillId="0" borderId="44" xfId="0" applyNumberFormat="1" applyFont="1" applyFill="1" applyBorder="1" applyAlignment="1">
      <alignment vertical="center"/>
    </xf>
    <xf numFmtId="237" fontId="136" fillId="0" borderId="44" xfId="0" applyNumberFormat="1" applyFont="1" applyFill="1" applyBorder="1" applyAlignment="1">
      <alignment horizontal="center" vertical="center"/>
    </xf>
    <xf numFmtId="252" fontId="135" fillId="0" borderId="111" xfId="248" applyNumberFormat="1" applyFont="1" applyFill="1" applyBorder="1" applyAlignment="1">
      <alignment horizontal="center" vertical="center"/>
    </xf>
    <xf numFmtId="242" fontId="135" fillId="0" borderId="59" xfId="248" applyNumberFormat="1" applyFont="1" applyFill="1" applyBorder="1" applyAlignment="1">
      <alignment vertical="center"/>
    </xf>
    <xf numFmtId="0" fontId="136" fillId="0" borderId="3" xfId="0" applyFont="1" applyFill="1" applyBorder="1" applyAlignment="1">
      <alignment vertical="center"/>
    </xf>
    <xf numFmtId="252" fontId="135" fillId="0" borderId="53" xfId="248" applyNumberFormat="1" applyFont="1" applyFill="1" applyBorder="1" applyAlignment="1">
      <alignment vertical="center"/>
    </xf>
    <xf numFmtId="252" fontId="135" fillId="0" borderId="63" xfId="248" applyNumberFormat="1" applyFont="1" applyFill="1" applyBorder="1" applyAlignment="1">
      <alignment vertical="center"/>
    </xf>
    <xf numFmtId="239" fontId="135" fillId="0" borderId="53" xfId="248" applyNumberFormat="1" applyFont="1" applyFill="1" applyBorder="1" applyAlignment="1">
      <alignment vertical="center"/>
    </xf>
    <xf numFmtId="252" fontId="135" fillId="0" borderId="147" xfId="248" applyNumberFormat="1" applyFont="1" applyFill="1" applyBorder="1" applyAlignment="1">
      <alignment horizontal="center" vertical="center"/>
    </xf>
    <xf numFmtId="242" fontId="135" fillId="0" borderId="55" xfId="248" applyNumberFormat="1" applyFont="1" applyFill="1" applyBorder="1" applyAlignment="1">
      <alignment vertical="center"/>
    </xf>
    <xf numFmtId="252" fontId="135" fillId="0" borderId="64" xfId="248" applyNumberFormat="1" applyFont="1" applyFill="1" applyBorder="1" applyAlignment="1">
      <alignment vertical="center"/>
    </xf>
    <xf numFmtId="242" fontId="135" fillId="0" borderId="53" xfId="248" applyNumberFormat="1" applyFont="1" applyFill="1" applyBorder="1" applyAlignment="1">
      <alignment vertical="center"/>
    </xf>
    <xf numFmtId="256" fontId="135" fillId="0" borderId="64" xfId="248" applyNumberFormat="1" applyFont="1" applyFill="1" applyBorder="1" applyAlignment="1">
      <alignment vertical="center"/>
    </xf>
    <xf numFmtId="240" fontId="135" fillId="0" borderId="55" xfId="248" applyNumberFormat="1" applyFont="1" applyFill="1" applyBorder="1" applyAlignment="1">
      <alignment vertical="center"/>
    </xf>
    <xf numFmtId="240" fontId="135" fillId="0" borderId="64" xfId="248" applyNumberFormat="1" applyFont="1" applyFill="1" applyBorder="1" applyAlignment="1">
      <alignment vertical="center"/>
    </xf>
    <xf numFmtId="256" fontId="135" fillId="0" borderId="63" xfId="248" applyNumberFormat="1" applyFont="1" applyFill="1" applyBorder="1" applyAlignment="1">
      <alignment vertical="center"/>
    </xf>
    <xf numFmtId="240" fontId="135" fillId="0" borderId="55" xfId="248" applyNumberFormat="1" applyFont="1" applyFill="1" applyBorder="1" applyAlignment="1">
      <alignment horizontal="center" vertical="center"/>
    </xf>
    <xf numFmtId="240" fontId="135" fillId="0" borderId="64" xfId="248" applyNumberFormat="1" applyFont="1" applyFill="1" applyBorder="1" applyAlignment="1">
      <alignment horizontal="center" vertical="center"/>
    </xf>
    <xf numFmtId="0" fontId="136" fillId="0" borderId="64" xfId="0" applyFont="1" applyFill="1" applyBorder="1" applyAlignment="1">
      <alignment vertical="center"/>
    </xf>
    <xf numFmtId="0" fontId="139" fillId="0" borderId="35" xfId="0" applyFont="1" applyFill="1" applyBorder="1" applyAlignment="1">
      <alignment vertical="center"/>
    </xf>
    <xf numFmtId="0" fontId="139" fillId="0" borderId="41" xfId="0" applyFont="1" applyFill="1" applyBorder="1" applyAlignment="1">
      <alignment vertical="center"/>
    </xf>
    <xf numFmtId="0" fontId="136" fillId="0" borderId="34" xfId="0" applyFont="1" applyFill="1" applyBorder="1" applyAlignment="1">
      <alignment vertical="center"/>
    </xf>
    <xf numFmtId="0" fontId="136" fillId="0" borderId="38" xfId="0" applyFont="1" applyFill="1" applyBorder="1" applyAlignment="1">
      <alignment vertical="center"/>
    </xf>
    <xf numFmtId="252" fontId="135" fillId="0" borderId="43" xfId="248" applyNumberFormat="1" applyFont="1" applyFill="1" applyBorder="1" applyAlignment="1">
      <alignment vertical="center"/>
    </xf>
    <xf numFmtId="252" fontId="135" fillId="0" borderId="44" xfId="248" applyNumberFormat="1" applyFont="1" applyFill="1" applyBorder="1" applyAlignment="1">
      <alignment vertical="center"/>
    </xf>
    <xf numFmtId="242" fontId="135" fillId="0" borderId="43" xfId="248" applyNumberFormat="1" applyFont="1" applyFill="1" applyBorder="1" applyAlignment="1">
      <alignment vertical="center"/>
    </xf>
    <xf numFmtId="256" fontId="135" fillId="0" borderId="44" xfId="248" applyNumberFormat="1" applyFont="1" applyFill="1" applyBorder="1" applyAlignment="1">
      <alignment vertical="center"/>
    </xf>
    <xf numFmtId="240" fontId="135" fillId="0" borderId="45" xfId="248" applyNumberFormat="1" applyFont="1" applyFill="1" applyBorder="1" applyAlignment="1">
      <alignment vertical="center"/>
    </xf>
    <xf numFmtId="240" fontId="135" fillId="0" borderId="44" xfId="248" applyNumberFormat="1" applyFont="1" applyFill="1" applyBorder="1" applyAlignment="1">
      <alignment vertical="center"/>
    </xf>
    <xf numFmtId="256" fontId="135" fillId="0" borderId="47" xfId="248" applyNumberFormat="1" applyFont="1" applyFill="1" applyBorder="1" applyAlignment="1">
      <alignment vertical="center"/>
    </xf>
    <xf numFmtId="240" fontId="135" fillId="0" borderId="45" xfId="248" applyNumberFormat="1" applyFont="1" applyFill="1" applyBorder="1" applyAlignment="1">
      <alignment horizontal="center" vertical="center"/>
    </xf>
    <xf numFmtId="240" fontId="135" fillId="0" borderId="44" xfId="248" applyNumberFormat="1" applyFont="1" applyFill="1" applyBorder="1" applyAlignment="1">
      <alignment horizontal="center" vertical="center"/>
    </xf>
    <xf numFmtId="239" fontId="135" fillId="0" borderId="7" xfId="248" applyNumberFormat="1" applyFont="1" applyFill="1" applyBorder="1" applyAlignment="1">
      <alignment vertical="center"/>
    </xf>
    <xf numFmtId="252" fontId="135" fillId="0" borderId="40" xfId="248" applyNumberFormat="1" applyFont="1" applyFill="1" applyBorder="1" applyAlignment="1">
      <alignment vertical="center"/>
    </xf>
    <xf numFmtId="252" fontId="135" fillId="0" borderId="136" xfId="248" applyNumberFormat="1" applyFont="1" applyFill="1" applyBorder="1" applyAlignment="1">
      <alignment horizontal="center" vertical="center"/>
    </xf>
    <xf numFmtId="242" fontId="135" fillId="0" borderId="83" xfId="248" applyNumberFormat="1" applyFont="1" applyFill="1" applyBorder="1" applyAlignment="1">
      <alignment vertical="center"/>
    </xf>
    <xf numFmtId="252" fontId="135" fillId="0" borderId="0" xfId="248" applyNumberFormat="1" applyFont="1" applyFill="1" applyBorder="1" applyAlignment="1">
      <alignment vertical="center"/>
    </xf>
    <xf numFmtId="242" fontId="135" fillId="0" borderId="7" xfId="248" applyNumberFormat="1" applyFont="1" applyFill="1" applyBorder="1" applyAlignment="1">
      <alignment vertical="center"/>
    </xf>
    <xf numFmtId="256" fontId="135" fillId="0" borderId="0" xfId="248" applyNumberFormat="1" applyFont="1" applyFill="1" applyBorder="1" applyAlignment="1">
      <alignment vertical="center"/>
    </xf>
    <xf numFmtId="240" fontId="135" fillId="0" borderId="83" xfId="248" applyNumberFormat="1" applyFont="1" applyFill="1" applyBorder="1" applyAlignment="1">
      <alignment vertical="center"/>
    </xf>
    <xf numFmtId="240" fontId="135" fillId="0" borderId="0" xfId="248" applyNumberFormat="1" applyFont="1" applyFill="1" applyBorder="1" applyAlignment="1">
      <alignment vertical="center"/>
    </xf>
    <xf numFmtId="256" fontId="135" fillId="0" borderId="40" xfId="248" applyNumberFormat="1" applyFont="1" applyFill="1" applyBorder="1" applyAlignment="1">
      <alignment vertical="center"/>
    </xf>
    <xf numFmtId="240" fontId="135" fillId="0" borderId="83" xfId="248" applyNumberFormat="1" applyFont="1" applyFill="1" applyBorder="1" applyAlignment="1">
      <alignment horizontal="center" vertical="center"/>
    </xf>
    <xf numFmtId="240" fontId="138" fillId="0" borderId="49" xfId="248" applyNumberFormat="1" applyFont="1" applyFill="1" applyBorder="1" applyAlignment="1">
      <alignment vertical="center"/>
    </xf>
    <xf numFmtId="237" fontId="136" fillId="0" borderId="63" xfId="0" applyNumberFormat="1" applyFont="1" applyFill="1" applyBorder="1" applyAlignment="1">
      <alignment vertical="center"/>
    </xf>
    <xf numFmtId="237" fontId="136" fillId="0" borderId="47" xfId="0" applyNumberFormat="1" applyFont="1" applyFill="1" applyBorder="1" applyAlignment="1">
      <alignment vertical="center"/>
    </xf>
    <xf numFmtId="237" fontId="136" fillId="0" borderId="52" xfId="0" applyNumberFormat="1" applyFont="1" applyFill="1" applyBorder="1" applyAlignment="1">
      <alignment vertical="center"/>
    </xf>
    <xf numFmtId="0" fontId="136" fillId="0" borderId="38" xfId="0" applyFont="1" applyFill="1" applyBorder="1" applyAlignment="1">
      <alignment horizontal="left" vertical="center"/>
    </xf>
    <xf numFmtId="0" fontId="136" fillId="0" borderId="43" xfId="0" applyFont="1" applyFill="1" applyBorder="1" applyAlignment="1">
      <alignment vertical="center"/>
    </xf>
    <xf numFmtId="239" fontId="135" fillId="0" borderId="35" xfId="248" applyNumberFormat="1" applyFont="1" applyFill="1" applyBorder="1" applyAlignment="1">
      <alignment vertical="center"/>
    </xf>
    <xf numFmtId="239" fontId="137" fillId="0" borderId="35" xfId="248" applyNumberFormat="1" applyFont="1" applyFill="1" applyBorder="1" applyAlignment="1">
      <alignment vertical="center"/>
    </xf>
    <xf numFmtId="252" fontId="137" fillId="0" borderId="41" xfId="248" applyNumberFormat="1" applyFont="1" applyFill="1" applyBorder="1" applyAlignment="1">
      <alignment vertical="center"/>
    </xf>
    <xf numFmtId="252" fontId="137" fillId="0" borderId="180" xfId="248" applyNumberFormat="1" applyFont="1" applyFill="1" applyBorder="1" applyAlignment="1">
      <alignment horizontal="center" vertical="center"/>
    </xf>
    <xf numFmtId="242" fontId="137" fillId="0" borderId="67" xfId="248" applyNumberFormat="1" applyFont="1" applyFill="1" applyBorder="1" applyAlignment="1">
      <alignment vertical="center"/>
    </xf>
    <xf numFmtId="242" fontId="137" fillId="0" borderId="35" xfId="248" applyNumberFormat="1" applyFont="1" applyFill="1" applyBorder="1" applyAlignment="1">
      <alignment vertical="center"/>
    </xf>
    <xf numFmtId="256" fontId="137" fillId="0" borderId="36" xfId="248" applyNumberFormat="1" applyFont="1" applyFill="1" applyBorder="1" applyAlignment="1">
      <alignment vertical="center"/>
    </xf>
    <xf numFmtId="240" fontId="137" fillId="0" borderId="67" xfId="248" applyNumberFormat="1" applyFont="1" applyFill="1" applyBorder="1" applyAlignment="1">
      <alignment vertical="center"/>
    </xf>
    <xf numFmtId="240" fontId="137" fillId="0" borderId="36" xfId="248" applyNumberFormat="1" applyFont="1" applyFill="1" applyBorder="1" applyAlignment="1">
      <alignment vertical="center"/>
    </xf>
    <xf numFmtId="256" fontId="137" fillId="0" borderId="41" xfId="248" applyNumberFormat="1" applyFont="1" applyFill="1" applyBorder="1" applyAlignment="1">
      <alignment vertical="center"/>
    </xf>
    <xf numFmtId="239" fontId="135" fillId="0" borderId="34" xfId="248" applyNumberFormat="1" applyFont="1" applyFill="1" applyBorder="1" applyAlignment="1">
      <alignment vertical="center"/>
    </xf>
    <xf numFmtId="252" fontId="135" fillId="0" borderId="38" xfId="248" applyNumberFormat="1" applyFont="1" applyFill="1" applyBorder="1" applyAlignment="1">
      <alignment vertical="center"/>
    </xf>
    <xf numFmtId="252" fontId="135" fillId="0" borderId="85" xfId="248" applyNumberFormat="1" applyFont="1" applyFill="1" applyBorder="1" applyAlignment="1">
      <alignment horizontal="center" vertical="center"/>
    </xf>
    <xf numFmtId="242" fontId="135" fillId="0" borderId="69" xfId="248" applyNumberFormat="1" applyFont="1" applyFill="1" applyBorder="1" applyAlignment="1">
      <alignment vertical="center"/>
    </xf>
    <xf numFmtId="242" fontId="135" fillId="0" borderId="34" xfId="248" applyNumberFormat="1" applyFont="1" applyFill="1" applyBorder="1" applyAlignment="1">
      <alignment vertical="center"/>
    </xf>
    <xf numFmtId="256" fontId="135" fillId="0" borderId="37" xfId="248" applyNumberFormat="1" applyFont="1" applyFill="1" applyBorder="1" applyAlignment="1">
      <alignment vertical="center"/>
    </xf>
    <xf numFmtId="240" fontId="135" fillId="0" borderId="69" xfId="248" applyNumberFormat="1" applyFont="1" applyFill="1" applyBorder="1" applyAlignment="1">
      <alignment vertical="center"/>
    </xf>
    <xf numFmtId="240" fontId="135" fillId="0" borderId="37" xfId="248" applyNumberFormat="1" applyFont="1" applyFill="1" applyBorder="1" applyAlignment="1">
      <alignment vertical="center"/>
    </xf>
    <xf numFmtId="256" fontId="135" fillId="0" borderId="38" xfId="248" applyNumberFormat="1" applyFont="1" applyFill="1" applyBorder="1" applyAlignment="1">
      <alignment vertical="center"/>
    </xf>
    <xf numFmtId="240" fontId="135" fillId="0" borderId="69" xfId="248" applyNumberFormat="1" applyFont="1" applyFill="1" applyBorder="1" applyAlignment="1">
      <alignment horizontal="center" vertical="center"/>
    </xf>
    <xf numFmtId="0" fontId="136" fillId="0" borderId="37" xfId="0" applyFont="1" applyFill="1" applyBorder="1" applyAlignment="1">
      <alignment vertical="center"/>
    </xf>
    <xf numFmtId="252" fontId="137" fillId="0" borderId="36" xfId="248" applyNumberFormat="1" applyFont="1" applyFill="1" applyBorder="1" applyAlignment="1">
      <alignment vertical="center"/>
    </xf>
    <xf numFmtId="0" fontId="139" fillId="0" borderId="53" xfId="0" applyFont="1" applyFill="1" applyBorder="1" applyAlignment="1">
      <alignment vertical="center"/>
    </xf>
    <xf numFmtId="0" fontId="139" fillId="0" borderId="63" xfId="0" applyFont="1" applyFill="1" applyBorder="1" applyAlignment="1">
      <alignment vertical="center"/>
    </xf>
    <xf numFmtId="0" fontId="136" fillId="0" borderId="35" xfId="0" applyFont="1" applyFill="1" applyBorder="1" applyAlignment="1">
      <alignment vertical="center"/>
    </xf>
    <xf numFmtId="252" fontId="137" fillId="0" borderId="35" xfId="248" applyNumberFormat="1" applyFont="1" applyFill="1" applyBorder="1" applyAlignment="1">
      <alignment vertical="center"/>
    </xf>
    <xf numFmtId="0" fontId="138" fillId="0" borderId="47" xfId="0" applyFont="1" applyFill="1" applyBorder="1" applyAlignment="1">
      <alignment horizontal="left" vertical="center"/>
    </xf>
    <xf numFmtId="0" fontId="139" fillId="0" borderId="40" xfId="0" applyFont="1" applyFill="1" applyBorder="1" applyAlignment="1">
      <alignment horizontal="left" vertical="center"/>
    </xf>
    <xf numFmtId="239" fontId="135" fillId="0" borderId="26" xfId="248" applyNumberFormat="1" applyFont="1" applyFill="1" applyBorder="1" applyAlignment="1">
      <alignment vertical="center"/>
    </xf>
    <xf numFmtId="256" fontId="135" fillId="0" borderId="9" xfId="248" applyNumberFormat="1" applyFont="1" applyFill="1" applyBorder="1" applyAlignment="1">
      <alignment vertical="center"/>
    </xf>
    <xf numFmtId="240" fontId="135" fillId="0" borderId="65" xfId="248" applyNumberFormat="1" applyFont="1" applyFill="1" applyBorder="1" applyAlignment="1">
      <alignment vertical="center"/>
    </xf>
    <xf numFmtId="240" fontId="135" fillId="0" borderId="9" xfId="248" applyNumberFormat="1" applyFont="1" applyFill="1" applyBorder="1" applyAlignment="1">
      <alignment vertical="center"/>
    </xf>
    <xf numFmtId="256" fontId="135" fillId="0" borderId="39" xfId="248" applyNumberFormat="1" applyFont="1" applyFill="1" applyBorder="1" applyAlignment="1">
      <alignment vertical="center"/>
    </xf>
    <xf numFmtId="252" fontId="135" fillId="0" borderId="26" xfId="248" applyNumberFormat="1" applyFont="1" applyFill="1" applyBorder="1" applyAlignment="1">
      <alignment vertical="center"/>
    </xf>
    <xf numFmtId="252" fontId="135" fillId="0" borderId="39" xfId="248" applyNumberFormat="1" applyFont="1" applyFill="1" applyBorder="1" applyAlignment="1">
      <alignment vertical="center"/>
    </xf>
    <xf numFmtId="252" fontId="135" fillId="0" borderId="212" xfId="248" applyNumberFormat="1" applyFont="1" applyFill="1" applyBorder="1" applyAlignment="1">
      <alignment horizontal="center" vertical="center"/>
    </xf>
    <xf numFmtId="242" fontId="135" fillId="0" borderId="65" xfId="248" applyNumberFormat="1" applyFont="1" applyFill="1" applyBorder="1" applyAlignment="1">
      <alignment vertical="center"/>
    </xf>
    <xf numFmtId="0" fontId="139" fillId="0" borderId="34" xfId="0" applyFont="1" applyFill="1" applyBorder="1" applyAlignment="1">
      <alignment vertical="center"/>
    </xf>
    <xf numFmtId="0" fontId="139" fillId="0" borderId="38" xfId="0" applyFont="1" applyFill="1" applyBorder="1" applyAlignment="1">
      <alignment vertical="center"/>
    </xf>
    <xf numFmtId="252" fontId="137" fillId="0" borderId="7" xfId="248" applyNumberFormat="1" applyFont="1" applyFill="1" applyBorder="1" applyAlignment="1">
      <alignment vertical="center"/>
    </xf>
    <xf numFmtId="252" fontId="137" fillId="0" borderId="40" xfId="248" applyNumberFormat="1" applyFont="1" applyFill="1" applyBorder="1" applyAlignment="1">
      <alignment vertical="center"/>
    </xf>
    <xf numFmtId="239" fontId="137" fillId="0" borderId="7" xfId="248" applyNumberFormat="1" applyFont="1" applyFill="1" applyBorder="1" applyAlignment="1">
      <alignment vertical="center"/>
    </xf>
    <xf numFmtId="252" fontId="137" fillId="0" borderId="136" xfId="248" applyNumberFormat="1" applyFont="1" applyFill="1" applyBorder="1" applyAlignment="1">
      <alignment horizontal="center" vertical="center"/>
    </xf>
    <xf numFmtId="242" fontId="137" fillId="0" borderId="83" xfId="248" applyNumberFormat="1" applyFont="1" applyFill="1" applyBorder="1" applyAlignment="1">
      <alignment vertical="center"/>
    </xf>
    <xf numFmtId="252" fontId="137" fillId="0" borderId="0" xfId="248" applyNumberFormat="1" applyFont="1" applyFill="1" applyBorder="1" applyAlignment="1">
      <alignment vertical="center"/>
    </xf>
    <xf numFmtId="0" fontId="139" fillId="0" borderId="43" xfId="0" applyFont="1" applyFill="1" applyBorder="1" applyAlignment="1">
      <alignment vertical="center"/>
    </xf>
    <xf numFmtId="0" fontId="139" fillId="0" borderId="47" xfId="0" applyFont="1" applyFill="1" applyBorder="1" applyAlignment="1">
      <alignment vertical="center"/>
    </xf>
    <xf numFmtId="0" fontId="136" fillId="0" borderId="40" xfId="0" applyFont="1" applyFill="1" applyBorder="1" applyAlignment="1">
      <alignment horizontal="left" vertical="center"/>
    </xf>
    <xf numFmtId="239" fontId="135" fillId="0" borderId="57" xfId="248" applyNumberFormat="1" applyFont="1" applyFill="1" applyBorder="1" applyAlignment="1">
      <alignment horizontal="right" vertical="center"/>
    </xf>
    <xf numFmtId="239" fontId="135" fillId="0" borderId="3" xfId="248" applyNumberFormat="1" applyFont="1" applyFill="1" applyBorder="1" applyAlignment="1">
      <alignment horizontal="center" vertical="center"/>
    </xf>
    <xf numFmtId="244" fontId="135" fillId="0" borderId="59" xfId="248" applyNumberFormat="1" applyFont="1" applyFill="1" applyBorder="1" applyAlignment="1">
      <alignment vertical="center"/>
    </xf>
    <xf numFmtId="239" fontId="135" fillId="0" borderId="60" xfId="248" applyNumberFormat="1" applyFont="1" applyFill="1" applyBorder="1" applyAlignment="1">
      <alignment horizontal="center" vertical="center"/>
    </xf>
    <xf numFmtId="239" fontId="135" fillId="0" borderId="61" xfId="248" applyNumberFormat="1" applyFont="1" applyFill="1" applyBorder="1" applyAlignment="1">
      <alignment horizontal="center" vertical="center"/>
    </xf>
    <xf numFmtId="239" fontId="137" fillId="0" borderId="61" xfId="248" applyNumberFormat="1" applyFont="1" applyFill="1" applyBorder="1" applyAlignment="1">
      <alignment horizontal="center" vertical="center"/>
    </xf>
    <xf numFmtId="239" fontId="137" fillId="0" borderId="57" xfId="248" applyNumberFormat="1" applyFont="1" applyFill="1" applyBorder="1" applyAlignment="1">
      <alignment horizontal="right" vertical="center"/>
    </xf>
    <xf numFmtId="239" fontId="137" fillId="0" borderId="3" xfId="248" applyNumberFormat="1" applyFont="1" applyFill="1" applyBorder="1" applyAlignment="1">
      <alignment horizontal="center" vertical="center"/>
    </xf>
    <xf numFmtId="244" fontId="137" fillId="0" borderId="59" xfId="248" applyNumberFormat="1" applyFont="1" applyFill="1" applyBorder="1" applyAlignment="1">
      <alignment vertical="center"/>
    </xf>
    <xf numFmtId="239" fontId="137" fillId="0" borderId="60" xfId="248" applyNumberFormat="1" applyFont="1" applyFill="1" applyBorder="1" applyAlignment="1">
      <alignment horizontal="center" vertical="center"/>
    </xf>
    <xf numFmtId="239" fontId="135" fillId="0" borderId="62" xfId="248" applyNumberFormat="1" applyFont="1" applyFill="1" applyBorder="1" applyAlignment="1">
      <alignment horizontal="right" vertical="center"/>
    </xf>
    <xf numFmtId="239" fontId="135" fillId="0" borderId="145" xfId="248" applyNumberFormat="1" applyFont="1" applyFill="1" applyBorder="1" applyAlignment="1">
      <alignment horizontal="center" vertical="center"/>
    </xf>
    <xf numFmtId="244" fontId="135" fillId="0" borderId="139" xfId="248" applyNumberFormat="1" applyFont="1" applyFill="1" applyBorder="1" applyAlignment="1">
      <alignment vertical="center"/>
    </xf>
    <xf numFmtId="239" fontId="135" fillId="0" borderId="202" xfId="248" applyNumberFormat="1" applyFont="1" applyFill="1" applyBorder="1" applyAlignment="1">
      <alignment horizontal="center" vertical="center"/>
    </xf>
    <xf numFmtId="239" fontId="135" fillId="0" borderId="146" xfId="248" applyNumberFormat="1" applyFont="1" applyFill="1" applyBorder="1" applyAlignment="1">
      <alignment horizontal="center" vertical="center"/>
    </xf>
    <xf numFmtId="239" fontId="137" fillId="0" borderId="146" xfId="248" applyNumberFormat="1" applyFont="1" applyFill="1" applyBorder="1" applyAlignment="1">
      <alignment horizontal="center" vertical="center"/>
    </xf>
    <xf numFmtId="239" fontId="137" fillId="0" borderId="62" xfId="248" applyNumberFormat="1" applyFont="1" applyFill="1" applyBorder="1" applyAlignment="1">
      <alignment horizontal="right" vertical="center"/>
    </xf>
    <xf numFmtId="239" fontId="137" fillId="0" borderId="145" xfId="248" applyNumberFormat="1" applyFont="1" applyFill="1" applyBorder="1" applyAlignment="1">
      <alignment horizontal="center" vertical="center"/>
    </xf>
    <xf numFmtId="244" fontId="137" fillId="0" borderId="139" xfId="248" applyNumberFormat="1" applyFont="1" applyFill="1" applyBorder="1" applyAlignment="1">
      <alignment vertical="center"/>
    </xf>
    <xf numFmtId="239" fontId="137" fillId="0" borderId="202" xfId="248" applyNumberFormat="1" applyFont="1" applyFill="1" applyBorder="1" applyAlignment="1">
      <alignment horizontal="center" vertical="center"/>
    </xf>
    <xf numFmtId="0" fontId="139" fillId="0" borderId="41" xfId="0" applyFont="1" applyFill="1" applyBorder="1" applyAlignment="1">
      <alignment horizontal="left" vertical="center"/>
    </xf>
    <xf numFmtId="239" fontId="137" fillId="0" borderId="26" xfId="248" applyNumberFormat="1" applyFont="1" applyFill="1" applyBorder="1" applyAlignment="1">
      <alignment horizontal="right" vertical="center"/>
    </xf>
    <xf numFmtId="239" fontId="137" fillId="0" borderId="9" xfId="248" applyNumberFormat="1" applyFont="1" applyFill="1" applyBorder="1" applyAlignment="1">
      <alignment horizontal="center" vertical="center"/>
    </xf>
    <xf numFmtId="244" fontId="137" fillId="0" borderId="65" xfId="248" applyNumberFormat="1" applyFont="1" applyFill="1" applyBorder="1" applyAlignment="1">
      <alignment vertical="center"/>
    </xf>
    <xf numFmtId="239" fontId="137" fillId="0" borderId="66" xfId="248" applyNumberFormat="1" applyFont="1" applyFill="1" applyBorder="1" applyAlignment="1">
      <alignment horizontal="center" vertical="center"/>
    </xf>
    <xf numFmtId="239" fontId="137" fillId="0" borderId="39" xfId="248" applyNumberFormat="1" applyFont="1" applyFill="1" applyBorder="1" applyAlignment="1">
      <alignment horizontal="center" vertical="center"/>
    </xf>
    <xf numFmtId="239" fontId="135" fillId="0" borderId="7" xfId="248" applyNumberFormat="1" applyFont="1" applyFill="1" applyBorder="1" applyAlignment="1">
      <alignment horizontal="right" vertical="center"/>
    </xf>
    <xf numFmtId="239" fontId="135" fillId="0" borderId="0" xfId="248" applyNumberFormat="1" applyFont="1" applyFill="1" applyBorder="1" applyAlignment="1">
      <alignment horizontal="center" vertical="center"/>
    </xf>
    <xf numFmtId="244" fontId="135" fillId="0" borderId="83" xfId="248" applyNumberFormat="1" applyFont="1" applyFill="1" applyBorder="1" applyAlignment="1">
      <alignment vertical="center"/>
    </xf>
    <xf numFmtId="239" fontId="135" fillId="0" borderId="211" xfId="248" applyNumberFormat="1" applyFont="1" applyFill="1" applyBorder="1" applyAlignment="1">
      <alignment horizontal="center" vertical="center"/>
    </xf>
    <xf numFmtId="239" fontId="135" fillId="0" borderId="40" xfId="248" applyNumberFormat="1" applyFont="1" applyFill="1" applyBorder="1" applyAlignment="1">
      <alignment horizontal="center" vertical="center"/>
    </xf>
    <xf numFmtId="239" fontId="137" fillId="0" borderId="40" xfId="248" applyNumberFormat="1" applyFont="1" applyFill="1" applyBorder="1" applyAlignment="1">
      <alignment horizontal="center" vertical="center"/>
    </xf>
    <xf numFmtId="239" fontId="137" fillId="0" borderId="0" xfId="248" applyNumberFormat="1" applyFont="1" applyFill="1" applyBorder="1" applyAlignment="1">
      <alignment horizontal="center" vertical="center"/>
    </xf>
    <xf numFmtId="244" fontId="137" fillId="0" borderId="83" xfId="248" applyNumberFormat="1" applyFont="1" applyFill="1" applyBorder="1" applyAlignment="1">
      <alignment vertical="center"/>
    </xf>
    <xf numFmtId="239" fontId="137" fillId="0" borderId="211" xfId="248" applyNumberFormat="1" applyFont="1" applyFill="1" applyBorder="1" applyAlignment="1">
      <alignment horizontal="center" vertical="center"/>
    </xf>
    <xf numFmtId="239" fontId="137" fillId="0" borderId="7" xfId="248" applyNumberFormat="1" applyFont="1" applyFill="1" applyBorder="1" applyAlignment="1">
      <alignment horizontal="right" vertical="center"/>
    </xf>
    <xf numFmtId="0" fontId="136" fillId="0" borderId="39" xfId="0" applyFont="1" applyFill="1" applyBorder="1" applyAlignment="1">
      <alignment vertical="center"/>
    </xf>
    <xf numFmtId="239" fontId="135" fillId="0" borderId="48" xfId="248" applyNumberFormat="1" applyFont="1" applyFill="1" applyBorder="1" applyAlignment="1">
      <alignment horizontal="right" vertical="center"/>
    </xf>
    <xf numFmtId="239" fontId="135" fillId="0" borderId="49" xfId="248" applyNumberFormat="1" applyFont="1" applyFill="1" applyBorder="1" applyAlignment="1">
      <alignment horizontal="center" vertical="center"/>
    </xf>
    <xf numFmtId="244" fontId="135" fillId="0" borderId="50" xfId="248" applyNumberFormat="1" applyFont="1" applyFill="1" applyBorder="1" applyAlignment="1">
      <alignment vertical="center"/>
    </xf>
    <xf numFmtId="239" fontId="135" fillId="0" borderId="51" xfId="248" applyNumberFormat="1" applyFont="1" applyFill="1" applyBorder="1" applyAlignment="1">
      <alignment horizontal="center" vertical="center"/>
    </xf>
    <xf numFmtId="239" fontId="135" fillId="0" borderId="52" xfId="248" applyNumberFormat="1" applyFont="1" applyFill="1" applyBorder="1" applyAlignment="1">
      <alignment horizontal="center" vertical="center"/>
    </xf>
    <xf numFmtId="239" fontId="137" fillId="0" borderId="48" xfId="248" applyNumberFormat="1" applyFont="1" applyFill="1" applyBorder="1" applyAlignment="1">
      <alignment horizontal="right" vertical="center"/>
    </xf>
    <xf numFmtId="239" fontId="137" fillId="0" borderId="49" xfId="248" applyNumberFormat="1" applyFont="1" applyFill="1" applyBorder="1" applyAlignment="1">
      <alignment horizontal="center" vertical="center"/>
    </xf>
    <xf numFmtId="244" fontId="137" fillId="0" borderId="50" xfId="248" applyNumberFormat="1" applyFont="1" applyFill="1" applyBorder="1" applyAlignment="1">
      <alignment vertical="center"/>
    </xf>
    <xf numFmtId="239" fontId="137" fillId="0" borderId="51" xfId="248" applyNumberFormat="1" applyFont="1" applyFill="1" applyBorder="1" applyAlignment="1">
      <alignment horizontal="center" vertical="center"/>
    </xf>
    <xf numFmtId="239" fontId="137" fillId="0" borderId="52" xfId="248" applyNumberFormat="1" applyFont="1" applyFill="1" applyBorder="1" applyAlignment="1">
      <alignment horizontal="center" vertical="center"/>
    </xf>
    <xf numFmtId="252" fontId="135" fillId="0" borderId="35" xfId="248" applyNumberFormat="1" applyFont="1" applyFill="1" applyBorder="1" applyAlignment="1">
      <alignment vertical="center"/>
    </xf>
    <xf numFmtId="252" fontId="135" fillId="0" borderId="41" xfId="248" applyNumberFormat="1" applyFont="1" applyFill="1" applyBorder="1" applyAlignment="1">
      <alignment vertical="center"/>
    </xf>
    <xf numFmtId="237" fontId="136" fillId="0" borderId="61" xfId="0" applyNumberFormat="1" applyFont="1" applyFill="1" applyBorder="1" applyAlignment="1">
      <alignment vertical="center"/>
    </xf>
    <xf numFmtId="252" fontId="135" fillId="0" borderId="57" xfId="389" applyNumberFormat="1" applyFont="1" applyFill="1" applyBorder="1" applyAlignment="1">
      <alignment vertical="center"/>
    </xf>
    <xf numFmtId="252" fontId="135" fillId="0" borderId="3" xfId="389" applyNumberFormat="1" applyFont="1" applyFill="1" applyBorder="1" applyAlignment="1">
      <alignment vertical="center"/>
    </xf>
    <xf numFmtId="239" fontId="135" fillId="0" borderId="43" xfId="389" applyNumberFormat="1" applyFont="1" applyFill="1" applyBorder="1" applyAlignment="1">
      <alignment vertical="center"/>
    </xf>
    <xf numFmtId="252" fontId="135" fillId="0" borderId="47" xfId="389" applyNumberFormat="1" applyFont="1" applyFill="1" applyBorder="1" applyAlignment="1">
      <alignment vertical="center"/>
    </xf>
    <xf numFmtId="252" fontId="135" fillId="0" borderId="77" xfId="389" applyNumberFormat="1" applyFont="1" applyFill="1" applyBorder="1" applyAlignment="1">
      <alignment horizontal="center" vertical="center"/>
    </xf>
    <xf numFmtId="242" fontId="135" fillId="0" borderId="3" xfId="389" applyNumberFormat="1" applyFont="1" applyFill="1" applyBorder="1" applyAlignment="1">
      <alignment vertical="center"/>
    </xf>
    <xf numFmtId="240" fontId="135" fillId="0" borderId="60" xfId="248" applyNumberFormat="1" applyFont="1" applyFill="1" applyBorder="1" applyAlignment="1">
      <alignment vertical="center"/>
    </xf>
    <xf numFmtId="237" fontId="136" fillId="0" borderId="145" xfId="0" applyNumberFormat="1" applyFont="1" applyFill="1" applyBorder="1" applyAlignment="1">
      <alignment vertical="center"/>
    </xf>
    <xf numFmtId="237" fontId="136" fillId="0" borderId="145" xfId="0" applyNumberFormat="1" applyFont="1" applyFill="1" applyBorder="1" applyAlignment="1">
      <alignment horizontal="center" vertical="center"/>
    </xf>
    <xf numFmtId="237" fontId="136" fillId="0" borderId="146" xfId="0" applyNumberFormat="1" applyFont="1" applyFill="1" applyBorder="1" applyAlignment="1">
      <alignment vertical="center"/>
    </xf>
    <xf numFmtId="252" fontId="135" fillId="0" borderId="62" xfId="389" applyNumberFormat="1" applyFont="1" applyFill="1" applyBorder="1" applyAlignment="1">
      <alignment vertical="center"/>
    </xf>
    <xf numFmtId="252" fontId="135" fillId="0" borderId="145" xfId="389" applyNumberFormat="1" applyFont="1" applyFill="1" applyBorder="1" applyAlignment="1">
      <alignment vertical="center"/>
    </xf>
    <xf numFmtId="239" fontId="135" fillId="0" borderId="62" xfId="389" applyNumberFormat="1" applyFont="1" applyFill="1" applyBorder="1" applyAlignment="1">
      <alignment vertical="center"/>
    </xf>
    <xf numFmtId="252" fontId="135" fillId="0" borderId="146" xfId="389" applyNumberFormat="1" applyFont="1" applyFill="1" applyBorder="1" applyAlignment="1">
      <alignment vertical="center"/>
    </xf>
    <xf numFmtId="252" fontId="135" fillId="0" borderId="138" xfId="389" applyNumberFormat="1" applyFont="1" applyFill="1" applyBorder="1" applyAlignment="1">
      <alignment horizontal="center" vertical="center"/>
    </xf>
    <xf numFmtId="242" fontId="135" fillId="0" borderId="145" xfId="389" applyNumberFormat="1" applyFont="1" applyFill="1" applyBorder="1" applyAlignment="1">
      <alignment vertical="center"/>
    </xf>
    <xf numFmtId="240" fontId="135" fillId="0" borderId="202" xfId="248" applyNumberFormat="1" applyFont="1" applyFill="1" applyBorder="1" applyAlignment="1">
      <alignment vertical="center"/>
    </xf>
    <xf numFmtId="240" fontId="137" fillId="0" borderId="66" xfId="248" applyNumberFormat="1" applyFont="1" applyFill="1" applyBorder="1" applyAlignment="1">
      <alignment vertical="center"/>
    </xf>
    <xf numFmtId="252" fontId="135" fillId="0" borderId="53" xfId="389" applyNumberFormat="1" applyFont="1" applyFill="1" applyBorder="1" applyAlignment="1">
      <alignment vertical="center"/>
    </xf>
    <xf numFmtId="252" fontId="135" fillId="0" borderId="64" xfId="389" applyNumberFormat="1" applyFont="1" applyFill="1" applyBorder="1" applyAlignment="1">
      <alignment vertical="center"/>
    </xf>
    <xf numFmtId="239" fontId="135" fillId="0" borderId="53" xfId="389" applyNumberFormat="1" applyFont="1" applyFill="1" applyBorder="1" applyAlignment="1">
      <alignment vertical="center"/>
    </xf>
    <xf numFmtId="252" fontId="135" fillId="0" borderId="63" xfId="389" applyNumberFormat="1" applyFont="1" applyFill="1" applyBorder="1" applyAlignment="1">
      <alignment vertical="center"/>
    </xf>
    <xf numFmtId="252" fontId="135" fillId="0" borderId="147" xfId="389" applyNumberFormat="1" applyFont="1" applyFill="1" applyBorder="1" applyAlignment="1">
      <alignment horizontal="center" vertical="center"/>
    </xf>
    <xf numFmtId="242" fontId="135" fillId="0" borderId="64" xfId="389" applyNumberFormat="1" applyFont="1" applyFill="1" applyBorder="1" applyAlignment="1">
      <alignment vertical="center"/>
    </xf>
    <xf numFmtId="240" fontId="135" fillId="0" borderId="56" xfId="248" applyNumberFormat="1" applyFont="1" applyFill="1" applyBorder="1" applyAlignment="1">
      <alignment vertical="center"/>
    </xf>
    <xf numFmtId="240" fontId="135" fillId="0" borderId="37" xfId="248" applyNumberFormat="1" applyFont="1" applyFill="1" applyBorder="1" applyAlignment="1">
      <alignment horizontal="center" vertical="center"/>
    </xf>
    <xf numFmtId="242" fontId="137" fillId="0" borderId="36" xfId="248" applyNumberFormat="1" applyFont="1" applyFill="1" applyBorder="1" applyAlignment="1">
      <alignment vertical="center"/>
    </xf>
    <xf numFmtId="239" fontId="137" fillId="0" borderId="53" xfId="248" applyNumberFormat="1" applyFont="1" applyFill="1" applyBorder="1" applyAlignment="1">
      <alignment vertical="center"/>
    </xf>
    <xf numFmtId="256" fontId="137" fillId="0" borderId="64" xfId="248" applyNumberFormat="1" applyFont="1" applyFill="1" applyBorder="1" applyAlignment="1">
      <alignment vertical="center"/>
    </xf>
    <xf numFmtId="240" fontId="137" fillId="0" borderId="55" xfId="248" applyNumberFormat="1" applyFont="1" applyFill="1" applyBorder="1" applyAlignment="1">
      <alignment vertical="center"/>
    </xf>
    <xf numFmtId="256" fontId="137" fillId="0" borderId="63" xfId="248" applyNumberFormat="1" applyFont="1" applyFill="1" applyBorder="1" applyAlignment="1">
      <alignment vertical="center"/>
    </xf>
    <xf numFmtId="0" fontId="130" fillId="0" borderId="36" xfId="0" applyFont="1" applyFill="1" applyBorder="1">
      <alignment vertical="center"/>
    </xf>
    <xf numFmtId="237" fontId="130" fillId="0" borderId="35" xfId="0" applyNumberFormat="1" applyFont="1" applyFill="1" applyBorder="1">
      <alignment vertical="center"/>
    </xf>
    <xf numFmtId="237" fontId="130" fillId="0" borderId="36" xfId="0" applyNumberFormat="1" applyFont="1" applyFill="1" applyBorder="1">
      <alignment vertical="center"/>
    </xf>
    <xf numFmtId="0" fontId="130" fillId="0" borderId="41" xfId="0" applyFont="1" applyFill="1" applyBorder="1">
      <alignment vertical="center"/>
    </xf>
    <xf numFmtId="249" fontId="130" fillId="0" borderId="36" xfId="0" applyNumberFormat="1" applyFont="1" applyFill="1" applyBorder="1">
      <alignment vertical="center"/>
    </xf>
    <xf numFmtId="255" fontId="130" fillId="0" borderId="35" xfId="0" applyNumberFormat="1" applyFont="1" applyFill="1" applyBorder="1">
      <alignment vertical="center"/>
    </xf>
    <xf numFmtId="0" fontId="130" fillId="0" borderId="67" xfId="0" applyFont="1" applyFill="1" applyBorder="1">
      <alignment vertical="center"/>
    </xf>
    <xf numFmtId="0" fontId="130" fillId="0" borderId="68" xfId="0" applyFont="1" applyFill="1" applyBorder="1">
      <alignment vertical="center"/>
    </xf>
    <xf numFmtId="255" fontId="130" fillId="0" borderId="36" xfId="0" applyNumberFormat="1" applyFont="1" applyFill="1" applyBorder="1">
      <alignment vertical="center"/>
    </xf>
    <xf numFmtId="256" fontId="130" fillId="0" borderId="35" xfId="0" applyNumberFormat="1" applyFont="1" applyFill="1" applyBorder="1">
      <alignment vertical="center"/>
    </xf>
    <xf numFmtId="256" fontId="130" fillId="0" borderId="36" xfId="0" applyNumberFormat="1" applyFont="1" applyFill="1" applyBorder="1">
      <alignment vertical="center"/>
    </xf>
    <xf numFmtId="252" fontId="130" fillId="0" borderId="67" xfId="0" applyNumberFormat="1" applyFont="1" applyFill="1" applyBorder="1">
      <alignment vertical="center"/>
    </xf>
    <xf numFmtId="252" fontId="130" fillId="0" borderId="68" xfId="0" applyNumberFormat="1" applyFont="1" applyFill="1" applyBorder="1">
      <alignment vertical="center"/>
    </xf>
    <xf numFmtId="252" fontId="130" fillId="0" borderId="36" xfId="0" applyNumberFormat="1" applyFont="1" applyFill="1" applyBorder="1">
      <alignment vertical="center"/>
    </xf>
    <xf numFmtId="256" fontId="130" fillId="0" borderId="26" xfId="0" applyNumberFormat="1" applyFont="1" applyFill="1" applyBorder="1">
      <alignment vertical="center"/>
    </xf>
    <xf numFmtId="0" fontId="130" fillId="0" borderId="9" xfId="0" applyFont="1" applyFill="1" applyBorder="1">
      <alignment vertical="center"/>
    </xf>
    <xf numFmtId="0" fontId="130" fillId="0" borderId="65" xfId="0" applyFont="1" applyFill="1" applyBorder="1">
      <alignment vertical="center"/>
    </xf>
    <xf numFmtId="0" fontId="130" fillId="0" borderId="66" xfId="0" applyFont="1" applyFill="1" applyBorder="1">
      <alignment vertical="center"/>
    </xf>
    <xf numFmtId="0" fontId="130" fillId="0" borderId="39" xfId="0" applyFont="1" applyFill="1" applyBorder="1">
      <alignment vertical="center"/>
    </xf>
    <xf numFmtId="252" fontId="130" fillId="0" borderId="41" xfId="0" applyNumberFormat="1" applyFont="1" applyFill="1" applyBorder="1">
      <alignment vertical="center"/>
    </xf>
    <xf numFmtId="0" fontId="130" fillId="0" borderId="38" xfId="0" applyFont="1" applyFill="1" applyBorder="1">
      <alignment vertical="center"/>
    </xf>
    <xf numFmtId="0" fontId="133" fillId="0" borderId="35" xfId="0" applyFont="1" applyFill="1" applyBorder="1">
      <alignment vertical="center"/>
    </xf>
    <xf numFmtId="0" fontId="133" fillId="0" borderId="36" xfId="0" applyFont="1" applyFill="1" applyBorder="1">
      <alignment vertical="center"/>
    </xf>
    <xf numFmtId="249" fontId="133" fillId="0" borderId="36" xfId="0" applyNumberFormat="1" applyFont="1" applyFill="1" applyBorder="1">
      <alignment vertical="center"/>
    </xf>
    <xf numFmtId="0" fontId="133" fillId="0" borderId="41" xfId="0" applyFont="1" applyFill="1" applyBorder="1">
      <alignment vertical="center"/>
    </xf>
    <xf numFmtId="255" fontId="133" fillId="0" borderId="35" xfId="0" applyNumberFormat="1" applyFont="1" applyFill="1" applyBorder="1">
      <alignment vertical="center"/>
    </xf>
    <xf numFmtId="252" fontId="133" fillId="0" borderId="67" xfId="0" applyNumberFormat="1" applyFont="1" applyFill="1" applyBorder="1">
      <alignment vertical="center"/>
    </xf>
    <xf numFmtId="0" fontId="133" fillId="0" borderId="68" xfId="0" applyFont="1" applyFill="1" applyBorder="1">
      <alignment vertical="center"/>
    </xf>
    <xf numFmtId="252" fontId="133" fillId="0" borderId="36" xfId="0" applyNumberFormat="1" applyFont="1" applyFill="1" applyBorder="1">
      <alignment vertical="center"/>
    </xf>
    <xf numFmtId="252" fontId="133" fillId="0" borderId="68" xfId="0" applyNumberFormat="1" applyFont="1" applyFill="1" applyBorder="1">
      <alignment vertical="center"/>
    </xf>
    <xf numFmtId="255" fontId="133" fillId="0" borderId="36" xfId="0" applyNumberFormat="1" applyFont="1" applyFill="1" applyBorder="1">
      <alignment vertical="center"/>
    </xf>
    <xf numFmtId="256" fontId="133" fillId="0" borderId="35" xfId="0" applyNumberFormat="1" applyFont="1" applyFill="1" applyBorder="1">
      <alignment vertical="center"/>
    </xf>
    <xf numFmtId="256" fontId="133" fillId="0" borderId="36" xfId="0" applyNumberFormat="1" applyFont="1" applyFill="1" applyBorder="1">
      <alignment vertical="center"/>
    </xf>
    <xf numFmtId="252" fontId="133" fillId="0" borderId="41" xfId="0" applyNumberFormat="1" applyFont="1" applyFill="1" applyBorder="1">
      <alignment vertical="center"/>
    </xf>
    <xf numFmtId="0" fontId="133" fillId="0" borderId="26" xfId="0" applyFont="1" applyFill="1" applyBorder="1">
      <alignment vertical="center"/>
    </xf>
    <xf numFmtId="0" fontId="133" fillId="0" borderId="39" xfId="0" applyFont="1" applyFill="1" applyBorder="1">
      <alignment vertical="center"/>
    </xf>
    <xf numFmtId="0" fontId="131" fillId="0" borderId="0" xfId="0" applyFont="1" applyFill="1" applyBorder="1" applyAlignment="1">
      <alignment horizontal="center" vertical="center"/>
    </xf>
    <xf numFmtId="0" fontId="131" fillId="0" borderId="43" xfId="0" applyFont="1" applyFill="1" applyBorder="1" applyAlignment="1">
      <alignment horizontal="center" vertical="center"/>
    </xf>
    <xf numFmtId="237" fontId="131" fillId="0" borderId="44" xfId="0" applyNumberFormat="1" applyFont="1" applyFill="1" applyBorder="1" applyAlignment="1">
      <alignment vertical="center"/>
    </xf>
    <xf numFmtId="237" fontId="131" fillId="0" borderId="44" xfId="0" applyNumberFormat="1" applyFont="1" applyFill="1" applyBorder="1" applyAlignment="1">
      <alignment horizontal="center" vertical="center"/>
    </xf>
    <xf numFmtId="0" fontId="131" fillId="0" borderId="47" xfId="0" applyFont="1" applyFill="1" applyBorder="1" applyAlignment="1">
      <alignment vertical="center"/>
    </xf>
    <xf numFmtId="240" fontId="131" fillId="0" borderId="43" xfId="248" applyNumberFormat="1" applyFont="1" applyFill="1" applyBorder="1" applyAlignment="1">
      <alignment vertical="center"/>
    </xf>
    <xf numFmtId="252" fontId="131" fillId="0" borderId="47" xfId="248" applyNumberFormat="1" applyFont="1" applyFill="1" applyBorder="1" applyAlignment="1">
      <alignment vertical="center"/>
    </xf>
    <xf numFmtId="242" fontId="131" fillId="0" borderId="44" xfId="248" applyNumberFormat="1" applyFont="1" applyFill="1" applyBorder="1" applyAlignment="1">
      <alignment vertical="center"/>
    </xf>
    <xf numFmtId="252" fontId="131" fillId="0" borderId="44" xfId="248" applyNumberFormat="1" applyFont="1" applyFill="1" applyBorder="1" applyAlignment="1">
      <alignment vertical="center"/>
    </xf>
    <xf numFmtId="0" fontId="130" fillId="0" borderId="44" xfId="0" applyFont="1" applyFill="1" applyBorder="1">
      <alignment vertical="center"/>
    </xf>
    <xf numFmtId="240" fontId="130" fillId="0" borderId="45" xfId="0" applyNumberFormat="1" applyFont="1" applyFill="1" applyBorder="1">
      <alignment vertical="center"/>
    </xf>
    <xf numFmtId="0" fontId="130" fillId="0" borderId="46" xfId="0" applyFont="1" applyFill="1" applyBorder="1">
      <alignment vertical="center"/>
    </xf>
    <xf numFmtId="240" fontId="130" fillId="0" borderId="44" xfId="0" applyNumberFormat="1" applyFont="1" applyFill="1" applyBorder="1">
      <alignment vertical="center"/>
    </xf>
    <xf numFmtId="0" fontId="130" fillId="0" borderId="47" xfId="0" applyFont="1" applyFill="1" applyBorder="1">
      <alignment vertical="center"/>
    </xf>
    <xf numFmtId="0" fontId="131" fillId="0" borderId="48" xfId="0" applyFont="1" applyFill="1" applyBorder="1" applyAlignment="1">
      <alignment horizontal="center" vertical="center"/>
    </xf>
    <xf numFmtId="237" fontId="131" fillId="0" borderId="49" xfId="0" applyNumberFormat="1" applyFont="1" applyFill="1" applyBorder="1" applyAlignment="1">
      <alignment vertical="center"/>
    </xf>
    <xf numFmtId="237" fontId="131" fillId="0" borderId="49" xfId="0" applyNumberFormat="1" applyFont="1" applyFill="1" applyBorder="1" applyAlignment="1">
      <alignment horizontal="center" vertical="center"/>
    </xf>
    <xf numFmtId="0" fontId="131" fillId="0" borderId="52" xfId="0" applyFont="1" applyFill="1" applyBorder="1" applyAlignment="1">
      <alignment vertical="center"/>
    </xf>
    <xf numFmtId="240" fontId="131" fillId="0" borderId="48" xfId="248" applyNumberFormat="1" applyFont="1" applyFill="1" applyBorder="1" applyAlignment="1">
      <alignment vertical="center"/>
    </xf>
    <xf numFmtId="252" fontId="131" fillId="0" borderId="52" xfId="248" applyNumberFormat="1" applyFont="1" applyFill="1" applyBorder="1" applyAlignment="1">
      <alignment vertical="center"/>
    </xf>
    <xf numFmtId="242" fontId="131" fillId="0" borderId="49" xfId="248" applyNumberFormat="1" applyFont="1" applyFill="1" applyBorder="1" applyAlignment="1">
      <alignment vertical="center"/>
    </xf>
    <xf numFmtId="252" fontId="131" fillId="0" borderId="49" xfId="248" applyNumberFormat="1" applyFont="1" applyFill="1" applyBorder="1" applyAlignment="1">
      <alignment vertical="center"/>
    </xf>
    <xf numFmtId="0" fontId="130" fillId="0" borderId="49" xfId="0" applyFont="1" applyFill="1" applyBorder="1">
      <alignment vertical="center"/>
    </xf>
    <xf numFmtId="240" fontId="130" fillId="0" borderId="50" xfId="0" applyNumberFormat="1" applyFont="1" applyFill="1" applyBorder="1">
      <alignment vertical="center"/>
    </xf>
    <xf numFmtId="0" fontId="130" fillId="0" borderId="51" xfId="0" applyFont="1" applyFill="1" applyBorder="1">
      <alignment vertical="center"/>
    </xf>
    <xf numFmtId="240" fontId="130" fillId="0" borderId="49" xfId="0" applyNumberFormat="1" applyFont="1" applyFill="1" applyBorder="1">
      <alignment vertical="center"/>
    </xf>
    <xf numFmtId="0" fontId="130" fillId="0" borderId="52" xfId="0" applyFont="1" applyFill="1" applyBorder="1">
      <alignment vertical="center"/>
    </xf>
    <xf numFmtId="0" fontId="131" fillId="0" borderId="62" xfId="0" applyFont="1" applyFill="1" applyBorder="1" applyAlignment="1">
      <alignment horizontal="center" vertical="center"/>
    </xf>
    <xf numFmtId="237" fontId="131" fillId="0" borderId="145" xfId="0" applyNumberFormat="1" applyFont="1" applyFill="1" applyBorder="1" applyAlignment="1">
      <alignment vertical="center"/>
    </xf>
    <xf numFmtId="237" fontId="131" fillId="0" borderId="145" xfId="0" applyNumberFormat="1" applyFont="1" applyFill="1" applyBorder="1" applyAlignment="1">
      <alignment horizontal="center" vertical="center"/>
    </xf>
    <xf numFmtId="0" fontId="131" fillId="0" borderId="146" xfId="0" applyFont="1" applyFill="1" applyBorder="1" applyAlignment="1">
      <alignment vertical="center"/>
    </xf>
    <xf numFmtId="240" fontId="131" fillId="0" borderId="62" xfId="248" applyNumberFormat="1" applyFont="1" applyFill="1" applyBorder="1" applyAlignment="1">
      <alignment vertical="center"/>
    </xf>
    <xf numFmtId="252" fontId="131" fillId="0" borderId="146" xfId="248" applyNumberFormat="1" applyFont="1" applyFill="1" applyBorder="1" applyAlignment="1">
      <alignment vertical="center"/>
    </xf>
    <xf numFmtId="242" fontId="131" fillId="0" borderId="145" xfId="248" applyNumberFormat="1" applyFont="1" applyFill="1" applyBorder="1" applyAlignment="1">
      <alignment vertical="center"/>
    </xf>
    <xf numFmtId="252" fontId="131" fillId="0" borderId="145" xfId="248" applyNumberFormat="1" applyFont="1" applyFill="1" applyBorder="1" applyAlignment="1">
      <alignment vertical="center"/>
    </xf>
    <xf numFmtId="0" fontId="130" fillId="0" borderId="145" xfId="0" applyFont="1" applyFill="1" applyBorder="1">
      <alignment vertical="center"/>
    </xf>
    <xf numFmtId="240" fontId="130" fillId="0" borderId="139" xfId="0" applyNumberFormat="1" applyFont="1" applyFill="1" applyBorder="1">
      <alignment vertical="center"/>
    </xf>
    <xf numFmtId="0" fontId="130" fillId="0" borderId="202" xfId="0" applyFont="1" applyFill="1" applyBorder="1">
      <alignment vertical="center"/>
    </xf>
    <xf numFmtId="240" fontId="130" fillId="0" borderId="145" xfId="0" applyNumberFormat="1" applyFont="1" applyFill="1" applyBorder="1">
      <alignment vertical="center"/>
    </xf>
    <xf numFmtId="0" fontId="130" fillId="0" borderId="146" xfId="0" applyFont="1" applyFill="1" applyBorder="1">
      <alignment vertical="center"/>
    </xf>
    <xf numFmtId="0" fontId="134" fillId="0" borderId="7" xfId="0" applyFont="1" applyFill="1" applyBorder="1" applyAlignment="1">
      <alignment vertical="center"/>
    </xf>
    <xf numFmtId="240" fontId="134" fillId="0" borderId="26" xfId="248" applyNumberFormat="1" applyFont="1" applyFill="1" applyBorder="1" applyAlignment="1">
      <alignment vertical="center"/>
    </xf>
    <xf numFmtId="252" fontId="134" fillId="0" borderId="39" xfId="248" applyNumberFormat="1" applyFont="1" applyFill="1" applyBorder="1" applyAlignment="1">
      <alignment vertical="center"/>
    </xf>
    <xf numFmtId="242" fontId="134" fillId="0" borderId="9" xfId="248" applyNumberFormat="1" applyFont="1" applyFill="1" applyBorder="1" applyAlignment="1">
      <alignment vertical="center"/>
    </xf>
    <xf numFmtId="252" fontId="134" fillId="0" borderId="9" xfId="248" applyNumberFormat="1" applyFont="1" applyFill="1" applyBorder="1" applyAlignment="1">
      <alignment vertical="center"/>
    </xf>
    <xf numFmtId="0" fontId="133" fillId="0" borderId="9" xfId="0" applyFont="1" applyFill="1" applyBorder="1">
      <alignment vertical="center"/>
    </xf>
    <xf numFmtId="240" fontId="133" fillId="0" borderId="65" xfId="0" applyNumberFormat="1" applyFont="1" applyFill="1" applyBorder="1">
      <alignment vertical="center"/>
    </xf>
    <xf numFmtId="0" fontId="133" fillId="0" borderId="66" xfId="0" applyFont="1" applyFill="1" applyBorder="1">
      <alignment vertical="center"/>
    </xf>
    <xf numFmtId="240" fontId="133" fillId="0" borderId="9" xfId="0" applyNumberFormat="1" applyFont="1" applyFill="1" applyBorder="1">
      <alignment vertical="center"/>
    </xf>
    <xf numFmtId="0" fontId="134" fillId="0" borderId="26" xfId="0" applyFont="1" applyFill="1" applyBorder="1" applyAlignment="1">
      <alignment vertical="center"/>
    </xf>
    <xf numFmtId="0" fontId="134" fillId="0" borderId="39" xfId="0" applyFont="1" applyFill="1" applyBorder="1" applyAlignment="1">
      <alignment vertical="center"/>
    </xf>
    <xf numFmtId="252" fontId="131" fillId="0" borderId="61" xfId="248" applyNumberFormat="1" applyFont="1" applyFill="1" applyBorder="1" applyAlignment="1">
      <alignment vertical="center"/>
    </xf>
    <xf numFmtId="242" fontId="131" fillId="0" borderId="3" xfId="248" applyNumberFormat="1" applyFont="1" applyFill="1" applyBorder="1" applyAlignment="1">
      <alignment vertical="center"/>
    </xf>
    <xf numFmtId="252" fontId="131" fillId="0" borderId="3" xfId="248" applyNumberFormat="1" applyFont="1" applyFill="1" applyBorder="1" applyAlignment="1">
      <alignment vertical="center"/>
    </xf>
    <xf numFmtId="0" fontId="133" fillId="0" borderId="0" xfId="0" applyFont="1" applyFill="1" applyBorder="1" applyAlignment="1">
      <alignment horizontal="left" vertical="center"/>
    </xf>
    <xf numFmtId="242" fontId="134" fillId="0" borderId="26" xfId="248" applyNumberFormat="1" applyFont="1" applyFill="1" applyBorder="1" applyAlignment="1">
      <alignment vertical="center"/>
    </xf>
    <xf numFmtId="240" fontId="130" fillId="0" borderId="59" xfId="0" applyNumberFormat="1" applyFont="1" applyFill="1" applyBorder="1">
      <alignment vertical="center"/>
    </xf>
    <xf numFmtId="0" fontId="130" fillId="0" borderId="60" xfId="0" applyFont="1" applyFill="1" applyBorder="1">
      <alignment vertical="center"/>
    </xf>
    <xf numFmtId="0" fontId="130" fillId="0" borderId="61" xfId="0" applyFont="1" applyFill="1" applyBorder="1">
      <alignment vertical="center"/>
    </xf>
    <xf numFmtId="0" fontId="131" fillId="0" borderId="53" xfId="0" applyFont="1" applyFill="1" applyBorder="1" applyAlignment="1">
      <alignment horizontal="center" vertical="center"/>
    </xf>
    <xf numFmtId="237" fontId="131" fillId="0" borderId="64" xfId="0" applyNumberFormat="1" applyFont="1" applyFill="1" applyBorder="1" applyAlignment="1">
      <alignment vertical="center"/>
    </xf>
    <xf numFmtId="237" fontId="131" fillId="0" borderId="64" xfId="0" applyNumberFormat="1" applyFont="1" applyFill="1" applyBorder="1" applyAlignment="1">
      <alignment horizontal="center" vertical="center"/>
    </xf>
    <xf numFmtId="0" fontId="131" fillId="0" borderId="63" xfId="0" applyFont="1" applyFill="1" applyBorder="1" applyAlignment="1">
      <alignment vertical="center"/>
    </xf>
    <xf numFmtId="240" fontId="131" fillId="0" borderId="53" xfId="248" applyNumberFormat="1" applyFont="1" applyFill="1" applyBorder="1" applyAlignment="1">
      <alignment vertical="center"/>
    </xf>
    <xf numFmtId="252" fontId="131" fillId="0" borderId="63" xfId="248" applyNumberFormat="1" applyFont="1" applyFill="1" applyBorder="1" applyAlignment="1">
      <alignment vertical="center"/>
    </xf>
    <xf numFmtId="242" fontId="131" fillId="0" borderId="64" xfId="248" applyNumberFormat="1" applyFont="1" applyFill="1" applyBorder="1" applyAlignment="1">
      <alignment vertical="center"/>
    </xf>
    <xf numFmtId="252" fontId="131" fillId="0" borderId="64" xfId="248" applyNumberFormat="1" applyFont="1" applyFill="1" applyBorder="1" applyAlignment="1">
      <alignment vertical="center"/>
    </xf>
    <xf numFmtId="240" fontId="130" fillId="0" borderId="55" xfId="0" applyNumberFormat="1" applyFont="1" applyFill="1" applyBorder="1">
      <alignment vertical="center"/>
    </xf>
    <xf numFmtId="0" fontId="130" fillId="0" borderId="56" xfId="0" applyFont="1" applyFill="1" applyBorder="1">
      <alignment vertical="center"/>
    </xf>
    <xf numFmtId="240" fontId="130" fillId="0" borderId="64" xfId="0" applyNumberFormat="1" applyFont="1" applyFill="1" applyBorder="1">
      <alignment vertical="center"/>
    </xf>
    <xf numFmtId="0" fontId="130" fillId="0" borderId="63" xfId="0" applyFont="1" applyFill="1" applyBorder="1">
      <alignment vertical="center"/>
    </xf>
    <xf numFmtId="0" fontId="133" fillId="0" borderId="36" xfId="0" applyFont="1" applyFill="1" applyBorder="1" applyAlignment="1">
      <alignment horizontal="left" vertical="center"/>
    </xf>
    <xf numFmtId="0" fontId="131" fillId="0" borderId="57" xfId="0" applyFont="1" applyFill="1" applyBorder="1" applyAlignment="1">
      <alignment horizontal="center" vertical="center"/>
    </xf>
    <xf numFmtId="237" fontId="131" fillId="0" borderId="3" xfId="0" applyNumberFormat="1" applyFont="1" applyFill="1" applyBorder="1" applyAlignment="1">
      <alignment vertical="center"/>
    </xf>
    <xf numFmtId="237" fontId="131" fillId="0" borderId="3" xfId="0" applyNumberFormat="1" applyFont="1" applyFill="1" applyBorder="1" applyAlignment="1">
      <alignment horizontal="center" vertical="center"/>
    </xf>
    <xf numFmtId="0" fontId="131" fillId="0" borderId="61" xfId="0" applyFont="1" applyFill="1" applyBorder="1" applyAlignment="1">
      <alignment vertical="center"/>
    </xf>
    <xf numFmtId="240" fontId="131" fillId="0" borderId="57" xfId="248" applyNumberFormat="1" applyFont="1" applyFill="1" applyBorder="1" applyAlignment="1">
      <alignment vertical="center"/>
    </xf>
    <xf numFmtId="0" fontId="133" fillId="0" borderId="41" xfId="0" applyFont="1" applyFill="1" applyBorder="1" applyAlignment="1">
      <alignment horizontal="left" vertical="center"/>
    </xf>
    <xf numFmtId="0" fontId="130" fillId="0" borderId="30" xfId="0" applyFont="1" applyFill="1" applyBorder="1" applyAlignment="1">
      <alignment horizontal="center" vertical="center"/>
    </xf>
    <xf numFmtId="0" fontId="143" fillId="0" borderId="70" xfId="0" applyFont="1" applyFill="1" applyBorder="1" applyAlignment="1">
      <alignment horizontal="center" vertical="center" wrapText="1"/>
    </xf>
    <xf numFmtId="0" fontId="143" fillId="0" borderId="71" xfId="0" applyFont="1" applyFill="1" applyBorder="1" applyAlignment="1">
      <alignment horizontal="center" vertical="center" wrapText="1"/>
    </xf>
    <xf numFmtId="0" fontId="131" fillId="0" borderId="72" xfId="0" applyFont="1" applyFill="1" applyBorder="1" applyAlignment="1">
      <alignment horizontal="center" vertical="center" wrapText="1"/>
    </xf>
    <xf numFmtId="0" fontId="131" fillId="0" borderId="73" xfId="0" applyFont="1" applyFill="1" applyBorder="1" applyAlignment="1">
      <alignment horizontal="center" vertical="center" wrapText="1"/>
    </xf>
    <xf numFmtId="0" fontId="131" fillId="0" borderId="74" xfId="0" applyFont="1" applyFill="1" applyBorder="1" applyAlignment="1">
      <alignment horizontal="center" vertical="center" wrapText="1"/>
    </xf>
    <xf numFmtId="0" fontId="131" fillId="0" borderId="75" xfId="0" applyFont="1" applyFill="1" applyBorder="1" applyAlignment="1">
      <alignment horizontal="center" vertical="center" wrapText="1"/>
    </xf>
    <xf numFmtId="0" fontId="131" fillId="0" borderId="76" xfId="0" applyFont="1" applyFill="1" applyBorder="1" applyAlignment="1">
      <alignment horizontal="center" vertical="center" wrapText="1"/>
    </xf>
    <xf numFmtId="0" fontId="131" fillId="0" borderId="77" xfId="0" applyFont="1" applyFill="1" applyBorder="1" applyAlignment="1">
      <alignment horizontal="center" vertical="center" wrapText="1"/>
    </xf>
    <xf numFmtId="0" fontId="130" fillId="0" borderId="78" xfId="0" applyFont="1" applyFill="1" applyBorder="1" applyAlignment="1">
      <alignment horizontal="center" vertical="center" wrapText="1"/>
    </xf>
    <xf numFmtId="0" fontId="130" fillId="0" borderId="79" xfId="0" applyFont="1" applyFill="1" applyBorder="1" applyAlignment="1">
      <alignment horizontal="center" vertical="center" wrapText="1"/>
    </xf>
    <xf numFmtId="0" fontId="130" fillId="0" borderId="72" xfId="0" applyFont="1" applyFill="1" applyBorder="1" applyAlignment="1">
      <alignment horizontal="center" vertical="center" wrapText="1"/>
    </xf>
    <xf numFmtId="0" fontId="130" fillId="0" borderId="80" xfId="0" applyFont="1" applyFill="1" applyBorder="1" applyAlignment="1">
      <alignment horizontal="center" vertical="center" wrapText="1"/>
    </xf>
    <xf numFmtId="0" fontId="130" fillId="0" borderId="81" xfId="0" applyFont="1" applyFill="1" applyBorder="1" applyAlignment="1">
      <alignment horizontal="center" vertical="center" wrapText="1"/>
    </xf>
    <xf numFmtId="0" fontId="130" fillId="0" borderId="82" xfId="0" applyFont="1" applyFill="1" applyBorder="1" applyAlignment="1">
      <alignment horizontal="center" vertical="center" wrapText="1"/>
    </xf>
    <xf numFmtId="0" fontId="130" fillId="0" borderId="76" xfId="0" applyFont="1" applyFill="1" applyBorder="1" applyAlignment="1">
      <alignment horizontal="center" vertical="center" wrapText="1"/>
    </xf>
    <xf numFmtId="0" fontId="130" fillId="0" borderId="83" xfId="0" applyFont="1" applyFill="1" applyBorder="1" applyAlignment="1">
      <alignment horizontal="center" vertical="center" wrapText="1"/>
    </xf>
    <xf numFmtId="0" fontId="130" fillId="0" borderId="84" xfId="0" applyFont="1" applyFill="1" applyBorder="1" applyAlignment="1">
      <alignment horizontal="center" vertical="center" wrapText="1"/>
    </xf>
    <xf numFmtId="0" fontId="130" fillId="0" borderId="38" xfId="0" applyFont="1" applyFill="1" applyBorder="1" applyAlignment="1">
      <alignment vertical="center" wrapText="1"/>
    </xf>
    <xf numFmtId="0" fontId="130" fillId="0" borderId="30" xfId="0" applyFont="1" applyFill="1" applyBorder="1" applyAlignment="1">
      <alignment horizontal="center" vertical="center" wrapText="1"/>
    </xf>
    <xf numFmtId="0" fontId="132" fillId="0" borderId="229" xfId="0" applyNumberFormat="1" applyFont="1" applyFill="1" applyBorder="1" applyAlignment="1">
      <alignment horizontal="center" vertical="center" wrapText="1"/>
    </xf>
    <xf numFmtId="0" fontId="132" fillId="0" borderId="230" xfId="0" applyNumberFormat="1" applyFont="1" applyFill="1" applyBorder="1" applyAlignment="1">
      <alignment horizontal="center" vertical="center" wrapText="1"/>
    </xf>
    <xf numFmtId="0" fontId="132" fillId="0" borderId="231" xfId="0" applyNumberFormat="1" applyFont="1" applyFill="1" applyBorder="1" applyAlignment="1">
      <alignment horizontal="center" vertical="center" wrapText="1"/>
    </xf>
    <xf numFmtId="0" fontId="132" fillId="0" borderId="246" xfId="0" applyNumberFormat="1" applyFont="1" applyFill="1" applyBorder="1" applyAlignment="1">
      <alignment horizontal="center" vertical="center" wrapText="1"/>
    </xf>
    <xf numFmtId="0" fontId="132" fillId="0" borderId="248" xfId="0" applyNumberFormat="1" applyFont="1" applyFill="1" applyBorder="1" applyAlignment="1">
      <alignment horizontal="center" vertical="center" wrapText="1"/>
    </xf>
    <xf numFmtId="0" fontId="132" fillId="0" borderId="232" xfId="0" applyNumberFormat="1" applyFont="1" applyFill="1" applyBorder="1" applyAlignment="1">
      <alignment horizontal="center" vertical="center" wrapText="1"/>
    </xf>
    <xf numFmtId="0" fontId="132" fillId="0" borderId="233" xfId="0" applyNumberFormat="1" applyFont="1" applyFill="1" applyBorder="1" applyAlignment="1">
      <alignment horizontal="center" vertical="center" wrapText="1"/>
    </xf>
    <xf numFmtId="237" fontId="132" fillId="0" borderId="234" xfId="0" applyNumberFormat="1" applyFont="1" applyFill="1" applyBorder="1" applyAlignment="1">
      <alignment vertical="center" wrapText="1"/>
    </xf>
    <xf numFmtId="237" fontId="132" fillId="0" borderId="235" xfId="0" quotePrefix="1" applyNumberFormat="1" applyFont="1" applyFill="1" applyBorder="1" applyAlignment="1">
      <alignment horizontal="center" vertical="center" wrapText="1"/>
    </xf>
    <xf numFmtId="237" fontId="132" fillId="0" borderId="235" xfId="0" applyNumberFormat="1" applyFont="1" applyFill="1" applyBorder="1" applyAlignment="1">
      <alignment vertical="center" wrapText="1"/>
    </xf>
    <xf numFmtId="237" fontId="132" fillId="0" borderId="236" xfId="0" applyNumberFormat="1" applyFont="1" applyFill="1" applyBorder="1" applyAlignment="1">
      <alignment horizontal="center" vertical="center" wrapText="1"/>
    </xf>
    <xf numFmtId="238" fontId="132" fillId="0" borderId="234" xfId="0" applyNumberFormat="1" applyFont="1" applyFill="1" applyBorder="1" applyAlignment="1">
      <alignment horizontal="center" vertical="center" wrapText="1"/>
    </xf>
    <xf numFmtId="238" fontId="132" fillId="0" borderId="236" xfId="0" applyNumberFormat="1" applyFont="1" applyFill="1" applyBorder="1" applyAlignment="1">
      <alignment horizontal="center" vertical="center" wrapText="1"/>
    </xf>
    <xf numFmtId="238" fontId="132" fillId="0" borderId="234" xfId="0" applyNumberFormat="1" applyFont="1" applyFill="1" applyBorder="1" applyAlignment="1">
      <alignment vertical="center" wrapText="1"/>
    </xf>
    <xf numFmtId="247" fontId="132" fillId="0" borderId="236" xfId="0" applyNumberFormat="1" applyFont="1" applyFill="1" applyBorder="1" applyAlignment="1">
      <alignment horizontal="center" vertical="center" wrapText="1"/>
    </xf>
    <xf numFmtId="248" fontId="132" fillId="0" borderId="234" xfId="0" applyNumberFormat="1" applyFont="1" applyFill="1" applyBorder="1" applyAlignment="1">
      <alignment horizontal="center" vertical="center" wrapText="1"/>
    </xf>
    <xf numFmtId="0" fontId="131" fillId="0" borderId="40" xfId="0" applyFont="1" applyFill="1" applyBorder="1" applyAlignment="1">
      <alignment vertical="center" wrapText="1"/>
    </xf>
    <xf numFmtId="0" fontId="131" fillId="0" borderId="31" xfId="0" applyFont="1" applyFill="1" applyBorder="1" applyAlignment="1">
      <alignment horizontal="center" vertical="center" wrapText="1"/>
    </xf>
    <xf numFmtId="0" fontId="131" fillId="0" borderId="111" xfId="0" applyNumberFormat="1" applyFont="1" applyFill="1" applyBorder="1" applyAlignment="1">
      <alignment horizontal="center" vertical="center" wrapText="1"/>
    </xf>
    <xf numFmtId="0" fontId="131" fillId="0" borderId="59" xfId="0" applyNumberFormat="1" applyFont="1" applyFill="1" applyBorder="1" applyAlignment="1">
      <alignment horizontal="center" vertical="center" wrapText="1"/>
    </xf>
    <xf numFmtId="0" fontId="131" fillId="0" borderId="112" xfId="0" applyNumberFormat="1" applyFont="1" applyFill="1" applyBorder="1" applyAlignment="1">
      <alignment horizontal="center" vertical="center" wrapText="1"/>
    </xf>
    <xf numFmtId="0" fontId="131" fillId="0" borderId="213" xfId="0" applyNumberFormat="1" applyFont="1" applyFill="1" applyBorder="1" applyAlignment="1">
      <alignment horizontal="center" vertical="center" wrapText="1"/>
    </xf>
    <xf numFmtId="0" fontId="131" fillId="0" borderId="113" xfId="0" applyNumberFormat="1" applyFont="1" applyFill="1" applyBorder="1" applyAlignment="1">
      <alignment horizontal="center" vertical="center" wrapText="1"/>
    </xf>
    <xf numFmtId="0" fontId="131" fillId="0" borderId="214" xfId="0" applyNumberFormat="1" applyFont="1" applyFill="1" applyBorder="1" applyAlignment="1">
      <alignment horizontal="center" vertical="center" wrapText="1"/>
    </xf>
    <xf numFmtId="0" fontId="131" fillId="0" borderId="114" xfId="0" applyNumberFormat="1" applyFont="1" applyFill="1" applyBorder="1" applyAlignment="1">
      <alignment horizontal="center" vertical="center" wrapText="1"/>
    </xf>
    <xf numFmtId="0" fontId="131" fillId="0" borderId="182" xfId="0" applyNumberFormat="1" applyFont="1" applyFill="1" applyBorder="1" applyAlignment="1">
      <alignment horizontal="center" vertical="center" wrapText="1"/>
    </xf>
    <xf numFmtId="0" fontId="131" fillId="0" borderId="115" xfId="0" applyNumberFormat="1" applyFont="1" applyFill="1" applyBorder="1" applyAlignment="1">
      <alignment horizontal="center" vertical="center" wrapText="1"/>
    </xf>
    <xf numFmtId="237" fontId="131" fillId="0" borderId="57" xfId="0" applyNumberFormat="1" applyFont="1" applyFill="1" applyBorder="1" applyAlignment="1">
      <alignment vertical="center" wrapText="1"/>
    </xf>
    <xf numFmtId="237" fontId="131" fillId="0" borderId="3" xfId="0" applyNumberFormat="1" applyFont="1" applyFill="1" applyBorder="1" applyAlignment="1">
      <alignment horizontal="center" vertical="center" wrapText="1"/>
    </xf>
    <xf numFmtId="237" fontId="131" fillId="0" borderId="3" xfId="0" applyNumberFormat="1" applyFont="1" applyFill="1" applyBorder="1" applyAlignment="1">
      <alignment vertical="center" wrapText="1"/>
    </xf>
    <xf numFmtId="237" fontId="131" fillId="0" borderId="61" xfId="0" applyNumberFormat="1" applyFont="1" applyFill="1" applyBorder="1" applyAlignment="1">
      <alignment horizontal="center" vertical="center" wrapText="1"/>
    </xf>
    <xf numFmtId="238" fontId="131" fillId="0" borderId="57" xfId="0" applyNumberFormat="1" applyFont="1" applyFill="1" applyBorder="1" applyAlignment="1">
      <alignment horizontal="center" vertical="center" wrapText="1"/>
    </xf>
    <xf numFmtId="238" fontId="131" fillId="0" borderId="61" xfId="0" applyNumberFormat="1" applyFont="1" applyFill="1" applyBorder="1" applyAlignment="1">
      <alignment horizontal="center" vertical="center" wrapText="1"/>
    </xf>
    <xf numFmtId="238" fontId="131" fillId="0" borderId="57" xfId="0" applyNumberFormat="1" applyFont="1" applyFill="1" applyBorder="1" applyAlignment="1">
      <alignment vertical="center" wrapText="1"/>
    </xf>
    <xf numFmtId="247" fontId="131" fillId="0" borderId="61" xfId="0" applyNumberFormat="1" applyFont="1" applyFill="1" applyBorder="1" applyAlignment="1">
      <alignment horizontal="center" vertical="center" wrapText="1"/>
    </xf>
    <xf numFmtId="248" fontId="131" fillId="0" borderId="57" xfId="0" applyNumberFormat="1" applyFont="1" applyFill="1" applyBorder="1" applyAlignment="1">
      <alignment horizontal="center" vertical="center" wrapText="1"/>
    </xf>
    <xf numFmtId="0" fontId="131" fillId="0" borderId="0" xfId="0" applyFont="1" applyFill="1">
      <alignment vertical="center"/>
    </xf>
    <xf numFmtId="0" fontId="130" fillId="0" borderId="40" xfId="0" applyFont="1" applyFill="1" applyBorder="1" applyAlignment="1">
      <alignment horizontal="center" vertical="center" wrapText="1"/>
    </xf>
    <xf numFmtId="0" fontId="130" fillId="0" borderId="31" xfId="0" quotePrefix="1" applyFont="1" applyFill="1" applyBorder="1" applyAlignment="1">
      <alignment horizontal="center" vertical="center" wrapText="1"/>
    </xf>
    <xf numFmtId="0" fontId="131" fillId="0" borderId="95" xfId="0" applyNumberFormat="1" applyFont="1" applyFill="1" applyBorder="1" applyAlignment="1">
      <alignment horizontal="center" vertical="center" wrapText="1"/>
    </xf>
    <xf numFmtId="0" fontId="131" fillId="0" borderId="50" xfId="0" applyNumberFormat="1" applyFont="1" applyFill="1" applyBorder="1" applyAlignment="1">
      <alignment horizontal="center" vertical="center" wrapText="1"/>
    </xf>
    <xf numFmtId="0" fontId="131" fillId="0" borderId="96" xfId="0" applyNumberFormat="1" applyFont="1" applyFill="1" applyBorder="1" applyAlignment="1">
      <alignment horizontal="center" vertical="center" wrapText="1"/>
    </xf>
    <xf numFmtId="0" fontId="131" fillId="0" borderId="97" xfId="0" applyNumberFormat="1" applyFont="1" applyFill="1" applyBorder="1" applyAlignment="1">
      <alignment horizontal="center" vertical="center" wrapText="1"/>
    </xf>
    <xf numFmtId="0" fontId="131" fillId="0" borderId="98" xfId="0" applyNumberFormat="1" applyFont="1" applyFill="1" applyBorder="1" applyAlignment="1">
      <alignment horizontal="center" vertical="center" wrapText="1"/>
    </xf>
    <xf numFmtId="0" fontId="131" fillId="0" borderId="99" xfId="0" applyNumberFormat="1" applyFont="1" applyFill="1" applyBorder="1" applyAlignment="1">
      <alignment horizontal="center" vertical="center" wrapText="1"/>
    </xf>
    <xf numFmtId="0" fontId="131" fillId="0" borderId="101" xfId="0" applyNumberFormat="1" applyFont="1" applyFill="1" applyBorder="1" applyAlignment="1">
      <alignment horizontal="center" vertical="center" wrapText="1"/>
    </xf>
    <xf numFmtId="0" fontId="131" fillId="0" borderId="100" xfId="0" applyNumberFormat="1" applyFont="1" applyFill="1" applyBorder="1" applyAlignment="1">
      <alignment horizontal="center" vertical="center" wrapText="1"/>
    </xf>
    <xf numFmtId="237" fontId="131" fillId="0" borderId="48" xfId="0" applyNumberFormat="1" applyFont="1" applyFill="1" applyBorder="1" applyAlignment="1">
      <alignment vertical="center" wrapText="1"/>
    </xf>
    <xf numFmtId="237" fontId="131" fillId="0" borderId="49" xfId="0" applyNumberFormat="1" applyFont="1" applyFill="1" applyBorder="1" applyAlignment="1">
      <alignment horizontal="center" vertical="center" wrapText="1"/>
    </xf>
    <xf numFmtId="237" fontId="131" fillId="0" borderId="49" xfId="0" applyNumberFormat="1" applyFont="1" applyFill="1" applyBorder="1" applyAlignment="1">
      <alignment vertical="center" wrapText="1"/>
    </xf>
    <xf numFmtId="238" fontId="131" fillId="0" borderId="48" xfId="0" applyNumberFormat="1" applyFont="1" applyFill="1" applyBorder="1" applyAlignment="1">
      <alignment horizontal="center" vertical="center" wrapText="1"/>
    </xf>
    <xf numFmtId="238" fontId="131" fillId="0" borderId="52" xfId="0" applyNumberFormat="1" applyFont="1" applyFill="1" applyBorder="1" applyAlignment="1">
      <alignment horizontal="center" vertical="center" wrapText="1"/>
    </xf>
    <xf numFmtId="238" fontId="131" fillId="0" borderId="48" xfId="0" applyNumberFormat="1" applyFont="1" applyFill="1" applyBorder="1" applyAlignment="1">
      <alignment vertical="center" wrapText="1"/>
    </xf>
    <xf numFmtId="247" fontId="131" fillId="0" borderId="52" xfId="0" applyNumberFormat="1" applyFont="1" applyFill="1" applyBorder="1" applyAlignment="1">
      <alignment horizontal="center" vertical="center" wrapText="1"/>
    </xf>
    <xf numFmtId="0" fontId="131" fillId="0" borderId="49" xfId="0" applyNumberFormat="1" applyFont="1" applyFill="1" applyBorder="1" applyAlignment="1">
      <alignment horizontal="center" vertical="center" wrapText="1"/>
    </xf>
    <xf numFmtId="237" fontId="131" fillId="0" borderId="49" xfId="0" applyNumberFormat="1" applyFont="1" applyFill="1" applyBorder="1" applyAlignment="1">
      <alignment horizontal="right" vertical="center" wrapText="1"/>
    </xf>
    <xf numFmtId="237" fontId="131" fillId="0" borderId="48" xfId="0" applyNumberFormat="1" applyFont="1" applyFill="1" applyBorder="1" applyAlignment="1">
      <alignment horizontal="right" vertical="center" wrapText="1"/>
    </xf>
    <xf numFmtId="247" fontId="130" fillId="0" borderId="52" xfId="0" applyNumberFormat="1" applyFont="1" applyFill="1" applyBorder="1" applyAlignment="1">
      <alignment horizontal="center" vertical="center" wrapText="1"/>
    </xf>
    <xf numFmtId="248" fontId="130" fillId="0" borderId="48" xfId="0" applyNumberFormat="1" applyFont="1" applyFill="1" applyBorder="1" applyAlignment="1">
      <alignment horizontal="center" vertical="center" wrapText="1"/>
    </xf>
    <xf numFmtId="248" fontId="130" fillId="0" borderId="52" xfId="0" applyNumberFormat="1" applyFont="1" applyFill="1" applyBorder="1" applyAlignment="1">
      <alignment horizontal="left" vertical="center" wrapText="1"/>
    </xf>
    <xf numFmtId="248" fontId="132" fillId="0" borderId="52" xfId="0" applyNumberFormat="1" applyFont="1" applyFill="1" applyBorder="1" applyAlignment="1">
      <alignment horizontal="left" vertical="center" wrapText="1"/>
    </xf>
    <xf numFmtId="238" fontId="131" fillId="0" borderId="48" xfId="0" applyNumberFormat="1" applyFont="1" applyFill="1" applyBorder="1" applyAlignment="1">
      <alignment horizontal="right" vertical="center" wrapText="1"/>
    </xf>
    <xf numFmtId="0" fontId="131" fillId="0" borderId="40" xfId="0" applyFont="1" applyFill="1" applyBorder="1" applyAlignment="1">
      <alignment horizontal="center" vertical="center" wrapText="1"/>
    </xf>
    <xf numFmtId="0" fontId="131" fillId="0" borderId="31" xfId="0" quotePrefix="1" applyFont="1" applyFill="1" applyBorder="1" applyAlignment="1">
      <alignment horizontal="center" vertical="center" wrapText="1"/>
    </xf>
    <xf numFmtId="0" fontId="131" fillId="0" borderId="102" xfId="0" applyNumberFormat="1" applyFont="1" applyFill="1" applyBorder="1" applyAlignment="1">
      <alignment horizontal="center" vertical="center" wrapText="1"/>
    </xf>
    <xf numFmtId="247" fontId="131" fillId="0" borderId="52" xfId="0" applyNumberFormat="1" applyFont="1" applyFill="1" applyBorder="1" applyAlignment="1">
      <alignment horizontal="right" vertical="center" wrapText="1"/>
    </xf>
    <xf numFmtId="0" fontId="131" fillId="0" borderId="215" xfId="0" applyNumberFormat="1" applyFont="1" applyFill="1" applyBorder="1" applyAlignment="1">
      <alignment horizontal="center" vertical="center" wrapText="1"/>
    </xf>
    <xf numFmtId="0" fontId="131" fillId="0" borderId="216" xfId="0" applyNumberFormat="1" applyFont="1" applyFill="1" applyBorder="1" applyAlignment="1">
      <alignment horizontal="center" vertical="center" wrapText="1"/>
    </xf>
    <xf numFmtId="0" fontId="131" fillId="0" borderId="217" xfId="0" applyNumberFormat="1" applyFont="1" applyFill="1" applyBorder="1" applyAlignment="1">
      <alignment horizontal="center" vertical="center" wrapText="1"/>
    </xf>
    <xf numFmtId="0" fontId="131" fillId="0" borderId="287" xfId="0" applyNumberFormat="1" applyFont="1" applyFill="1" applyBorder="1" applyAlignment="1">
      <alignment horizontal="center" vertical="center" wrapText="1"/>
    </xf>
    <xf numFmtId="0" fontId="131" fillId="0" borderId="288" xfId="0" applyNumberFormat="1" applyFont="1" applyFill="1" applyBorder="1" applyAlignment="1">
      <alignment horizontal="center" vertical="center" wrapText="1"/>
    </xf>
    <xf numFmtId="0" fontId="131" fillId="0" borderId="219" xfId="0" applyNumberFormat="1" applyFont="1" applyFill="1" applyBorder="1" applyAlignment="1">
      <alignment horizontal="center" vertical="center" wrapText="1"/>
    </xf>
    <xf numFmtId="0" fontId="131" fillId="0" borderId="220" xfId="0" applyNumberFormat="1" applyFont="1" applyFill="1" applyBorder="1" applyAlignment="1">
      <alignment horizontal="center" vertical="center" wrapText="1"/>
    </xf>
    <xf numFmtId="0" fontId="131" fillId="0" borderId="218" xfId="0" applyNumberFormat="1" applyFont="1" applyFill="1" applyBorder="1" applyAlignment="1">
      <alignment horizontal="center" vertical="center" wrapText="1"/>
    </xf>
    <xf numFmtId="237" fontId="131" fillId="0" borderId="221" xfId="0" applyNumberFormat="1" applyFont="1" applyFill="1" applyBorder="1" applyAlignment="1">
      <alignment vertical="center" wrapText="1"/>
    </xf>
    <xf numFmtId="237" fontId="131" fillId="0" borderId="222" xfId="0" applyNumberFormat="1" applyFont="1" applyFill="1" applyBorder="1" applyAlignment="1">
      <alignment horizontal="center" vertical="center" wrapText="1"/>
    </xf>
    <xf numFmtId="237" fontId="131" fillId="0" borderId="222" xfId="0" applyNumberFormat="1" applyFont="1" applyFill="1" applyBorder="1" applyAlignment="1">
      <alignment vertical="center" wrapText="1"/>
    </xf>
    <xf numFmtId="237" fontId="131" fillId="0" borderId="223" xfId="0" applyNumberFormat="1" applyFont="1" applyFill="1" applyBorder="1" applyAlignment="1">
      <alignment horizontal="center" vertical="center" wrapText="1"/>
    </xf>
    <xf numFmtId="238" fontId="131" fillId="0" borderId="221" xfId="0" applyNumberFormat="1" applyFont="1" applyFill="1" applyBorder="1" applyAlignment="1">
      <alignment horizontal="center" vertical="center" wrapText="1"/>
    </xf>
    <xf numFmtId="238" fontId="131" fillId="0" borderId="223" xfId="0" applyNumberFormat="1" applyFont="1" applyFill="1" applyBorder="1" applyAlignment="1">
      <alignment horizontal="center" vertical="center" wrapText="1"/>
    </xf>
    <xf numFmtId="238" fontId="131" fillId="0" borderId="221" xfId="0" applyNumberFormat="1" applyFont="1" applyFill="1" applyBorder="1" applyAlignment="1">
      <alignment vertical="center" wrapText="1"/>
    </xf>
    <xf numFmtId="247" fontId="131" fillId="0" borderId="223" xfId="0" applyNumberFormat="1" applyFont="1" applyFill="1" applyBorder="1" applyAlignment="1">
      <alignment horizontal="right" vertical="center" wrapText="1"/>
    </xf>
    <xf numFmtId="248" fontId="130" fillId="0" borderId="221" xfId="0" applyNumberFormat="1" applyFont="1" applyFill="1" applyBorder="1" applyAlignment="1">
      <alignment horizontal="center" vertical="center" wrapText="1"/>
    </xf>
    <xf numFmtId="248" fontId="130" fillId="0" borderId="223" xfId="0" applyNumberFormat="1" applyFont="1" applyFill="1" applyBorder="1" applyAlignment="1">
      <alignment horizontal="left" vertical="center" wrapText="1"/>
    </xf>
    <xf numFmtId="247" fontId="131" fillId="0" borderId="61" xfId="0" applyNumberFormat="1" applyFont="1" applyFill="1" applyBorder="1" applyAlignment="1">
      <alignment horizontal="right" vertical="center" wrapText="1"/>
    </xf>
    <xf numFmtId="0" fontId="131" fillId="0" borderId="116" xfId="0" applyNumberFormat="1" applyFont="1" applyFill="1" applyBorder="1" applyAlignment="1">
      <alignment horizontal="center" vertical="center" wrapText="1"/>
    </xf>
    <xf numFmtId="0" fontId="131" fillId="0" borderId="117" xfId="0" applyNumberFormat="1" applyFont="1" applyFill="1" applyBorder="1" applyAlignment="1">
      <alignment horizontal="center" vertical="center" wrapText="1"/>
    </xf>
    <xf numFmtId="0" fontId="131" fillId="0" borderId="118" xfId="0" applyNumberFormat="1" applyFont="1" applyFill="1" applyBorder="1" applyAlignment="1">
      <alignment horizontal="center" vertical="center" wrapText="1"/>
    </xf>
    <xf numFmtId="0" fontId="131" fillId="0" borderId="119" xfId="0" applyNumberFormat="1" applyFont="1" applyFill="1" applyBorder="1" applyAlignment="1">
      <alignment horizontal="center" vertical="center" wrapText="1"/>
    </xf>
    <xf numFmtId="0" fontId="131" fillId="0" borderId="120" xfId="0" applyNumberFormat="1" applyFont="1" applyFill="1" applyBorder="1" applyAlignment="1">
      <alignment horizontal="center" vertical="center" wrapText="1"/>
    </xf>
    <xf numFmtId="0" fontId="131" fillId="0" borderId="121" xfId="0" applyNumberFormat="1" applyFont="1" applyFill="1" applyBorder="1" applyAlignment="1">
      <alignment horizontal="center" vertical="center" wrapText="1"/>
    </xf>
    <xf numFmtId="0" fontId="131" fillId="0" borderId="123" xfId="0" applyNumberFormat="1" applyFont="1" applyFill="1" applyBorder="1" applyAlignment="1">
      <alignment horizontal="center" vertical="center" wrapText="1"/>
    </xf>
    <xf numFmtId="0" fontId="131" fillId="0" borderId="122" xfId="0" applyNumberFormat="1" applyFont="1" applyFill="1" applyBorder="1" applyAlignment="1">
      <alignment horizontal="center" vertical="center" wrapText="1"/>
    </xf>
    <xf numFmtId="237" fontId="131" fillId="0" borderId="124" xfId="0" applyNumberFormat="1" applyFont="1" applyFill="1" applyBorder="1" applyAlignment="1">
      <alignment vertical="center" wrapText="1"/>
    </xf>
    <xf numFmtId="237" fontId="131" fillId="0" borderId="125" xfId="0" applyNumberFormat="1" applyFont="1" applyFill="1" applyBorder="1" applyAlignment="1">
      <alignment horizontal="center" vertical="center" wrapText="1"/>
    </xf>
    <xf numFmtId="237" fontId="131" fillId="0" borderId="125" xfId="0" applyNumberFormat="1" applyFont="1" applyFill="1" applyBorder="1" applyAlignment="1">
      <alignment vertical="center" wrapText="1"/>
    </xf>
    <xf numFmtId="237" fontId="131" fillId="0" borderId="126" xfId="0" applyNumberFormat="1" applyFont="1" applyFill="1" applyBorder="1" applyAlignment="1">
      <alignment horizontal="center" vertical="center" wrapText="1"/>
    </xf>
    <xf numFmtId="238" fontId="131" fillId="0" borderId="124" xfId="0" applyNumberFormat="1" applyFont="1" applyFill="1" applyBorder="1" applyAlignment="1">
      <alignment horizontal="center" vertical="center" wrapText="1"/>
    </xf>
    <xf numFmtId="238" fontId="131" fillId="0" borderId="126" xfId="0" applyNumberFormat="1" applyFont="1" applyFill="1" applyBorder="1" applyAlignment="1">
      <alignment horizontal="center" vertical="center" wrapText="1"/>
    </xf>
    <xf numFmtId="238" fontId="131" fillId="0" borderId="124" xfId="0" applyNumberFormat="1" applyFont="1" applyFill="1" applyBorder="1" applyAlignment="1">
      <alignment vertical="center" wrapText="1"/>
    </xf>
    <xf numFmtId="247" fontId="131" fillId="0" borderId="126" xfId="0" applyNumberFormat="1" applyFont="1" applyFill="1" applyBorder="1" applyAlignment="1">
      <alignment horizontal="right" vertical="center" wrapText="1"/>
    </xf>
    <xf numFmtId="0" fontId="131" fillId="0" borderId="127" xfId="0" applyNumberFormat="1" applyFont="1" applyFill="1" applyBorder="1" applyAlignment="1">
      <alignment horizontal="center" vertical="center" wrapText="1"/>
    </xf>
    <xf numFmtId="0" fontId="131" fillId="0" borderId="128" xfId="0" applyNumberFormat="1" applyFont="1" applyFill="1" applyBorder="1" applyAlignment="1">
      <alignment horizontal="center" vertical="center" wrapText="1"/>
    </xf>
    <xf numFmtId="0" fontId="131" fillId="0" borderId="129" xfId="0" applyNumberFormat="1" applyFont="1" applyFill="1" applyBorder="1" applyAlignment="1">
      <alignment horizontal="center" vertical="center" wrapText="1"/>
    </xf>
    <xf numFmtId="0" fontId="131" fillId="0" borderId="130" xfId="0" applyNumberFormat="1" applyFont="1" applyFill="1" applyBorder="1" applyAlignment="1">
      <alignment horizontal="center" vertical="center" wrapText="1"/>
    </xf>
    <xf numFmtId="0" fontId="131" fillId="0" borderId="131" xfId="0" applyNumberFormat="1" applyFont="1" applyFill="1" applyBorder="1" applyAlignment="1">
      <alignment horizontal="center" vertical="center" wrapText="1"/>
    </xf>
    <xf numFmtId="0" fontId="131" fillId="0" borderId="132" xfId="0" applyNumberFormat="1" applyFont="1" applyFill="1" applyBorder="1" applyAlignment="1">
      <alignment horizontal="center" vertical="center" wrapText="1"/>
    </xf>
    <xf numFmtId="0" fontId="131" fillId="0" borderId="75" xfId="0" applyNumberFormat="1" applyFont="1" applyFill="1" applyBorder="1" applyAlignment="1">
      <alignment horizontal="center" vertical="center" wrapText="1"/>
    </xf>
    <xf numFmtId="238" fontId="131" fillId="0" borderId="135" xfId="0" applyNumberFormat="1" applyFont="1" applyFill="1" applyBorder="1" applyAlignment="1">
      <alignment horizontal="center" vertical="center" wrapText="1"/>
    </xf>
    <xf numFmtId="238" fontId="131" fillId="0" borderId="134" xfId="0" applyNumberFormat="1" applyFont="1" applyFill="1" applyBorder="1" applyAlignment="1">
      <alignment horizontal="center" vertical="center" wrapText="1"/>
    </xf>
    <xf numFmtId="248" fontId="132" fillId="0" borderId="135" xfId="0" applyNumberFormat="1" applyFont="1" applyFill="1" applyBorder="1" applyAlignment="1">
      <alignment horizontal="center" vertical="center" wrapText="1"/>
    </xf>
    <xf numFmtId="248" fontId="131" fillId="0" borderId="134" xfId="0" applyNumberFormat="1" applyFont="1" applyFill="1" applyBorder="1" applyAlignment="1">
      <alignment horizontal="left" vertical="center" wrapText="1"/>
    </xf>
    <xf numFmtId="0" fontId="131" fillId="0" borderId="136" xfId="0" applyNumberFormat="1" applyFont="1" applyFill="1" applyBorder="1" applyAlignment="1">
      <alignment horizontal="center" vertical="center" wrapText="1"/>
    </xf>
    <xf numFmtId="0" fontId="131" fillId="0" borderId="83" xfId="0" applyNumberFormat="1" applyFont="1" applyFill="1" applyBorder="1" applyAlignment="1">
      <alignment horizontal="center" vertical="center" wrapText="1"/>
    </xf>
    <xf numFmtId="0" fontId="131" fillId="0" borderId="137" xfId="0" applyNumberFormat="1" applyFont="1" applyFill="1" applyBorder="1" applyAlignment="1">
      <alignment horizontal="center" vertical="center" wrapText="1"/>
    </xf>
    <xf numFmtId="0" fontId="131" fillId="0" borderId="72" xfId="0" applyNumberFormat="1" applyFont="1" applyFill="1" applyBorder="1" applyAlignment="1">
      <alignment horizontal="center" vertical="center" wrapText="1"/>
    </xf>
    <xf numFmtId="0" fontId="131" fillId="0" borderId="76" xfId="0" applyNumberFormat="1" applyFont="1" applyFill="1" applyBorder="1" applyAlignment="1">
      <alignment horizontal="center" vertical="center" wrapText="1"/>
    </xf>
    <xf numFmtId="0" fontId="131" fillId="0" borderId="73" xfId="0" applyNumberFormat="1" applyFont="1" applyFill="1" applyBorder="1" applyAlignment="1">
      <alignment horizontal="center" vertical="center" wrapText="1"/>
    </xf>
    <xf numFmtId="248" fontId="131" fillId="0" borderId="40" xfId="0" applyNumberFormat="1" applyFont="1" applyFill="1" applyBorder="1" applyAlignment="1">
      <alignment horizontal="left" vertical="center" wrapText="1"/>
    </xf>
    <xf numFmtId="0" fontId="131" fillId="0" borderId="138" xfId="0" applyNumberFormat="1" applyFont="1" applyFill="1" applyBorder="1" applyAlignment="1">
      <alignment horizontal="center" vertical="center" wrapText="1"/>
    </xf>
    <xf numFmtId="0" fontId="131" fillId="0" borderId="139" xfId="0" applyNumberFormat="1" applyFont="1" applyFill="1" applyBorder="1" applyAlignment="1">
      <alignment horizontal="center" vertical="center" wrapText="1"/>
    </xf>
    <xf numFmtId="0" fontId="131" fillId="0" borderId="140" xfId="0" applyNumberFormat="1" applyFont="1" applyFill="1" applyBorder="1" applyAlignment="1">
      <alignment horizontal="center" vertical="center" wrapText="1"/>
    </xf>
    <xf numFmtId="0" fontId="131" fillId="0" borderId="141" xfId="0" applyNumberFormat="1" applyFont="1" applyFill="1" applyBorder="1" applyAlignment="1">
      <alignment horizontal="center" vertical="center" wrapText="1"/>
    </xf>
    <xf numFmtId="0" fontId="131" fillId="0" borderId="142" xfId="0" applyNumberFormat="1" applyFont="1" applyFill="1" applyBorder="1" applyAlignment="1">
      <alignment horizontal="center" vertical="center" wrapText="1"/>
    </xf>
    <xf numFmtId="0" fontId="131" fillId="0" borderId="144" xfId="0" applyNumberFormat="1" applyFont="1" applyFill="1" applyBorder="1" applyAlignment="1">
      <alignment horizontal="center" vertical="center" wrapText="1"/>
    </xf>
    <xf numFmtId="0" fontId="131" fillId="0" borderId="143" xfId="0" applyNumberFormat="1" applyFont="1" applyFill="1" applyBorder="1" applyAlignment="1">
      <alignment horizontal="center" vertical="center" wrapText="1"/>
    </xf>
    <xf numFmtId="248" fontId="131" fillId="0" borderId="146" xfId="0" applyNumberFormat="1" applyFont="1" applyFill="1" applyBorder="1" applyAlignment="1">
      <alignment horizontal="left" vertical="center" wrapText="1"/>
    </xf>
    <xf numFmtId="0" fontId="131" fillId="0" borderId="147" xfId="0" applyNumberFormat="1" applyFont="1" applyFill="1" applyBorder="1" applyAlignment="1">
      <alignment horizontal="center" vertical="center" wrapText="1"/>
    </xf>
    <xf numFmtId="0" fontId="131" fillId="0" borderId="55" xfId="0" applyNumberFormat="1" applyFont="1" applyFill="1" applyBorder="1" applyAlignment="1">
      <alignment horizontal="center" vertical="center" wrapText="1"/>
    </xf>
    <xf numFmtId="0" fontId="131" fillId="0" borderId="148" xfId="0" applyNumberFormat="1" applyFont="1" applyFill="1" applyBorder="1" applyAlignment="1">
      <alignment horizontal="center" vertical="center" wrapText="1"/>
    </xf>
    <xf numFmtId="0" fontId="131" fillId="0" borderId="149" xfId="0" applyNumberFormat="1" applyFont="1" applyFill="1" applyBorder="1" applyAlignment="1">
      <alignment horizontal="center" vertical="center" wrapText="1"/>
    </xf>
    <xf numFmtId="0" fontId="131" fillId="0" borderId="150" xfId="0" applyNumberFormat="1" applyFont="1" applyFill="1" applyBorder="1" applyAlignment="1">
      <alignment horizontal="center" vertical="center" wrapText="1"/>
    </xf>
    <xf numFmtId="0" fontId="131" fillId="0" borderId="152" xfId="0" applyNumberFormat="1" applyFont="1" applyFill="1" applyBorder="1" applyAlignment="1">
      <alignment horizontal="center" vertical="center" wrapText="1"/>
    </xf>
    <xf numFmtId="0" fontId="131" fillId="0" borderId="151" xfId="0" applyNumberFormat="1" applyFont="1" applyFill="1" applyBorder="1" applyAlignment="1">
      <alignment horizontal="center" vertical="center" wrapText="1"/>
    </xf>
    <xf numFmtId="238" fontId="131" fillId="0" borderId="53" xfId="0" applyNumberFormat="1" applyFont="1" applyFill="1" applyBorder="1" applyAlignment="1">
      <alignment horizontal="center" vertical="center" wrapText="1"/>
    </xf>
    <xf numFmtId="238" fontId="131" fillId="0" borderId="63" xfId="0" applyNumberFormat="1" applyFont="1" applyFill="1" applyBorder="1" applyAlignment="1">
      <alignment horizontal="center" vertical="center" wrapText="1"/>
    </xf>
    <xf numFmtId="248" fontId="132" fillId="0" borderId="53" xfId="0" applyNumberFormat="1" applyFont="1" applyFill="1" applyBorder="1" applyAlignment="1">
      <alignment horizontal="center" vertical="center" wrapText="1"/>
    </xf>
    <xf numFmtId="248" fontId="131" fillId="0" borderId="63" xfId="0" applyNumberFormat="1" applyFont="1" applyFill="1" applyBorder="1" applyAlignment="1">
      <alignment vertical="center" wrapText="1"/>
    </xf>
    <xf numFmtId="0" fontId="130" fillId="0" borderId="40" xfId="0" applyFont="1" applyFill="1" applyBorder="1" applyAlignment="1">
      <alignment horizontal="justify" vertical="center" wrapText="1"/>
    </xf>
    <xf numFmtId="0" fontId="130" fillId="0" borderId="7" xfId="0" quotePrefix="1" applyFont="1" applyFill="1" applyBorder="1" applyAlignment="1">
      <alignment horizontal="center" vertical="center" wrapText="1"/>
    </xf>
    <xf numFmtId="0" fontId="132" fillId="0" borderId="235" xfId="0" quotePrefix="1" applyFont="1" applyFill="1" applyBorder="1" applyAlignment="1">
      <alignment horizontal="center" vertical="center" wrapText="1"/>
    </xf>
    <xf numFmtId="247" fontId="132" fillId="0" borderId="236" xfId="0" applyNumberFormat="1" applyFont="1" applyFill="1" applyBorder="1" applyAlignment="1">
      <alignment horizontal="right" vertical="center" wrapText="1"/>
    </xf>
    <xf numFmtId="0" fontId="131" fillId="0" borderId="245" xfId="0" applyNumberFormat="1" applyFont="1" applyFill="1" applyBorder="1" applyAlignment="1">
      <alignment horizontal="center" vertical="center" wrapText="1"/>
    </xf>
    <xf numFmtId="0" fontId="131" fillId="0" borderId="153" xfId="0" applyNumberFormat="1" applyFont="1" applyFill="1" applyBorder="1" applyAlignment="1">
      <alignment horizontal="center" vertical="center" wrapText="1"/>
    </xf>
    <xf numFmtId="0" fontId="131" fillId="0" borderId="7" xfId="0" applyFont="1" applyFill="1" applyBorder="1">
      <alignment vertical="center"/>
    </xf>
    <xf numFmtId="0" fontId="131" fillId="0" borderId="40" xfId="0" applyFont="1" applyFill="1" applyBorder="1" applyAlignment="1">
      <alignment horizontal="justify" vertical="center" wrapText="1"/>
    </xf>
    <xf numFmtId="248" fontId="131" fillId="0" borderId="48" xfId="0" applyNumberFormat="1" applyFont="1" applyFill="1" applyBorder="1" applyAlignment="1">
      <alignment horizontal="center" vertical="center" wrapText="1"/>
    </xf>
    <xf numFmtId="0" fontId="130" fillId="0" borderId="100" xfId="0" applyNumberFormat="1" applyFont="1" applyFill="1" applyBorder="1" applyAlignment="1">
      <alignment horizontal="center" vertical="center" wrapText="1"/>
    </xf>
    <xf numFmtId="237" fontId="130" fillId="0" borderId="48" xfId="0" applyNumberFormat="1" applyFont="1" applyFill="1" applyBorder="1" applyAlignment="1">
      <alignment vertical="center" wrapText="1"/>
    </xf>
    <xf numFmtId="237" fontId="130" fillId="0" borderId="49" xfId="0" applyNumberFormat="1" applyFont="1" applyFill="1" applyBorder="1" applyAlignment="1">
      <alignment horizontal="center" vertical="center" wrapText="1"/>
    </xf>
    <xf numFmtId="237" fontId="130" fillId="0" borderId="49" xfId="0" applyNumberFormat="1" applyFont="1" applyFill="1" applyBorder="1" applyAlignment="1">
      <alignment vertical="center" wrapText="1"/>
    </xf>
    <xf numFmtId="237" fontId="130" fillId="0" borderId="52" xfId="0" applyNumberFormat="1" applyFont="1" applyFill="1" applyBorder="1" applyAlignment="1">
      <alignment horizontal="center" vertical="center" wrapText="1"/>
    </xf>
    <xf numFmtId="238" fontId="131" fillId="0" borderId="49" xfId="0" applyNumberFormat="1" applyFont="1" applyFill="1" applyBorder="1" applyAlignment="1">
      <alignment horizontal="center" vertical="center" wrapText="1"/>
    </xf>
    <xf numFmtId="0" fontId="131" fillId="0" borderId="247" xfId="0" applyNumberFormat="1" applyFont="1" applyFill="1" applyBorder="1" applyAlignment="1">
      <alignment horizontal="center" vertical="center" wrapText="1"/>
    </xf>
    <xf numFmtId="0" fontId="130" fillId="0" borderId="218" xfId="0" applyNumberFormat="1" applyFont="1" applyFill="1" applyBorder="1" applyAlignment="1">
      <alignment horizontal="center" vertical="center" wrapText="1"/>
    </xf>
    <xf numFmtId="237" fontId="130" fillId="0" borderId="221" xfId="0" applyNumberFormat="1" applyFont="1" applyFill="1" applyBorder="1" applyAlignment="1">
      <alignment vertical="center" wrapText="1"/>
    </xf>
    <xf numFmtId="237" fontId="130" fillId="0" borderId="222" xfId="0" applyNumberFormat="1" applyFont="1" applyFill="1" applyBorder="1" applyAlignment="1">
      <alignment horizontal="center" vertical="center" wrapText="1"/>
    </xf>
    <xf numFmtId="237" fontId="130" fillId="0" borderId="222" xfId="0" applyNumberFormat="1" applyFont="1" applyFill="1" applyBorder="1" applyAlignment="1">
      <alignment vertical="center" wrapText="1"/>
    </xf>
    <xf numFmtId="237" fontId="130" fillId="0" borderId="223" xfId="0" applyNumberFormat="1" applyFont="1" applyFill="1" applyBorder="1" applyAlignment="1">
      <alignment horizontal="center" vertical="center" wrapText="1"/>
    </xf>
    <xf numFmtId="238" fontId="131" fillId="0" borderId="222" xfId="0" applyNumberFormat="1" applyFont="1" applyFill="1" applyBorder="1" applyAlignment="1">
      <alignment horizontal="center" vertical="center" wrapText="1"/>
    </xf>
    <xf numFmtId="248" fontId="131" fillId="0" borderId="221" xfId="0" applyNumberFormat="1" applyFont="1" applyFill="1" applyBorder="1" applyAlignment="1">
      <alignment horizontal="center" vertical="center" wrapText="1"/>
    </xf>
    <xf numFmtId="0" fontId="131" fillId="0" borderId="154" xfId="0" applyNumberFormat="1" applyFont="1" applyFill="1" applyBorder="1" applyAlignment="1">
      <alignment horizontal="center" vertical="center" wrapText="1"/>
    </xf>
    <xf numFmtId="0" fontId="131" fillId="0" borderId="155" xfId="0" applyNumberFormat="1" applyFont="1" applyFill="1" applyBorder="1" applyAlignment="1">
      <alignment horizontal="center" vertical="center" wrapText="1"/>
    </xf>
    <xf numFmtId="0" fontId="131" fillId="0" borderId="156" xfId="0" applyNumberFormat="1" applyFont="1" applyFill="1" applyBorder="1" applyAlignment="1">
      <alignment horizontal="center" vertical="center" wrapText="1"/>
    </xf>
    <xf numFmtId="0" fontId="131" fillId="0" borderId="157" xfId="0" applyNumberFormat="1" applyFont="1" applyFill="1" applyBorder="1" applyAlignment="1">
      <alignment horizontal="center" vertical="center" wrapText="1"/>
    </xf>
    <xf numFmtId="0" fontId="131" fillId="0" borderId="158" xfId="0" applyNumberFormat="1" applyFont="1" applyFill="1" applyBorder="1" applyAlignment="1">
      <alignment horizontal="center" vertical="center" wrapText="1"/>
    </xf>
    <xf numFmtId="0" fontId="131" fillId="0" borderId="159" xfId="0" applyNumberFormat="1" applyFont="1" applyFill="1" applyBorder="1" applyAlignment="1">
      <alignment horizontal="center" vertical="center" wrapText="1"/>
    </xf>
    <xf numFmtId="0" fontId="130" fillId="0" borderId="158" xfId="0" applyNumberFormat="1" applyFont="1" applyFill="1" applyBorder="1" applyAlignment="1">
      <alignment horizontal="center" vertical="center" wrapText="1"/>
    </xf>
    <xf numFmtId="237" fontId="130" fillId="0" borderId="160" xfId="0" applyNumberFormat="1" applyFont="1" applyFill="1" applyBorder="1" applyAlignment="1">
      <alignment vertical="center" wrapText="1"/>
    </xf>
    <xf numFmtId="237" fontId="130" fillId="0" borderId="161" xfId="0" applyNumberFormat="1" applyFont="1" applyFill="1" applyBorder="1" applyAlignment="1">
      <alignment horizontal="center" vertical="center" wrapText="1"/>
    </xf>
    <xf numFmtId="237" fontId="130" fillId="0" borderId="161" xfId="0" applyNumberFormat="1" applyFont="1" applyFill="1" applyBorder="1" applyAlignment="1">
      <alignment vertical="center" wrapText="1"/>
    </xf>
    <xf numFmtId="237" fontId="130" fillId="0" borderId="162" xfId="0" applyNumberFormat="1" applyFont="1" applyFill="1" applyBorder="1" applyAlignment="1">
      <alignment horizontal="center" vertical="center" wrapText="1"/>
    </xf>
    <xf numFmtId="238" fontId="131" fillId="0" borderId="161" xfId="0" applyNumberFormat="1" applyFont="1" applyFill="1" applyBorder="1" applyAlignment="1">
      <alignment horizontal="center" vertical="center" wrapText="1"/>
    </xf>
    <xf numFmtId="238" fontId="131" fillId="0" borderId="160" xfId="0" applyNumberFormat="1" applyFont="1" applyFill="1" applyBorder="1" applyAlignment="1">
      <alignment vertical="center" wrapText="1"/>
    </xf>
    <xf numFmtId="247" fontId="131" fillId="0" borderId="162" xfId="0" applyNumberFormat="1" applyFont="1" applyFill="1" applyBorder="1" applyAlignment="1">
      <alignment horizontal="right" vertical="center" wrapText="1"/>
    </xf>
    <xf numFmtId="0" fontId="130" fillId="0" borderId="41" xfId="0" applyFont="1" applyFill="1" applyBorder="1" applyAlignment="1">
      <alignment horizontal="justify" vertical="center" wrapText="1"/>
    </xf>
    <xf numFmtId="0" fontId="130" fillId="0" borderId="42" xfId="0" quotePrefix="1" applyFont="1" applyFill="1" applyBorder="1" applyAlignment="1">
      <alignment horizontal="center" vertical="center" wrapText="1"/>
    </xf>
    <xf numFmtId="0" fontId="131" fillId="0" borderId="163" xfId="0" applyNumberFormat="1" applyFont="1" applyFill="1" applyBorder="1" applyAlignment="1">
      <alignment horizontal="center" vertical="center" wrapText="1"/>
    </xf>
    <xf numFmtId="0" fontId="131" fillId="0" borderId="164" xfId="0" applyNumberFormat="1" applyFont="1" applyFill="1" applyBorder="1" applyAlignment="1">
      <alignment horizontal="center" vertical="center" wrapText="1"/>
    </xf>
    <xf numFmtId="0" fontId="131" fillId="0" borderId="165" xfId="0" applyNumberFormat="1" applyFont="1" applyFill="1" applyBorder="1" applyAlignment="1">
      <alignment horizontal="center" vertical="center" wrapText="1"/>
    </xf>
    <xf numFmtId="0" fontId="131" fillId="0" borderId="166" xfId="0" applyNumberFormat="1" applyFont="1" applyFill="1" applyBorder="1" applyAlignment="1">
      <alignment horizontal="center" vertical="center" wrapText="1"/>
    </xf>
    <xf numFmtId="0" fontId="131" fillId="0" borderId="167" xfId="0" applyNumberFormat="1" applyFont="1" applyFill="1" applyBorder="1" applyAlignment="1">
      <alignment horizontal="center" vertical="center" wrapText="1"/>
    </xf>
    <xf numFmtId="0" fontId="130" fillId="0" borderId="166" xfId="0" applyNumberFormat="1" applyFont="1" applyFill="1" applyBorder="1" applyAlignment="1">
      <alignment horizontal="center" vertical="center" wrapText="1"/>
    </xf>
    <xf numFmtId="237" fontId="130" fillId="0" borderId="168" xfId="0" applyNumberFormat="1" applyFont="1" applyFill="1" applyBorder="1" applyAlignment="1">
      <alignment vertical="center" wrapText="1"/>
    </xf>
    <xf numFmtId="237" fontId="130" fillId="0" borderId="169" xfId="0" applyNumberFormat="1" applyFont="1" applyFill="1" applyBorder="1" applyAlignment="1">
      <alignment horizontal="center" vertical="center" wrapText="1"/>
    </xf>
    <xf numFmtId="237" fontId="130" fillId="0" borderId="169" xfId="0" applyNumberFormat="1" applyFont="1" applyFill="1" applyBorder="1" applyAlignment="1">
      <alignment vertical="center" wrapText="1"/>
    </xf>
    <xf numFmtId="237" fontId="130" fillId="0" borderId="170" xfId="0" applyNumberFormat="1" applyFont="1" applyFill="1" applyBorder="1" applyAlignment="1">
      <alignment horizontal="center" vertical="center" wrapText="1"/>
    </xf>
    <xf numFmtId="238" fontId="131" fillId="0" borderId="169" xfId="0" applyNumberFormat="1" applyFont="1" applyFill="1" applyBorder="1" applyAlignment="1">
      <alignment horizontal="center" vertical="center" wrapText="1"/>
    </xf>
    <xf numFmtId="238" fontId="131" fillId="0" borderId="168" xfId="0" applyNumberFormat="1" applyFont="1" applyFill="1" applyBorder="1" applyAlignment="1">
      <alignment vertical="center" wrapText="1"/>
    </xf>
    <xf numFmtId="247" fontId="131" fillId="0" borderId="170" xfId="0" applyNumberFormat="1" applyFont="1" applyFill="1" applyBorder="1" applyAlignment="1">
      <alignment horizontal="right" vertical="center" wrapText="1"/>
    </xf>
    <xf numFmtId="0" fontId="130" fillId="0" borderId="38" xfId="0" applyFont="1" applyFill="1" applyBorder="1" applyAlignment="1">
      <alignment horizontal="left" vertical="center" wrapText="1"/>
    </xf>
    <xf numFmtId="0" fontId="130" fillId="0" borderId="34" xfId="0" applyFont="1" applyFill="1" applyBorder="1" applyAlignment="1">
      <alignment horizontal="center" vertical="center" wrapText="1"/>
    </xf>
    <xf numFmtId="238" fontId="132" fillId="0" borderId="235" xfId="0" applyNumberFormat="1" applyFont="1" applyFill="1" applyBorder="1" applyAlignment="1">
      <alignment horizontal="right" vertical="center" wrapText="1"/>
    </xf>
    <xf numFmtId="238" fontId="132" fillId="0" borderId="236" xfId="0" applyNumberFormat="1" applyFont="1" applyFill="1" applyBorder="1" applyAlignment="1">
      <alignment horizontal="right" vertical="center" wrapText="1"/>
    </xf>
    <xf numFmtId="0" fontId="130" fillId="0" borderId="40" xfId="0" applyFont="1" applyFill="1" applyBorder="1" applyAlignment="1">
      <alignment horizontal="right" vertical="center" wrapText="1"/>
    </xf>
    <xf numFmtId="0" fontId="130" fillId="0" borderId="111" xfId="0" applyNumberFormat="1" applyFont="1" applyFill="1" applyBorder="1" applyAlignment="1">
      <alignment horizontal="center" vertical="center" wrapText="1"/>
    </xf>
    <xf numFmtId="0" fontId="130" fillId="0" borderId="59" xfId="0" applyNumberFormat="1" applyFont="1" applyFill="1" applyBorder="1" applyAlignment="1">
      <alignment horizontal="center" vertical="center" wrapText="1"/>
    </xf>
    <xf numFmtId="0" fontId="130" fillId="0" borderId="112" xfId="0" applyNumberFormat="1" applyFont="1" applyFill="1" applyBorder="1" applyAlignment="1">
      <alignment horizontal="center" vertical="center" wrapText="1"/>
    </xf>
    <xf numFmtId="0" fontId="130" fillId="0" borderId="115" xfId="0" applyNumberFormat="1" applyFont="1" applyFill="1" applyBorder="1" applyAlignment="1">
      <alignment horizontal="center" vertical="center" wrapText="1"/>
    </xf>
    <xf numFmtId="0" fontId="130" fillId="0" borderId="182" xfId="0" applyNumberFormat="1" applyFont="1" applyFill="1" applyBorder="1" applyAlignment="1">
      <alignment horizontal="center" vertical="center" wrapText="1"/>
    </xf>
    <xf numFmtId="238" fontId="131" fillId="0" borderId="3" xfId="0" applyNumberFormat="1" applyFont="1" applyFill="1" applyBorder="1" applyAlignment="1">
      <alignment horizontal="right" vertical="center" wrapText="1"/>
    </xf>
    <xf numFmtId="238" fontId="131" fillId="0" borderId="61" xfId="0" applyNumberFormat="1" applyFont="1" applyFill="1" applyBorder="1" applyAlignment="1">
      <alignment horizontal="right" vertical="center" wrapText="1"/>
    </xf>
    <xf numFmtId="0" fontId="130" fillId="0" borderId="40" xfId="0" applyFont="1" applyFill="1" applyBorder="1" applyAlignment="1">
      <alignment horizontal="left" vertical="center" wrapText="1"/>
    </xf>
    <xf numFmtId="0" fontId="130" fillId="0" borderId="95" xfId="0" applyNumberFormat="1" applyFont="1" applyFill="1" applyBorder="1" applyAlignment="1">
      <alignment horizontal="center" vertical="center" wrapText="1"/>
    </xf>
    <xf numFmtId="0" fontId="130" fillId="0" borderId="50" xfId="0" applyNumberFormat="1" applyFont="1" applyFill="1" applyBorder="1" applyAlignment="1">
      <alignment horizontal="center" vertical="center" wrapText="1"/>
    </xf>
    <xf numFmtId="0" fontId="130" fillId="0" borderId="96" xfId="0" applyNumberFormat="1" applyFont="1" applyFill="1" applyBorder="1" applyAlignment="1">
      <alignment horizontal="center" vertical="center" wrapText="1"/>
    </xf>
    <xf numFmtId="0" fontId="130" fillId="0" borderId="101" xfId="0" applyNumberFormat="1" applyFont="1" applyFill="1" applyBorder="1" applyAlignment="1">
      <alignment horizontal="center" vertical="center" wrapText="1"/>
    </xf>
    <xf numFmtId="238" fontId="131" fillId="0" borderId="49" xfId="0" applyNumberFormat="1" applyFont="1" applyFill="1" applyBorder="1" applyAlignment="1">
      <alignment horizontal="right" vertical="center" wrapText="1"/>
    </xf>
    <xf numFmtId="238" fontId="131" fillId="0" borderId="52" xfId="0" applyNumberFormat="1" applyFont="1" applyFill="1" applyBorder="1" applyAlignment="1">
      <alignment horizontal="right" vertical="center" wrapText="1"/>
    </xf>
    <xf numFmtId="248" fontId="131" fillId="0" borderId="48" xfId="0" applyNumberFormat="1" applyFont="1" applyFill="1" applyBorder="1" applyAlignment="1">
      <alignment horizontal="right" vertical="center" wrapText="1"/>
    </xf>
    <xf numFmtId="0" fontId="130" fillId="0" borderId="184" xfId="0" applyNumberFormat="1" applyFont="1" applyFill="1" applyBorder="1" applyAlignment="1">
      <alignment horizontal="center" vertical="center" wrapText="1"/>
    </xf>
    <xf numFmtId="0" fontId="130" fillId="0" borderId="185" xfId="0" applyNumberFormat="1" applyFont="1" applyFill="1" applyBorder="1" applyAlignment="1">
      <alignment horizontal="center" vertical="center" wrapText="1"/>
    </xf>
    <xf numFmtId="0" fontId="130" fillId="0" borderId="186" xfId="0" applyNumberFormat="1" applyFont="1" applyFill="1" applyBorder="1" applyAlignment="1">
      <alignment horizontal="center" vertical="center" wrapText="1"/>
    </xf>
    <xf numFmtId="0" fontId="130" fillId="0" borderId="187" xfId="0" applyNumberFormat="1" applyFont="1" applyFill="1" applyBorder="1" applyAlignment="1">
      <alignment horizontal="center" vertical="center" wrapText="1"/>
    </xf>
    <xf numFmtId="0" fontId="130" fillId="0" borderId="188" xfId="0" applyNumberFormat="1" applyFont="1" applyFill="1" applyBorder="1" applyAlignment="1">
      <alignment horizontal="center" vertical="center" wrapText="1"/>
    </xf>
    <xf numFmtId="237" fontId="131" fillId="0" borderId="189" xfId="0" applyNumberFormat="1" applyFont="1" applyFill="1" applyBorder="1" applyAlignment="1">
      <alignment vertical="center" wrapText="1"/>
    </xf>
    <xf numFmtId="237" fontId="131" fillId="0" borderId="190" xfId="0" applyNumberFormat="1" applyFont="1" applyFill="1" applyBorder="1" applyAlignment="1">
      <alignment horizontal="center" vertical="center" wrapText="1"/>
    </xf>
    <xf numFmtId="237" fontId="131" fillId="0" borderId="190" xfId="0" applyNumberFormat="1" applyFont="1" applyFill="1" applyBorder="1" applyAlignment="1">
      <alignment vertical="center" wrapText="1"/>
    </xf>
    <xf numFmtId="237" fontId="131" fillId="0" borderId="191" xfId="0" applyNumberFormat="1" applyFont="1" applyFill="1" applyBorder="1" applyAlignment="1">
      <alignment horizontal="center" vertical="center" wrapText="1"/>
    </xf>
    <xf numFmtId="238" fontId="131" fillId="0" borderId="190" xfId="0" applyNumberFormat="1" applyFont="1" applyFill="1" applyBorder="1" applyAlignment="1">
      <alignment horizontal="right" vertical="center" wrapText="1"/>
    </xf>
    <xf numFmtId="238" fontId="131" fillId="0" borderId="191" xfId="0" applyNumberFormat="1" applyFont="1" applyFill="1" applyBorder="1" applyAlignment="1">
      <alignment horizontal="right" vertical="center" wrapText="1"/>
    </xf>
    <xf numFmtId="247" fontId="131" fillId="0" borderId="191" xfId="0" applyNumberFormat="1" applyFont="1" applyFill="1" applyBorder="1" applyAlignment="1">
      <alignment horizontal="right" vertical="center" wrapText="1"/>
    </xf>
    <xf numFmtId="248" fontId="131" fillId="0" borderId="189" xfId="0" applyNumberFormat="1" applyFont="1" applyFill="1" applyBorder="1" applyAlignment="1">
      <alignment horizontal="right" vertical="center" wrapText="1"/>
    </xf>
    <xf numFmtId="0" fontId="130" fillId="0" borderId="191" xfId="0" applyFont="1" applyFill="1" applyBorder="1" applyAlignment="1">
      <alignment horizontal="left" vertical="center" wrapText="1"/>
    </xf>
    <xf numFmtId="0" fontId="130" fillId="0" borderId="237" xfId="0" applyNumberFormat="1" applyFont="1" applyFill="1" applyBorder="1" applyAlignment="1">
      <alignment horizontal="center" vertical="center" wrapText="1"/>
    </xf>
    <xf numFmtId="0" fontId="130" fillId="0" borderId="238" xfId="0" applyNumberFormat="1" applyFont="1" applyFill="1" applyBorder="1" applyAlignment="1">
      <alignment horizontal="center" vertical="center" wrapText="1"/>
    </xf>
    <xf numFmtId="0" fontId="130" fillId="0" borderId="239" xfId="0" applyNumberFormat="1" applyFont="1" applyFill="1" applyBorder="1" applyAlignment="1">
      <alignment horizontal="center" vertical="center" wrapText="1"/>
    </xf>
    <xf numFmtId="0" fontId="130" fillId="0" borderId="240" xfId="0" applyNumberFormat="1" applyFont="1" applyFill="1" applyBorder="1" applyAlignment="1">
      <alignment horizontal="center" vertical="center" wrapText="1"/>
    </xf>
    <xf numFmtId="0" fontId="130" fillId="0" borderId="241" xfId="0" applyNumberFormat="1" applyFont="1" applyFill="1" applyBorder="1" applyAlignment="1">
      <alignment horizontal="center" vertical="center" wrapText="1"/>
    </xf>
    <xf numFmtId="237" fontId="131" fillId="0" borderId="242" xfId="0" applyNumberFormat="1" applyFont="1" applyFill="1" applyBorder="1" applyAlignment="1">
      <alignment vertical="center" wrapText="1"/>
    </xf>
    <xf numFmtId="237" fontId="131" fillId="0" borderId="243" xfId="0" applyNumberFormat="1" applyFont="1" applyFill="1" applyBorder="1" applyAlignment="1">
      <alignment horizontal="center" vertical="center" wrapText="1"/>
    </xf>
    <xf numFmtId="237" fontId="131" fillId="0" borderId="243" xfId="0" applyNumberFormat="1" applyFont="1" applyFill="1" applyBorder="1" applyAlignment="1">
      <alignment vertical="center" wrapText="1"/>
    </xf>
    <xf numFmtId="237" fontId="131" fillId="0" borderId="244" xfId="0" applyNumberFormat="1" applyFont="1" applyFill="1" applyBorder="1" applyAlignment="1">
      <alignment horizontal="center" vertical="center" wrapText="1"/>
    </xf>
    <xf numFmtId="238" fontId="131" fillId="0" borderId="243" xfId="0" applyNumberFormat="1" applyFont="1" applyFill="1" applyBorder="1" applyAlignment="1">
      <alignment horizontal="right" vertical="center" wrapText="1"/>
    </xf>
    <xf numFmtId="238" fontId="131" fillId="0" borderId="242" xfId="0" applyNumberFormat="1" applyFont="1" applyFill="1" applyBorder="1" applyAlignment="1">
      <alignment vertical="center" wrapText="1"/>
    </xf>
    <xf numFmtId="247" fontId="131" fillId="0" borderId="244" xfId="0" applyNumberFormat="1" applyFont="1" applyFill="1" applyBorder="1" applyAlignment="1">
      <alignment horizontal="right" vertical="center" wrapText="1"/>
    </xf>
    <xf numFmtId="248" fontId="131" fillId="0" borderId="242" xfId="0" applyNumberFormat="1" applyFont="1" applyFill="1" applyBorder="1" applyAlignment="1">
      <alignment horizontal="right" vertical="center" wrapText="1"/>
    </xf>
    <xf numFmtId="0" fontId="130" fillId="0" borderId="244" xfId="0" applyFont="1" applyFill="1" applyBorder="1" applyAlignment="1">
      <alignment horizontal="left" vertical="center" wrapText="1"/>
    </xf>
    <xf numFmtId="0" fontId="130" fillId="0" borderId="127" xfId="0" applyNumberFormat="1" applyFont="1" applyFill="1" applyBorder="1" applyAlignment="1">
      <alignment horizontal="center" vertical="center" wrapText="1"/>
    </xf>
    <xf numFmtId="0" fontId="130" fillId="0" borderId="128" xfId="0" applyNumberFormat="1" applyFont="1" applyFill="1" applyBorder="1" applyAlignment="1">
      <alignment horizontal="center" vertical="center" wrapText="1"/>
    </xf>
    <xf numFmtId="0" fontId="130" fillId="0" borderId="192" xfId="0" applyNumberFormat="1" applyFont="1" applyFill="1" applyBorder="1" applyAlignment="1">
      <alignment horizontal="center" vertical="center" wrapText="1"/>
    </xf>
    <xf numFmtId="0" fontId="130" fillId="0" borderId="75" xfId="0" applyNumberFormat="1" applyFont="1" applyFill="1" applyBorder="1" applyAlignment="1">
      <alignment horizontal="center" vertical="center" wrapText="1"/>
    </xf>
    <xf numFmtId="0" fontId="130" fillId="0" borderId="132" xfId="0" applyNumberFormat="1" applyFont="1" applyFill="1" applyBorder="1" applyAlignment="1">
      <alignment horizontal="center" vertical="center" wrapText="1"/>
    </xf>
    <xf numFmtId="237" fontId="131" fillId="0" borderId="135" xfId="0" applyNumberFormat="1" applyFont="1" applyFill="1" applyBorder="1" applyAlignment="1">
      <alignment vertical="center" wrapText="1"/>
    </xf>
    <xf numFmtId="237" fontId="131" fillId="0" borderId="133" xfId="0" applyNumberFormat="1" applyFont="1" applyFill="1" applyBorder="1" applyAlignment="1">
      <alignment horizontal="center" vertical="center" wrapText="1"/>
    </xf>
    <xf numFmtId="237" fontId="131" fillId="0" borderId="133" xfId="0" applyNumberFormat="1" applyFont="1" applyFill="1" applyBorder="1" applyAlignment="1">
      <alignment vertical="center" wrapText="1"/>
    </xf>
    <xf numFmtId="237" fontId="131" fillId="0" borderId="134" xfId="0" applyNumberFormat="1" applyFont="1" applyFill="1" applyBorder="1" applyAlignment="1">
      <alignment horizontal="center" vertical="center" wrapText="1"/>
    </xf>
    <xf numFmtId="238" fontId="131" fillId="0" borderId="133" xfId="0" applyNumberFormat="1" applyFont="1" applyFill="1" applyBorder="1" applyAlignment="1">
      <alignment horizontal="right" vertical="center" wrapText="1"/>
    </xf>
    <xf numFmtId="238" fontId="131" fillId="0" borderId="135" xfId="0" applyNumberFormat="1" applyFont="1" applyFill="1" applyBorder="1" applyAlignment="1">
      <alignment vertical="center" wrapText="1"/>
    </xf>
    <xf numFmtId="247" fontId="131" fillId="0" borderId="134" xfId="0" applyNumberFormat="1" applyFont="1" applyFill="1" applyBorder="1" applyAlignment="1">
      <alignment horizontal="right" vertical="center" wrapText="1"/>
    </xf>
    <xf numFmtId="0" fontId="130" fillId="0" borderId="193" xfId="0" applyNumberFormat="1" applyFont="1" applyFill="1" applyBorder="1" applyAlignment="1">
      <alignment horizontal="center" vertical="center" wrapText="1"/>
    </xf>
    <xf numFmtId="0" fontId="130" fillId="0" borderId="194" xfId="0" applyNumberFormat="1" applyFont="1" applyFill="1" applyBorder="1" applyAlignment="1">
      <alignment horizontal="center" vertical="center" wrapText="1"/>
    </xf>
    <xf numFmtId="0" fontId="130" fillId="0" borderId="195" xfId="0" applyNumberFormat="1" applyFont="1" applyFill="1" applyBorder="1" applyAlignment="1">
      <alignment horizontal="center" vertical="center" wrapText="1"/>
    </xf>
    <xf numFmtId="0" fontId="130" fillId="0" borderId="196" xfId="0" applyNumberFormat="1" applyFont="1" applyFill="1" applyBorder="1" applyAlignment="1">
      <alignment horizontal="center" vertical="center" wrapText="1"/>
    </xf>
    <xf numFmtId="0" fontId="130" fillId="0" borderId="197" xfId="0" applyNumberFormat="1" applyFont="1" applyFill="1" applyBorder="1" applyAlignment="1">
      <alignment horizontal="center" vertical="center" wrapText="1"/>
    </xf>
    <xf numFmtId="237" fontId="131" fillId="0" borderId="198" xfId="0" applyNumberFormat="1" applyFont="1" applyFill="1" applyBorder="1" applyAlignment="1">
      <alignment vertical="center" wrapText="1"/>
    </xf>
    <xf numFmtId="237" fontId="131" fillId="0" borderId="199" xfId="0" applyNumberFormat="1" applyFont="1" applyFill="1" applyBorder="1" applyAlignment="1">
      <alignment horizontal="center" vertical="center" wrapText="1"/>
    </xf>
    <xf numFmtId="237" fontId="131" fillId="0" borderId="199" xfId="0" applyNumberFormat="1" applyFont="1" applyFill="1" applyBorder="1" applyAlignment="1">
      <alignment vertical="center" wrapText="1"/>
    </xf>
    <xf numFmtId="237" fontId="131" fillId="0" borderId="200" xfId="0" applyNumberFormat="1" applyFont="1" applyFill="1" applyBorder="1" applyAlignment="1">
      <alignment horizontal="center" vertical="center" wrapText="1"/>
    </xf>
    <xf numFmtId="238" fontId="131" fillId="0" borderId="199" xfId="0" applyNumberFormat="1" applyFont="1" applyFill="1" applyBorder="1" applyAlignment="1">
      <alignment horizontal="right" vertical="center" wrapText="1"/>
    </xf>
    <xf numFmtId="238" fontId="131" fillId="0" borderId="198" xfId="0" applyNumberFormat="1" applyFont="1" applyFill="1" applyBorder="1" applyAlignment="1">
      <alignment vertical="center" wrapText="1"/>
    </xf>
    <xf numFmtId="247" fontId="131" fillId="0" borderId="200" xfId="0" applyNumberFormat="1" applyFont="1" applyFill="1" applyBorder="1" applyAlignment="1">
      <alignment horizontal="right" vertical="center" wrapText="1"/>
    </xf>
    <xf numFmtId="0" fontId="130" fillId="0" borderId="163" xfId="0" applyNumberFormat="1" applyFont="1" applyFill="1" applyBorder="1" applyAlignment="1">
      <alignment horizontal="center" vertical="center" wrapText="1"/>
    </xf>
    <xf numFmtId="0" fontId="130" fillId="0" borderId="164" xfId="0" applyNumberFormat="1" applyFont="1" applyFill="1" applyBorder="1" applyAlignment="1">
      <alignment horizontal="center" vertical="center" wrapText="1"/>
    </xf>
    <xf numFmtId="0" fontId="130" fillId="0" borderId="167" xfId="0" applyNumberFormat="1" applyFont="1" applyFill="1" applyBorder="1" applyAlignment="1">
      <alignment horizontal="center" vertical="center" wrapText="1"/>
    </xf>
    <xf numFmtId="237" fontId="131" fillId="0" borderId="168" xfId="0" applyNumberFormat="1" applyFont="1" applyFill="1" applyBorder="1" applyAlignment="1">
      <alignment vertical="center" wrapText="1"/>
    </xf>
    <xf numFmtId="237" fontId="131" fillId="0" borderId="169" xfId="0" applyNumberFormat="1" applyFont="1" applyFill="1" applyBorder="1" applyAlignment="1">
      <alignment horizontal="center" vertical="center" wrapText="1"/>
    </xf>
    <xf numFmtId="237" fontId="131" fillId="0" borderId="169" xfId="0" applyNumberFormat="1" applyFont="1" applyFill="1" applyBorder="1" applyAlignment="1">
      <alignment vertical="center" wrapText="1"/>
    </xf>
    <xf numFmtId="237" fontId="131" fillId="0" borderId="170" xfId="0" applyNumberFormat="1" applyFont="1" applyFill="1" applyBorder="1" applyAlignment="1">
      <alignment horizontal="center" vertical="center" wrapText="1"/>
    </xf>
    <xf numFmtId="238" fontId="131" fillId="0" borderId="169" xfId="0" applyNumberFormat="1" applyFont="1" applyFill="1" applyBorder="1" applyAlignment="1">
      <alignment horizontal="right" vertical="center" wrapText="1"/>
    </xf>
    <xf numFmtId="0" fontId="131" fillId="0" borderId="40" xfId="0" applyFont="1" applyFill="1" applyBorder="1" applyAlignment="1">
      <alignment horizontal="left" vertical="center" wrapText="1"/>
    </xf>
    <xf numFmtId="0" fontId="131" fillId="0" borderId="7" xfId="0" quotePrefix="1" applyFont="1" applyFill="1" applyBorder="1" applyAlignment="1">
      <alignment horizontal="center" vertical="center" wrapText="1"/>
    </xf>
    <xf numFmtId="0" fontId="131" fillId="0" borderId="3" xfId="0" applyFont="1" applyFill="1" applyBorder="1" applyAlignment="1">
      <alignment horizontal="center" vertical="center" wrapText="1"/>
    </xf>
    <xf numFmtId="0" fontId="131" fillId="0" borderId="57" xfId="0" applyFont="1" applyFill="1" applyBorder="1" applyAlignment="1">
      <alignment horizontal="right" vertical="center" wrapText="1"/>
    </xf>
    <xf numFmtId="0" fontId="130" fillId="0" borderId="215" xfId="0" applyNumberFormat="1" applyFont="1" applyFill="1" applyBorder="1" applyAlignment="1">
      <alignment horizontal="center" vertical="center" wrapText="1"/>
    </xf>
    <xf numFmtId="0" fontId="130" fillId="0" borderId="216" xfId="0" applyNumberFormat="1" applyFont="1" applyFill="1" applyBorder="1" applyAlignment="1">
      <alignment horizontal="center" vertical="center" wrapText="1"/>
    </xf>
    <xf numFmtId="0" fontId="130" fillId="0" borderId="217" xfId="0" applyNumberFormat="1" applyFont="1" applyFill="1" applyBorder="1" applyAlignment="1">
      <alignment horizontal="center" vertical="center" wrapText="1"/>
    </xf>
    <xf numFmtId="0" fontId="130" fillId="0" borderId="220" xfId="0" applyNumberFormat="1" applyFont="1" applyFill="1" applyBorder="1" applyAlignment="1">
      <alignment horizontal="center" vertical="center" wrapText="1"/>
    </xf>
    <xf numFmtId="238" fontId="130" fillId="0" borderId="222" xfId="0" applyNumberFormat="1" applyFont="1" applyFill="1" applyBorder="1" applyAlignment="1">
      <alignment horizontal="right" vertical="center" wrapText="1"/>
    </xf>
    <xf numFmtId="247" fontId="130" fillId="0" borderId="223" xfId="0" applyNumberFormat="1" applyFont="1" applyFill="1" applyBorder="1" applyAlignment="1">
      <alignment horizontal="right" vertical="center" wrapText="1"/>
    </xf>
    <xf numFmtId="0" fontId="130" fillId="0" borderId="221" xfId="0" applyFont="1" applyFill="1" applyBorder="1" applyAlignment="1">
      <alignment horizontal="right" vertical="center" wrapText="1"/>
    </xf>
    <xf numFmtId="0" fontId="130" fillId="0" borderId="223" xfId="0" applyFont="1" applyFill="1" applyBorder="1" applyAlignment="1">
      <alignment horizontal="left" vertical="center" wrapText="1"/>
    </xf>
    <xf numFmtId="0" fontId="130" fillId="0" borderId="154" xfId="0" applyNumberFormat="1" applyFont="1" applyFill="1" applyBorder="1" applyAlignment="1">
      <alignment horizontal="center" vertical="center" wrapText="1"/>
    </xf>
    <xf numFmtId="0" fontId="130" fillId="0" borderId="155" xfId="0" applyNumberFormat="1" applyFont="1" applyFill="1" applyBorder="1" applyAlignment="1">
      <alignment horizontal="center" vertical="center" wrapText="1"/>
    </xf>
    <xf numFmtId="0" fontId="130" fillId="0" borderId="179" xfId="0" applyNumberFormat="1" applyFont="1" applyFill="1" applyBorder="1" applyAlignment="1">
      <alignment horizontal="center" vertical="center" wrapText="1"/>
    </xf>
    <xf numFmtId="0" fontId="130" fillId="0" borderId="159" xfId="0" applyNumberFormat="1" applyFont="1" applyFill="1" applyBorder="1" applyAlignment="1">
      <alignment horizontal="center" vertical="center" wrapText="1"/>
    </xf>
    <xf numFmtId="238" fontId="130" fillId="0" borderId="161" xfId="0" applyNumberFormat="1" applyFont="1" applyFill="1" applyBorder="1" applyAlignment="1">
      <alignment horizontal="right" vertical="center" wrapText="1"/>
    </xf>
    <xf numFmtId="247" fontId="130" fillId="0" borderId="162" xfId="0" applyNumberFormat="1" applyFont="1" applyFill="1" applyBorder="1" applyAlignment="1">
      <alignment horizontal="right" vertical="center" wrapText="1"/>
    </xf>
    <xf numFmtId="238" fontId="130" fillId="0" borderId="169" xfId="0" applyNumberFormat="1" applyFont="1" applyFill="1" applyBorder="1" applyAlignment="1">
      <alignment horizontal="right" vertical="center" wrapText="1"/>
    </xf>
    <xf numFmtId="247" fontId="130" fillId="0" borderId="170" xfId="0" applyNumberFormat="1" applyFont="1" applyFill="1" applyBorder="1" applyAlignment="1">
      <alignment horizontal="right" vertical="center" wrapText="1"/>
    </xf>
    <xf numFmtId="0" fontId="131" fillId="0" borderId="7" xfId="0" applyFont="1" applyFill="1" applyBorder="1" applyAlignment="1">
      <alignment horizontal="center" vertical="center" wrapText="1"/>
    </xf>
    <xf numFmtId="238" fontId="130" fillId="0" borderId="49" xfId="0" applyNumberFormat="1" applyFont="1" applyFill="1" applyBorder="1" applyAlignment="1">
      <alignment horizontal="right" vertical="center" wrapText="1"/>
    </xf>
    <xf numFmtId="238" fontId="130" fillId="0" borderId="48" xfId="0" applyNumberFormat="1" applyFont="1" applyFill="1" applyBorder="1" applyAlignment="1">
      <alignment vertical="center" wrapText="1"/>
    </xf>
    <xf numFmtId="247" fontId="130" fillId="0" borderId="52" xfId="0" applyNumberFormat="1" applyFont="1" applyFill="1" applyBorder="1" applyAlignment="1">
      <alignment horizontal="right" vertical="center" wrapText="1"/>
    </xf>
    <xf numFmtId="248" fontId="130" fillId="0" borderId="48" xfId="0" applyNumberFormat="1" applyFont="1" applyFill="1" applyBorder="1" applyAlignment="1">
      <alignment horizontal="right" vertical="center" wrapText="1"/>
    </xf>
    <xf numFmtId="0" fontId="130" fillId="0" borderId="41" xfId="0" applyFont="1" applyFill="1" applyBorder="1" applyAlignment="1">
      <alignment horizontal="right" vertical="center" wrapText="1"/>
    </xf>
    <xf numFmtId="0" fontId="130" fillId="0" borderId="180" xfId="0" applyNumberFormat="1" applyFont="1" applyFill="1" applyBorder="1" applyAlignment="1">
      <alignment horizontal="center" vertical="center" wrapText="1"/>
    </xf>
    <xf numFmtId="0" fontId="130" fillId="0" borderId="67" xfId="0" applyNumberFormat="1" applyFont="1" applyFill="1" applyBorder="1" applyAlignment="1">
      <alignment horizontal="center" vertical="center" wrapText="1"/>
    </xf>
    <xf numFmtId="0" fontId="130" fillId="0" borderId="82" xfId="0" applyNumberFormat="1" applyFont="1" applyFill="1" applyBorder="1" applyAlignment="1">
      <alignment horizontal="center" vertical="center" wrapText="1"/>
    </xf>
    <xf numFmtId="0" fontId="130" fillId="0" borderId="181" xfId="0" applyNumberFormat="1" applyFont="1" applyFill="1" applyBorder="1" applyAlignment="1">
      <alignment horizontal="center" vertical="center" wrapText="1"/>
    </xf>
    <xf numFmtId="238" fontId="130" fillId="0" borderId="36" xfId="0" applyNumberFormat="1" applyFont="1" applyFill="1" applyBorder="1" applyAlignment="1">
      <alignment horizontal="right" vertical="center" wrapText="1"/>
    </xf>
    <xf numFmtId="0" fontId="131" fillId="0" borderId="40" xfId="0" applyFont="1" applyFill="1" applyBorder="1" applyAlignment="1">
      <alignment horizontal="right" vertical="center" wrapText="1"/>
    </xf>
    <xf numFmtId="0" fontId="131" fillId="0" borderId="249" xfId="0" applyNumberFormat="1" applyFont="1" applyFill="1" applyBorder="1" applyAlignment="1">
      <alignment horizontal="center" vertical="center" wrapText="1"/>
    </xf>
    <xf numFmtId="0" fontId="131" fillId="0" borderId="250" xfId="0" applyNumberFormat="1" applyFont="1" applyFill="1" applyBorder="1" applyAlignment="1">
      <alignment horizontal="center" vertical="center" wrapText="1"/>
    </xf>
    <xf numFmtId="0" fontId="131" fillId="0" borderId="61" xfId="0" applyFont="1" applyFill="1" applyBorder="1" applyAlignment="1">
      <alignment horizontal="left" vertical="center" wrapText="1"/>
    </xf>
    <xf numFmtId="0" fontId="131" fillId="0" borderId="146" xfId="0" applyFont="1" applyFill="1" applyBorder="1" applyAlignment="1">
      <alignment horizontal="left" vertical="center" wrapText="1"/>
    </xf>
    <xf numFmtId="238" fontId="131" fillId="0" borderId="222" xfId="0" applyNumberFormat="1" applyFont="1" applyFill="1" applyBorder="1" applyAlignment="1">
      <alignment horizontal="right" vertical="center" wrapText="1"/>
    </xf>
    <xf numFmtId="0" fontId="131" fillId="0" borderId="221" xfId="0" applyFont="1" applyFill="1" applyBorder="1" applyAlignment="1">
      <alignment horizontal="right" vertical="center" wrapText="1"/>
    </xf>
    <xf numFmtId="0" fontId="131" fillId="0" borderId="223" xfId="0" applyFont="1" applyFill="1" applyBorder="1" applyAlignment="1">
      <alignment horizontal="left" vertical="center" wrapText="1"/>
    </xf>
    <xf numFmtId="0" fontId="131" fillId="0" borderId="274" xfId="0" applyNumberFormat="1" applyFont="1" applyFill="1" applyBorder="1" applyAlignment="1">
      <alignment horizontal="center" vertical="center" wrapText="1"/>
    </xf>
    <xf numFmtId="0" fontId="131" fillId="0" borderId="275" xfId="0" applyNumberFormat="1" applyFont="1" applyFill="1" applyBorder="1" applyAlignment="1">
      <alignment horizontal="center" vertical="center" wrapText="1"/>
    </xf>
    <xf numFmtId="0" fontId="131" fillId="0" borderId="276" xfId="0" applyNumberFormat="1" applyFont="1" applyFill="1" applyBorder="1" applyAlignment="1">
      <alignment horizontal="center" vertical="center" wrapText="1"/>
    </xf>
    <xf numFmtId="237" fontId="131" fillId="0" borderId="277" xfId="0" applyNumberFormat="1" applyFont="1" applyFill="1" applyBorder="1" applyAlignment="1">
      <alignment vertical="center" wrapText="1"/>
    </xf>
    <xf numFmtId="237" fontId="131" fillId="0" borderId="278" xfId="0" applyNumberFormat="1" applyFont="1" applyFill="1" applyBorder="1" applyAlignment="1">
      <alignment horizontal="center" vertical="center" wrapText="1"/>
    </xf>
    <xf numFmtId="237" fontId="131" fillId="0" borderId="278" xfId="0" applyNumberFormat="1" applyFont="1" applyFill="1" applyBorder="1" applyAlignment="1">
      <alignment vertical="center" wrapText="1"/>
    </xf>
    <xf numFmtId="237" fontId="131" fillId="0" borderId="279" xfId="0" applyNumberFormat="1" applyFont="1" applyFill="1" applyBorder="1" applyAlignment="1">
      <alignment horizontal="center" vertical="center" wrapText="1"/>
    </xf>
    <xf numFmtId="238" fontId="131" fillId="0" borderId="278" xfId="0" applyNumberFormat="1" applyFont="1" applyFill="1" applyBorder="1" applyAlignment="1">
      <alignment horizontal="right" vertical="center" wrapText="1"/>
    </xf>
    <xf numFmtId="238" fontId="131" fillId="0" borderId="277" xfId="0" applyNumberFormat="1" applyFont="1" applyFill="1" applyBorder="1" applyAlignment="1">
      <alignment vertical="center" wrapText="1"/>
    </xf>
    <xf numFmtId="238" fontId="131" fillId="0" borderId="279" xfId="0" applyNumberFormat="1" applyFont="1" applyFill="1" applyBorder="1" applyAlignment="1">
      <alignment horizontal="center" vertical="center" wrapText="1"/>
    </xf>
    <xf numFmtId="0" fontId="131" fillId="0" borderId="286" xfId="0" applyNumberFormat="1" applyFont="1" applyFill="1" applyBorder="1" applyAlignment="1">
      <alignment horizontal="center" vertical="center" wrapText="1"/>
    </xf>
    <xf numFmtId="0" fontId="131" fillId="0" borderId="51" xfId="0" applyNumberFormat="1" applyFont="1" applyFill="1" applyBorder="1" applyAlignment="1">
      <alignment horizontal="center" vertical="center" wrapText="1"/>
    </xf>
    <xf numFmtId="0" fontId="131" fillId="0" borderId="251" xfId="0" applyNumberFormat="1" applyFont="1" applyFill="1" applyBorder="1" applyAlignment="1">
      <alignment horizontal="center" vertical="center" wrapText="1"/>
    </xf>
    <xf numFmtId="0" fontId="131" fillId="0" borderId="252" xfId="0" applyNumberFormat="1" applyFont="1" applyFill="1" applyBorder="1" applyAlignment="1">
      <alignment horizontal="center" vertical="center" wrapText="1"/>
    </xf>
    <xf numFmtId="0" fontId="131" fillId="0" borderId="281" xfId="0" applyNumberFormat="1" applyFont="1" applyFill="1" applyBorder="1" applyAlignment="1">
      <alignment horizontal="center" vertical="center" wrapText="1"/>
    </xf>
    <xf numFmtId="0" fontId="131" fillId="0" borderId="254" xfId="0" applyNumberFormat="1" applyFont="1" applyFill="1" applyBorder="1" applyAlignment="1">
      <alignment horizontal="center" vertical="center" wrapText="1"/>
    </xf>
    <xf numFmtId="0" fontId="131" fillId="0" borderId="255" xfId="0" applyNumberFormat="1" applyFont="1" applyFill="1" applyBorder="1" applyAlignment="1">
      <alignment horizontal="center" vertical="center" wrapText="1"/>
    </xf>
    <xf numFmtId="237" fontId="131" fillId="0" borderId="256" xfId="0" applyNumberFormat="1" applyFont="1" applyFill="1" applyBorder="1" applyAlignment="1">
      <alignment vertical="center" wrapText="1"/>
    </xf>
    <xf numFmtId="237" fontId="131" fillId="0" borderId="257" xfId="0" applyNumberFormat="1" applyFont="1" applyFill="1" applyBorder="1" applyAlignment="1">
      <alignment horizontal="center" vertical="center" wrapText="1"/>
    </xf>
    <xf numFmtId="237" fontId="131" fillId="0" borderId="257" xfId="0" applyNumberFormat="1" applyFont="1" applyFill="1" applyBorder="1" applyAlignment="1">
      <alignment vertical="center" wrapText="1"/>
    </xf>
    <xf numFmtId="237" fontId="131" fillId="0" borderId="258" xfId="0" applyNumberFormat="1" applyFont="1" applyFill="1" applyBorder="1" applyAlignment="1">
      <alignment horizontal="center" vertical="center" wrapText="1"/>
    </xf>
    <xf numFmtId="238" fontId="131" fillId="0" borderId="257" xfId="0" applyNumberFormat="1" applyFont="1" applyFill="1" applyBorder="1" applyAlignment="1">
      <alignment horizontal="right" vertical="center" wrapText="1"/>
    </xf>
    <xf numFmtId="238" fontId="131" fillId="0" borderId="256" xfId="0" applyNumberFormat="1" applyFont="1" applyFill="1" applyBorder="1" applyAlignment="1">
      <alignment vertical="center" wrapText="1"/>
    </xf>
    <xf numFmtId="238" fontId="131" fillId="0" borderId="258" xfId="0" applyNumberFormat="1" applyFont="1" applyFill="1" applyBorder="1" applyAlignment="1">
      <alignment horizontal="center" vertical="center" wrapText="1"/>
    </xf>
    <xf numFmtId="0" fontId="131" fillId="0" borderId="180" xfId="0" applyNumberFormat="1" applyFont="1" applyFill="1" applyBorder="1" applyAlignment="1">
      <alignment horizontal="center" vertical="center" wrapText="1"/>
    </xf>
    <xf numFmtId="0" fontId="131" fillId="0" borderId="67" xfId="0" applyNumberFormat="1" applyFont="1" applyFill="1" applyBorder="1" applyAlignment="1">
      <alignment horizontal="center" vertical="center" wrapText="1"/>
    </xf>
    <xf numFmtId="0" fontId="131" fillId="0" borderId="82" xfId="0" applyNumberFormat="1" applyFont="1" applyFill="1" applyBorder="1" applyAlignment="1">
      <alignment horizontal="center" vertical="center" wrapText="1"/>
    </xf>
    <xf numFmtId="0" fontId="131" fillId="0" borderId="181" xfId="0" applyNumberFormat="1" applyFont="1" applyFill="1" applyBorder="1" applyAlignment="1">
      <alignment horizontal="center" vertical="center" wrapText="1"/>
    </xf>
    <xf numFmtId="237" fontId="131" fillId="0" borderId="35" xfId="0" applyNumberFormat="1" applyFont="1" applyFill="1" applyBorder="1" applyAlignment="1">
      <alignment vertical="center" wrapText="1"/>
    </xf>
    <xf numFmtId="237" fontId="131" fillId="0" borderId="36" xfId="0" applyNumberFormat="1" applyFont="1" applyFill="1" applyBorder="1" applyAlignment="1">
      <alignment horizontal="center" vertical="center" wrapText="1"/>
    </xf>
    <xf numFmtId="237" fontId="131" fillId="0" borderId="36" xfId="0" applyNumberFormat="1" applyFont="1" applyFill="1" applyBorder="1" applyAlignment="1">
      <alignment vertical="center" wrapText="1"/>
    </xf>
    <xf numFmtId="237" fontId="131" fillId="0" borderId="41" xfId="0" applyNumberFormat="1" applyFont="1" applyFill="1" applyBorder="1" applyAlignment="1">
      <alignment horizontal="center" vertical="center" wrapText="1"/>
    </xf>
    <xf numFmtId="238" fontId="131" fillId="0" borderId="36" xfId="0" applyNumberFormat="1" applyFont="1" applyFill="1" applyBorder="1" applyAlignment="1">
      <alignment horizontal="right" vertical="center" wrapText="1"/>
    </xf>
    <xf numFmtId="238" fontId="131" fillId="0" borderId="35" xfId="0" applyNumberFormat="1" applyFont="1" applyFill="1" applyBorder="1" applyAlignment="1">
      <alignment horizontal="center" vertical="center" wrapText="1"/>
    </xf>
    <xf numFmtId="238" fontId="131" fillId="0" borderId="41" xfId="0" applyNumberFormat="1" applyFont="1" applyFill="1" applyBorder="1" applyAlignment="1">
      <alignment horizontal="center" vertical="center" wrapText="1"/>
    </xf>
    <xf numFmtId="0" fontId="130" fillId="0" borderId="228" xfId="0" applyNumberFormat="1" applyFont="1" applyFill="1" applyBorder="1" applyAlignment="1">
      <alignment horizontal="center" vertical="center" wrapText="1"/>
    </xf>
    <xf numFmtId="237" fontId="130" fillId="0" borderId="57" xfId="0" applyNumberFormat="1" applyFont="1" applyFill="1" applyBorder="1" applyAlignment="1">
      <alignment vertical="center" wrapText="1"/>
    </xf>
    <xf numFmtId="0" fontId="130" fillId="0" borderId="3" xfId="0" applyFont="1" applyFill="1" applyBorder="1" applyAlignment="1">
      <alignment horizontal="center" vertical="center" wrapText="1"/>
    </xf>
    <xf numFmtId="237" fontId="130" fillId="0" borderId="3" xfId="0" applyNumberFormat="1" applyFont="1" applyFill="1" applyBorder="1" applyAlignment="1">
      <alignment vertical="center" wrapText="1"/>
    </xf>
    <xf numFmtId="237" fontId="130" fillId="0" borderId="61" xfId="0" applyNumberFormat="1" applyFont="1" applyFill="1" applyBorder="1" applyAlignment="1">
      <alignment horizontal="center" vertical="center" wrapText="1"/>
    </xf>
    <xf numFmtId="238" fontId="130" fillId="0" borderId="3" xfId="0" applyNumberFormat="1" applyFont="1" applyFill="1" applyBorder="1" applyAlignment="1">
      <alignment horizontal="right" vertical="center" wrapText="1"/>
    </xf>
    <xf numFmtId="238" fontId="130" fillId="0" borderId="57" xfId="0" applyNumberFormat="1" applyFont="1" applyFill="1" applyBorder="1" applyAlignment="1">
      <alignment vertical="center" wrapText="1"/>
    </xf>
    <xf numFmtId="247" fontId="130" fillId="0" borderId="61" xfId="0" applyNumberFormat="1" applyFont="1" applyFill="1" applyBorder="1" applyAlignment="1">
      <alignment horizontal="right" vertical="center" wrapText="1"/>
    </xf>
    <xf numFmtId="248" fontId="130" fillId="0" borderId="61" xfId="0" applyNumberFormat="1" applyFont="1" applyFill="1" applyBorder="1" applyAlignment="1">
      <alignment horizontal="left" vertical="center" wrapText="1"/>
    </xf>
    <xf numFmtId="0" fontId="130" fillId="0" borderId="224" xfId="0" applyNumberFormat="1" applyFont="1" applyFill="1" applyBorder="1" applyAlignment="1">
      <alignment horizontal="center" vertical="center" wrapText="1"/>
    </xf>
    <xf numFmtId="0" fontId="130" fillId="0" borderId="138" xfId="0" applyNumberFormat="1" applyFont="1" applyFill="1" applyBorder="1" applyAlignment="1">
      <alignment horizontal="center" vertical="center" wrapText="1"/>
    </xf>
    <xf numFmtId="0" fontId="130" fillId="0" borderId="139" xfId="0" applyNumberFormat="1" applyFont="1" applyFill="1" applyBorder="1" applyAlignment="1">
      <alignment horizontal="center" vertical="center" wrapText="1"/>
    </xf>
    <xf numFmtId="0" fontId="130" fillId="0" borderId="143" xfId="0" applyNumberFormat="1" applyFont="1" applyFill="1" applyBorder="1" applyAlignment="1">
      <alignment horizontal="center" vertical="center" wrapText="1"/>
    </xf>
    <xf numFmtId="0" fontId="130" fillId="0" borderId="144" xfId="0" applyNumberFormat="1" applyFont="1" applyFill="1" applyBorder="1" applyAlignment="1">
      <alignment horizontal="center" vertical="center" wrapText="1"/>
    </xf>
    <xf numFmtId="238" fontId="131" fillId="0" borderId="145" xfId="0" applyNumberFormat="1" applyFont="1" applyFill="1" applyBorder="1" applyAlignment="1">
      <alignment horizontal="right" vertical="center" wrapText="1"/>
    </xf>
    <xf numFmtId="247" fontId="131" fillId="0" borderId="146" xfId="0" applyNumberFormat="1" applyFont="1" applyFill="1" applyBorder="1" applyAlignment="1">
      <alignment horizontal="right" vertical="center" wrapText="1"/>
    </xf>
    <xf numFmtId="0" fontId="130" fillId="0" borderId="62" xfId="0" applyFont="1" applyFill="1" applyBorder="1" applyAlignment="1">
      <alignment horizontal="right" vertical="center" wrapText="1"/>
    </xf>
    <xf numFmtId="0" fontId="130" fillId="0" borderId="146" xfId="0" applyFont="1" applyFill="1" applyBorder="1" applyAlignment="1">
      <alignment horizontal="left" vertical="center" wrapText="1"/>
    </xf>
    <xf numFmtId="0" fontId="130" fillId="0" borderId="225" xfId="0" applyNumberFormat="1" applyFont="1" applyFill="1" applyBorder="1" applyAlignment="1">
      <alignment horizontal="center" vertical="center" wrapText="1"/>
    </xf>
    <xf numFmtId="237" fontId="131" fillId="0" borderId="62" xfId="0" applyNumberFormat="1" applyFont="1" applyFill="1" applyBorder="1" applyAlignment="1">
      <alignment vertical="center" wrapText="1"/>
    </xf>
    <xf numFmtId="237" fontId="131" fillId="0" borderId="145" xfId="0" applyNumberFormat="1" applyFont="1" applyFill="1" applyBorder="1" applyAlignment="1">
      <alignment horizontal="center" vertical="center" wrapText="1"/>
    </xf>
    <xf numFmtId="237" fontId="131" fillId="0" borderId="145" xfId="0" applyNumberFormat="1" applyFont="1" applyFill="1" applyBorder="1" applyAlignment="1">
      <alignment vertical="center" wrapText="1"/>
    </xf>
    <xf numFmtId="237" fontId="131" fillId="0" borderId="146" xfId="0" applyNumberFormat="1" applyFont="1" applyFill="1" applyBorder="1" applyAlignment="1">
      <alignment horizontal="center" vertical="center" wrapText="1"/>
    </xf>
    <xf numFmtId="238" fontId="131" fillId="0" borderId="62" xfId="0" applyNumberFormat="1" applyFont="1" applyFill="1" applyBorder="1" applyAlignment="1">
      <alignment vertical="center" wrapText="1"/>
    </xf>
    <xf numFmtId="238" fontId="130" fillId="0" borderId="146" xfId="0" applyNumberFormat="1" applyFont="1" applyFill="1" applyBorder="1" applyAlignment="1">
      <alignment horizontal="left" vertical="center" wrapText="1"/>
    </xf>
    <xf numFmtId="0" fontId="130" fillId="0" borderId="226" xfId="0" applyNumberFormat="1" applyFont="1" applyFill="1" applyBorder="1" applyAlignment="1">
      <alignment horizontal="center" vertical="center" wrapText="1"/>
    </xf>
    <xf numFmtId="238" fontId="130" fillId="0" borderId="223" xfId="0" applyNumberFormat="1" applyFont="1" applyFill="1" applyBorder="1" applyAlignment="1">
      <alignment horizontal="left" vertical="center" wrapText="1"/>
    </xf>
    <xf numFmtId="0" fontId="130" fillId="0" borderId="227" xfId="0" applyNumberFormat="1" applyFont="1" applyFill="1" applyBorder="1" applyAlignment="1">
      <alignment horizontal="center" vertical="center" wrapText="1"/>
    </xf>
    <xf numFmtId="237" fontId="131" fillId="0" borderId="160" xfId="0" applyNumberFormat="1" applyFont="1" applyFill="1" applyBorder="1" applyAlignment="1">
      <alignment vertical="center" wrapText="1"/>
    </xf>
    <xf numFmtId="237" fontId="131" fillId="0" borderId="161" xfId="0" applyNumberFormat="1" applyFont="1" applyFill="1" applyBorder="1" applyAlignment="1">
      <alignment horizontal="center" vertical="center" wrapText="1"/>
    </xf>
    <xf numFmtId="237" fontId="131" fillId="0" borderId="161" xfId="0" applyNumberFormat="1" applyFont="1" applyFill="1" applyBorder="1" applyAlignment="1">
      <alignment vertical="center" wrapText="1"/>
    </xf>
    <xf numFmtId="237" fontId="131" fillId="0" borderId="162" xfId="0" applyNumberFormat="1" applyFont="1" applyFill="1" applyBorder="1" applyAlignment="1">
      <alignment horizontal="center" vertical="center" wrapText="1"/>
    </xf>
    <xf numFmtId="238" fontId="131" fillId="0" borderId="161" xfId="0" applyNumberFormat="1" applyFont="1" applyFill="1" applyBorder="1" applyAlignment="1">
      <alignment horizontal="right" vertical="center" wrapText="1"/>
    </xf>
    <xf numFmtId="0" fontId="130" fillId="0" borderId="249" xfId="0" applyNumberFormat="1" applyFont="1" applyFill="1" applyBorder="1" applyAlignment="1">
      <alignment horizontal="center" vertical="center" wrapText="1"/>
    </xf>
    <xf numFmtId="237" fontId="130" fillId="0" borderId="3" xfId="0" applyNumberFormat="1" applyFont="1" applyFill="1" applyBorder="1" applyAlignment="1">
      <alignment horizontal="center" vertical="center" wrapText="1"/>
    </xf>
    <xf numFmtId="0" fontId="130" fillId="0" borderId="251" xfId="0" applyNumberFormat="1" applyFont="1" applyFill="1" applyBorder="1" applyAlignment="1">
      <alignment horizontal="center" vertical="center" wrapText="1"/>
    </xf>
    <xf numFmtId="0" fontId="130" fillId="0" borderId="252" xfId="0" applyNumberFormat="1" applyFont="1" applyFill="1" applyBorder="1" applyAlignment="1">
      <alignment horizontal="center" vertical="center" wrapText="1"/>
    </xf>
    <xf numFmtId="0" fontId="130" fillId="0" borderId="253" xfId="0" applyNumberFormat="1" applyFont="1" applyFill="1" applyBorder="1" applyAlignment="1">
      <alignment horizontal="center" vertical="center" wrapText="1"/>
    </xf>
    <xf numFmtId="0" fontId="130" fillId="0" borderId="254" xfId="0" applyNumberFormat="1" applyFont="1" applyFill="1" applyBorder="1" applyAlignment="1">
      <alignment horizontal="center" vertical="center" wrapText="1"/>
    </xf>
    <xf numFmtId="0" fontId="130" fillId="0" borderId="255" xfId="0" applyNumberFormat="1" applyFont="1" applyFill="1" applyBorder="1" applyAlignment="1">
      <alignment horizontal="center" vertical="center" wrapText="1"/>
    </xf>
    <xf numFmtId="237" fontId="130" fillId="0" borderId="256" xfId="0" applyNumberFormat="1" applyFont="1" applyFill="1" applyBorder="1" applyAlignment="1">
      <alignment vertical="center" wrapText="1"/>
    </xf>
    <xf numFmtId="237" fontId="130" fillId="0" borderId="257" xfId="0" applyNumberFormat="1" applyFont="1" applyFill="1" applyBorder="1" applyAlignment="1">
      <alignment horizontal="center" vertical="center" wrapText="1"/>
    </xf>
    <xf numFmtId="237" fontId="130" fillId="0" borderId="257" xfId="0" applyNumberFormat="1" applyFont="1" applyFill="1" applyBorder="1" applyAlignment="1">
      <alignment vertical="center" wrapText="1"/>
    </xf>
    <xf numFmtId="237" fontId="130" fillId="0" borderId="258" xfId="0" applyNumberFormat="1" applyFont="1" applyFill="1" applyBorder="1" applyAlignment="1">
      <alignment horizontal="center" vertical="center" wrapText="1"/>
    </xf>
    <xf numFmtId="247" fontId="131" fillId="0" borderId="258" xfId="0" applyNumberFormat="1" applyFont="1" applyFill="1" applyBorder="1" applyAlignment="1">
      <alignment horizontal="right" vertical="center" wrapText="1"/>
    </xf>
    <xf numFmtId="0" fontId="130" fillId="0" borderId="259" xfId="0" applyNumberFormat="1" applyFont="1" applyFill="1" applyBorder="1" applyAlignment="1">
      <alignment horizontal="center" vertical="center" wrapText="1"/>
    </xf>
    <xf numFmtId="0" fontId="130" fillId="0" borderId="260" xfId="0" applyNumberFormat="1" applyFont="1" applyFill="1" applyBorder="1" applyAlignment="1">
      <alignment horizontal="center" vertical="center" wrapText="1"/>
    </xf>
    <xf numFmtId="0" fontId="130" fillId="0" borderId="261" xfId="0" applyNumberFormat="1" applyFont="1" applyFill="1" applyBorder="1" applyAlignment="1">
      <alignment horizontal="center" vertical="center" wrapText="1"/>
    </xf>
    <xf numFmtId="0" fontId="130" fillId="0" borderId="262" xfId="0" applyNumberFormat="1" applyFont="1" applyFill="1" applyBorder="1" applyAlignment="1">
      <alignment horizontal="center" vertical="center" wrapText="1"/>
    </xf>
    <xf numFmtId="0" fontId="130" fillId="0" borderId="263" xfId="0" applyNumberFormat="1" applyFont="1" applyFill="1" applyBorder="1" applyAlignment="1">
      <alignment horizontal="center" vertical="center" wrapText="1"/>
    </xf>
    <xf numFmtId="237" fontId="130" fillId="0" borderId="264" xfId="0" applyNumberFormat="1" applyFont="1" applyFill="1" applyBorder="1" applyAlignment="1">
      <alignment vertical="center" wrapText="1"/>
    </xf>
    <xf numFmtId="237" fontId="130" fillId="0" borderId="265" xfId="0" applyNumberFormat="1" applyFont="1" applyFill="1" applyBorder="1" applyAlignment="1">
      <alignment horizontal="center" vertical="center" wrapText="1"/>
    </xf>
    <xf numFmtId="237" fontId="130" fillId="0" borderId="265" xfId="0" applyNumberFormat="1" applyFont="1" applyFill="1" applyBorder="1" applyAlignment="1">
      <alignment vertical="center" wrapText="1"/>
    </xf>
    <xf numFmtId="237" fontId="130" fillId="0" borderId="266" xfId="0" applyNumberFormat="1" applyFont="1" applyFill="1" applyBorder="1" applyAlignment="1">
      <alignment horizontal="center" vertical="center" wrapText="1"/>
    </xf>
    <xf numFmtId="238" fontId="130" fillId="0" borderId="265" xfId="0" applyNumberFormat="1" applyFont="1" applyFill="1" applyBorder="1" applyAlignment="1">
      <alignment horizontal="right" vertical="center" wrapText="1"/>
    </xf>
    <xf numFmtId="238" fontId="131" fillId="0" borderId="264" xfId="0" applyNumberFormat="1" applyFont="1" applyFill="1" applyBorder="1" applyAlignment="1">
      <alignment vertical="center" wrapText="1"/>
    </xf>
    <xf numFmtId="247" fontId="130" fillId="0" borderId="266" xfId="0" applyNumberFormat="1" applyFont="1" applyFill="1" applyBorder="1" applyAlignment="1">
      <alignment horizontal="right" vertical="center" wrapText="1"/>
    </xf>
    <xf numFmtId="0" fontId="130" fillId="0" borderId="35" xfId="0" quotePrefix="1" applyFont="1" applyFill="1" applyBorder="1" applyAlignment="1">
      <alignment horizontal="center" vertical="center" wrapText="1"/>
    </xf>
    <xf numFmtId="0" fontId="131" fillId="0" borderId="234" xfId="0" applyFont="1" applyFill="1" applyBorder="1" applyAlignment="1">
      <alignment horizontal="right" vertical="center" wrapText="1"/>
    </xf>
    <xf numFmtId="0" fontId="131" fillId="0" borderId="236" xfId="0" applyFont="1" applyFill="1" applyBorder="1" applyAlignment="1">
      <alignment horizontal="left" vertical="center" wrapText="1"/>
    </xf>
    <xf numFmtId="238" fontId="131" fillId="0" borderId="35" xfId="0" applyNumberFormat="1" applyFont="1" applyFill="1" applyBorder="1" applyAlignment="1">
      <alignment vertical="center" wrapText="1"/>
    </xf>
    <xf numFmtId="247" fontId="131" fillId="0" borderId="41" xfId="0" applyNumberFormat="1" applyFont="1" applyFill="1" applyBorder="1" applyAlignment="1">
      <alignment horizontal="right" vertical="center" wrapText="1"/>
    </xf>
    <xf numFmtId="0" fontId="130" fillId="0" borderId="250" xfId="0" applyNumberFormat="1" applyFont="1" applyFill="1" applyBorder="1" applyAlignment="1">
      <alignment horizontal="center" vertical="center" wrapText="1"/>
    </xf>
    <xf numFmtId="0" fontId="130" fillId="0" borderId="183" xfId="0" applyNumberFormat="1" applyFont="1" applyFill="1" applyBorder="1" applyAlignment="1">
      <alignment horizontal="center" vertical="center" wrapText="1"/>
    </xf>
    <xf numFmtId="237" fontId="130" fillId="0" borderId="35" xfId="0" applyNumberFormat="1" applyFont="1" applyFill="1" applyBorder="1" applyAlignment="1">
      <alignment vertical="center" wrapText="1"/>
    </xf>
    <xf numFmtId="237" fontId="130" fillId="0" borderId="36" xfId="0" applyNumberFormat="1" applyFont="1" applyFill="1" applyBorder="1" applyAlignment="1">
      <alignment horizontal="center" vertical="center" wrapText="1"/>
    </xf>
    <xf numFmtId="237" fontId="130" fillId="0" borderId="36" xfId="0" applyNumberFormat="1" applyFont="1" applyFill="1" applyBorder="1" applyAlignment="1">
      <alignment vertical="center" wrapText="1"/>
    </xf>
    <xf numFmtId="237" fontId="130" fillId="0" borderId="41" xfId="0" applyNumberFormat="1" applyFont="1" applyFill="1" applyBorder="1" applyAlignment="1">
      <alignment horizontal="center" vertical="center" wrapText="1"/>
    </xf>
    <xf numFmtId="247" fontId="130" fillId="0" borderId="41" xfId="0" applyNumberFormat="1" applyFont="1" applyFill="1" applyBorder="1" applyAlignment="1">
      <alignment horizontal="right" vertical="center" wrapText="1"/>
    </xf>
    <xf numFmtId="0" fontId="132" fillId="0" borderId="235" xfId="0" applyFont="1" applyFill="1" applyBorder="1" applyAlignment="1">
      <alignment horizontal="center" vertical="center" wrapText="1"/>
    </xf>
    <xf numFmtId="237" fontId="131" fillId="0" borderId="264" xfId="0" applyNumberFormat="1" applyFont="1" applyFill="1" applyBorder="1" applyAlignment="1">
      <alignment vertical="center" wrapText="1"/>
    </xf>
    <xf numFmtId="237" fontId="131" fillId="0" borderId="265" xfId="0" applyNumberFormat="1" applyFont="1" applyFill="1" applyBorder="1" applyAlignment="1">
      <alignment horizontal="center" vertical="center" wrapText="1"/>
    </xf>
    <xf numFmtId="237" fontId="131" fillId="0" borderId="265" xfId="0" applyNumberFormat="1" applyFont="1" applyFill="1" applyBorder="1" applyAlignment="1">
      <alignment vertical="center" wrapText="1"/>
    </xf>
    <xf numFmtId="237" fontId="131" fillId="0" borderId="266" xfId="0" applyNumberFormat="1" applyFont="1" applyFill="1" applyBorder="1" applyAlignment="1">
      <alignment horizontal="center" vertical="center" wrapText="1"/>
    </xf>
    <xf numFmtId="238" fontId="131" fillId="0" borderId="265" xfId="0" applyNumberFormat="1" applyFont="1" applyFill="1" applyBorder="1" applyAlignment="1">
      <alignment horizontal="right" vertical="center" wrapText="1"/>
    </xf>
    <xf numFmtId="247" fontId="131" fillId="0" borderId="266" xfId="0" applyNumberFormat="1" applyFont="1" applyFill="1" applyBorder="1" applyAlignment="1">
      <alignment horizontal="right" vertical="center" wrapText="1"/>
    </xf>
    <xf numFmtId="0" fontId="130" fillId="0" borderId="147" xfId="0" applyNumberFormat="1" applyFont="1" applyFill="1" applyBorder="1" applyAlignment="1">
      <alignment horizontal="center" vertical="center" wrapText="1"/>
    </xf>
    <xf numFmtId="0" fontId="130" fillId="0" borderId="55" xfId="0" applyNumberFormat="1" applyFont="1" applyFill="1" applyBorder="1" applyAlignment="1">
      <alignment horizontal="center" vertical="center" wrapText="1"/>
    </xf>
    <xf numFmtId="0" fontId="130" fillId="0" borderId="151" xfId="0" applyNumberFormat="1" applyFont="1" applyFill="1" applyBorder="1" applyAlignment="1">
      <alignment horizontal="center" vertical="center" wrapText="1"/>
    </xf>
    <xf numFmtId="0" fontId="130" fillId="0" borderId="152" xfId="0" applyNumberFormat="1" applyFont="1" applyFill="1" applyBorder="1" applyAlignment="1">
      <alignment horizontal="center" vertical="center" wrapText="1"/>
    </xf>
    <xf numFmtId="238" fontId="130" fillId="0" borderId="64" xfId="0" applyNumberFormat="1" applyFont="1" applyFill="1" applyBorder="1" applyAlignment="1">
      <alignment horizontal="right" vertical="center" wrapText="1"/>
    </xf>
    <xf numFmtId="0" fontId="132" fillId="0" borderId="85" xfId="0" applyNumberFormat="1" applyFont="1" applyFill="1" applyBorder="1" applyAlignment="1">
      <alignment horizontal="center" vertical="center" wrapText="1"/>
    </xf>
    <xf numFmtId="0" fontId="132" fillId="0" borderId="69" xfId="0" applyNumberFormat="1" applyFont="1" applyFill="1" applyBorder="1" applyAlignment="1">
      <alignment horizontal="center" vertical="center" wrapText="1"/>
    </xf>
    <xf numFmtId="0" fontId="132" fillId="0" borderId="74" xfId="0" applyNumberFormat="1" applyFont="1" applyFill="1" applyBorder="1" applyAlignment="1">
      <alignment horizontal="center" vertical="center" wrapText="1"/>
    </xf>
    <xf numFmtId="0" fontId="132" fillId="0" borderId="86" xfId="0" applyNumberFormat="1" applyFont="1" applyFill="1" applyBorder="1" applyAlignment="1">
      <alignment horizontal="center" vertical="center" wrapText="1"/>
    </xf>
    <xf numFmtId="237" fontId="132" fillId="0" borderId="34" xfId="0" applyNumberFormat="1" applyFont="1" applyFill="1" applyBorder="1" applyAlignment="1">
      <alignment vertical="center" wrapText="1"/>
    </xf>
    <xf numFmtId="0" fontId="132" fillId="0" borderId="37" xfId="0" applyFont="1" applyFill="1" applyBorder="1" applyAlignment="1">
      <alignment horizontal="center" vertical="center" wrapText="1"/>
    </xf>
    <xf numFmtId="237" fontId="132" fillId="0" borderId="37" xfId="0" applyNumberFormat="1" applyFont="1" applyFill="1" applyBorder="1" applyAlignment="1">
      <alignment vertical="center" wrapText="1"/>
    </xf>
    <xf numFmtId="237" fontId="132" fillId="0" borderId="38" xfId="0" applyNumberFormat="1" applyFont="1" applyFill="1" applyBorder="1" applyAlignment="1">
      <alignment horizontal="center" vertical="center" wrapText="1"/>
    </xf>
    <xf numFmtId="238" fontId="132" fillId="0" borderId="37" xfId="0" applyNumberFormat="1" applyFont="1" applyFill="1" applyBorder="1" applyAlignment="1">
      <alignment horizontal="right" vertical="center" wrapText="1"/>
    </xf>
    <xf numFmtId="238" fontId="132" fillId="0" borderId="34" xfId="0" applyNumberFormat="1" applyFont="1" applyFill="1" applyBorder="1" applyAlignment="1">
      <alignment vertical="center" wrapText="1"/>
    </xf>
    <xf numFmtId="247" fontId="132" fillId="0" borderId="38" xfId="0" applyNumberFormat="1" applyFont="1" applyFill="1" applyBorder="1" applyAlignment="1">
      <alignment horizontal="right" vertical="center" wrapText="1"/>
    </xf>
    <xf numFmtId="0" fontId="132" fillId="0" borderId="34" xfId="0" applyFont="1" applyFill="1" applyBorder="1" applyAlignment="1">
      <alignment horizontal="right" vertical="center" wrapText="1"/>
    </xf>
    <xf numFmtId="248" fontId="132" fillId="0" borderId="38" xfId="0" applyNumberFormat="1" applyFont="1" applyFill="1" applyBorder="1" applyAlignment="1">
      <alignment horizontal="left" vertical="center" wrapText="1"/>
    </xf>
    <xf numFmtId="0" fontId="131" fillId="0" borderId="87" xfId="0" applyNumberFormat="1" applyFont="1" applyFill="1" applyBorder="1" applyAlignment="1">
      <alignment horizontal="center" vertical="center" wrapText="1"/>
    </xf>
    <xf numFmtId="0" fontId="131" fillId="0" borderId="88" xfId="0" applyNumberFormat="1" applyFont="1" applyFill="1" applyBorder="1" applyAlignment="1">
      <alignment horizontal="center" vertical="center" wrapText="1"/>
    </xf>
    <xf numFmtId="0" fontId="131" fillId="0" borderId="89" xfId="0" applyNumberFormat="1" applyFont="1" applyFill="1" applyBorder="1" applyAlignment="1">
      <alignment horizontal="center" vertical="center" wrapText="1"/>
    </xf>
    <xf numFmtId="0" fontId="131" fillId="0" borderId="90" xfId="0" applyNumberFormat="1" applyFont="1" applyFill="1" applyBorder="1" applyAlignment="1">
      <alignment horizontal="center" vertical="center" wrapText="1"/>
    </xf>
    <xf numFmtId="0" fontId="131" fillId="0" borderId="91" xfId="0" applyNumberFormat="1" applyFont="1" applyFill="1" applyBorder="1" applyAlignment="1">
      <alignment horizontal="center" vertical="center" wrapText="1"/>
    </xf>
    <xf numFmtId="237" fontId="131" fillId="0" borderId="92" xfId="0" applyNumberFormat="1" applyFont="1" applyFill="1" applyBorder="1" applyAlignment="1">
      <alignment vertical="center" wrapText="1"/>
    </xf>
    <xf numFmtId="0" fontId="131" fillId="0" borderId="93" xfId="0" applyFont="1" applyFill="1" applyBorder="1" applyAlignment="1">
      <alignment horizontal="center" vertical="center" wrapText="1"/>
    </xf>
    <xf numFmtId="237" fontId="131" fillId="0" borderId="93" xfId="0" applyNumberFormat="1" applyFont="1" applyFill="1" applyBorder="1" applyAlignment="1">
      <alignment vertical="center" wrapText="1"/>
    </xf>
    <xf numFmtId="237" fontId="131" fillId="0" borderId="94" xfId="0" applyNumberFormat="1" applyFont="1" applyFill="1" applyBorder="1" applyAlignment="1">
      <alignment horizontal="center" vertical="center" wrapText="1"/>
    </xf>
    <xf numFmtId="238" fontId="131" fillId="0" borderId="93" xfId="0" applyNumberFormat="1" applyFont="1" applyFill="1" applyBorder="1" applyAlignment="1">
      <alignment horizontal="right" vertical="center" wrapText="1"/>
    </xf>
    <xf numFmtId="238" fontId="131" fillId="0" borderId="92" xfId="0" applyNumberFormat="1" applyFont="1" applyFill="1" applyBorder="1" applyAlignment="1">
      <alignment vertical="center" wrapText="1"/>
    </xf>
    <xf numFmtId="247" fontId="131" fillId="0" borderId="94" xfId="0" applyNumberFormat="1" applyFont="1" applyFill="1" applyBorder="1" applyAlignment="1">
      <alignment horizontal="right" vertical="center" wrapText="1"/>
    </xf>
    <xf numFmtId="0" fontId="131" fillId="0" borderId="92" xfId="0" applyFont="1" applyFill="1" applyBorder="1" applyAlignment="1">
      <alignment horizontal="right" vertical="center" wrapText="1"/>
    </xf>
    <xf numFmtId="248" fontId="131" fillId="0" borderId="94" xfId="0" applyNumberFormat="1" applyFont="1" applyFill="1" applyBorder="1" applyAlignment="1">
      <alignment horizontal="left" vertical="center" wrapText="1"/>
    </xf>
    <xf numFmtId="237" fontId="130" fillId="0" borderId="62" xfId="0" applyNumberFormat="1" applyFont="1" applyFill="1" applyBorder="1" applyAlignment="1">
      <alignment vertical="center" wrapText="1"/>
    </xf>
    <xf numFmtId="237" fontId="130" fillId="0" borderId="145" xfId="0" applyNumberFormat="1" applyFont="1" applyFill="1" applyBorder="1" applyAlignment="1">
      <alignment horizontal="center" vertical="center" wrapText="1"/>
    </xf>
    <xf numFmtId="237" fontId="130" fillId="0" borderId="145" xfId="0" applyNumberFormat="1" applyFont="1" applyFill="1" applyBorder="1" applyAlignment="1">
      <alignment vertical="center" wrapText="1"/>
    </xf>
    <xf numFmtId="237" fontId="130" fillId="0" borderId="146" xfId="0" applyNumberFormat="1" applyFont="1" applyFill="1" applyBorder="1" applyAlignment="1">
      <alignment horizontal="center" vertical="center" wrapText="1"/>
    </xf>
    <xf numFmtId="238" fontId="131" fillId="0" borderId="52" xfId="0" applyNumberFormat="1" applyFont="1" applyFill="1" applyBorder="1" applyAlignment="1">
      <alignment vertical="center" wrapText="1"/>
    </xf>
    <xf numFmtId="0" fontId="130" fillId="0" borderId="103" xfId="0" applyNumberFormat="1" applyFont="1" applyFill="1" applyBorder="1" applyAlignment="1">
      <alignment horizontal="center" vertical="center" wrapText="1"/>
    </xf>
    <xf numFmtId="0" fontId="130" fillId="0" borderId="104" xfId="0" applyNumberFormat="1" applyFont="1" applyFill="1" applyBorder="1" applyAlignment="1">
      <alignment horizontal="center" vertical="center" wrapText="1"/>
    </xf>
    <xf numFmtId="0" fontId="130" fillId="0" borderId="105" xfId="0" applyNumberFormat="1" applyFont="1" applyFill="1" applyBorder="1" applyAlignment="1">
      <alignment horizontal="center" vertical="center" wrapText="1"/>
    </xf>
    <xf numFmtId="0" fontId="130" fillId="0" borderId="106" xfId="0" applyNumberFormat="1" applyFont="1" applyFill="1" applyBorder="1" applyAlignment="1">
      <alignment horizontal="center" vertical="center" wrapText="1"/>
    </xf>
    <xf numFmtId="0" fontId="130" fillId="0" borderId="107" xfId="0" applyNumberFormat="1" applyFont="1" applyFill="1" applyBorder="1" applyAlignment="1">
      <alignment horizontal="center" vertical="center" wrapText="1"/>
    </xf>
    <xf numFmtId="237" fontId="130" fillId="0" borderId="108" xfId="0" applyNumberFormat="1" applyFont="1" applyFill="1" applyBorder="1" applyAlignment="1">
      <alignment vertical="center" wrapText="1"/>
    </xf>
    <xf numFmtId="237" fontId="130" fillId="0" borderId="109" xfId="0" applyNumberFormat="1" applyFont="1" applyFill="1" applyBorder="1" applyAlignment="1">
      <alignment horizontal="center" vertical="center" wrapText="1"/>
    </xf>
    <xf numFmtId="237" fontId="130" fillId="0" borderId="109" xfId="0" applyNumberFormat="1" applyFont="1" applyFill="1" applyBorder="1" applyAlignment="1">
      <alignment vertical="center" wrapText="1"/>
    </xf>
    <xf numFmtId="237" fontId="130" fillId="0" borderId="110" xfId="0" applyNumberFormat="1" applyFont="1" applyFill="1" applyBorder="1" applyAlignment="1">
      <alignment horizontal="center" vertical="center" wrapText="1"/>
    </xf>
    <xf numFmtId="238" fontId="130" fillId="0" borderId="109" xfId="0" applyNumberFormat="1" applyFont="1" applyFill="1" applyBorder="1" applyAlignment="1">
      <alignment horizontal="right" vertical="center" wrapText="1"/>
    </xf>
    <xf numFmtId="238" fontId="131" fillId="0" borderId="108" xfId="0" applyNumberFormat="1" applyFont="1" applyFill="1" applyBorder="1" applyAlignment="1">
      <alignment vertical="center" wrapText="1"/>
    </xf>
    <xf numFmtId="247" fontId="130" fillId="0" borderId="110" xfId="0" applyNumberFormat="1" applyFont="1" applyFill="1" applyBorder="1" applyAlignment="1">
      <alignment horizontal="right" vertical="center" wrapText="1"/>
    </xf>
    <xf numFmtId="0" fontId="130" fillId="0" borderId="108" xfId="0" applyFont="1" applyFill="1" applyBorder="1" applyAlignment="1">
      <alignment horizontal="right" vertical="center" wrapText="1"/>
    </xf>
    <xf numFmtId="238" fontId="130" fillId="0" borderId="110" xfId="0" applyNumberFormat="1" applyFont="1" applyFill="1" applyBorder="1" applyAlignment="1">
      <alignment horizontal="left" vertical="center" wrapText="1"/>
    </xf>
    <xf numFmtId="0" fontId="130" fillId="0" borderId="171" xfId="0" applyNumberFormat="1" applyFont="1" applyFill="1" applyBorder="1" applyAlignment="1">
      <alignment horizontal="center" vertical="center" wrapText="1"/>
    </xf>
    <xf numFmtId="0" fontId="130" fillId="0" borderId="172" xfId="0" applyNumberFormat="1" applyFont="1" applyFill="1" applyBorder="1" applyAlignment="1">
      <alignment horizontal="center" vertical="center" wrapText="1"/>
    </xf>
    <xf numFmtId="0" fontId="130" fillId="0" borderId="173" xfId="0" applyNumberFormat="1" applyFont="1" applyFill="1" applyBorder="1" applyAlignment="1">
      <alignment horizontal="center" vertical="center" wrapText="1"/>
    </xf>
    <xf numFmtId="0" fontId="130" fillId="0" borderId="174" xfId="0" applyNumberFormat="1" applyFont="1" applyFill="1" applyBorder="1" applyAlignment="1">
      <alignment horizontal="center" vertical="center" wrapText="1"/>
    </xf>
    <xf numFmtId="0" fontId="130" fillId="0" borderId="175" xfId="0" applyNumberFormat="1" applyFont="1" applyFill="1" applyBorder="1" applyAlignment="1">
      <alignment horizontal="center" vertical="center" wrapText="1"/>
    </xf>
    <xf numFmtId="237" fontId="130" fillId="0" borderId="176" xfId="0" applyNumberFormat="1" applyFont="1" applyFill="1" applyBorder="1" applyAlignment="1">
      <alignment vertical="center" wrapText="1"/>
    </xf>
    <xf numFmtId="237" fontId="130" fillId="0" borderId="177" xfId="0" applyNumberFormat="1" applyFont="1" applyFill="1" applyBorder="1" applyAlignment="1">
      <alignment horizontal="center" vertical="center" wrapText="1"/>
    </xf>
    <xf numFmtId="237" fontId="130" fillId="0" borderId="177" xfId="0" applyNumberFormat="1" applyFont="1" applyFill="1" applyBorder="1" applyAlignment="1">
      <alignment vertical="center" wrapText="1"/>
    </xf>
    <xf numFmtId="237" fontId="130" fillId="0" borderId="178" xfId="0" applyNumberFormat="1" applyFont="1" applyFill="1" applyBorder="1" applyAlignment="1">
      <alignment horizontal="center" vertical="center" wrapText="1"/>
    </xf>
    <xf numFmtId="238" fontId="130" fillId="0" borderId="177" xfId="0" applyNumberFormat="1" applyFont="1" applyFill="1" applyBorder="1" applyAlignment="1">
      <alignment horizontal="right" vertical="center" wrapText="1"/>
    </xf>
    <xf numFmtId="238" fontId="131" fillId="0" borderId="176" xfId="0" applyNumberFormat="1" applyFont="1" applyFill="1" applyBorder="1" applyAlignment="1">
      <alignment vertical="center" wrapText="1"/>
    </xf>
    <xf numFmtId="247" fontId="130" fillId="0" borderId="178" xfId="0" applyNumberFormat="1" applyFont="1" applyFill="1" applyBorder="1" applyAlignment="1">
      <alignment horizontal="right" vertical="center" wrapText="1"/>
    </xf>
    <xf numFmtId="0" fontId="130" fillId="0" borderId="176" xfId="0" applyFont="1" applyFill="1" applyBorder="1" applyAlignment="1">
      <alignment horizontal="right" vertical="center" wrapText="1"/>
    </xf>
    <xf numFmtId="0" fontId="130" fillId="0" borderId="178" xfId="0" applyFont="1" applyFill="1" applyBorder="1" applyAlignment="1">
      <alignment horizontal="left" vertical="center" wrapText="1"/>
    </xf>
    <xf numFmtId="237" fontId="130" fillId="0" borderId="53" xfId="0" applyNumberFormat="1" applyFont="1" applyFill="1" applyBorder="1" applyAlignment="1">
      <alignment vertical="center" wrapText="1"/>
    </xf>
    <xf numFmtId="237" fontId="130" fillId="0" borderId="64" xfId="0" applyNumberFormat="1" applyFont="1" applyFill="1" applyBorder="1" applyAlignment="1">
      <alignment horizontal="center" vertical="center" wrapText="1"/>
    </xf>
    <xf numFmtId="237" fontId="130" fillId="0" borderId="64" xfId="0" applyNumberFormat="1" applyFont="1" applyFill="1" applyBorder="1" applyAlignment="1">
      <alignment vertical="center" wrapText="1"/>
    </xf>
    <xf numFmtId="237" fontId="130" fillId="0" borderId="63" xfId="0" applyNumberFormat="1" applyFont="1" applyFill="1" applyBorder="1" applyAlignment="1">
      <alignment horizontal="center" vertical="center" wrapText="1"/>
    </xf>
    <xf numFmtId="238" fontId="131" fillId="0" borderId="53" xfId="0" applyNumberFormat="1" applyFont="1" applyFill="1" applyBorder="1" applyAlignment="1">
      <alignment vertical="center" wrapText="1"/>
    </xf>
    <xf numFmtId="247" fontId="130" fillId="0" borderId="63" xfId="0" applyNumberFormat="1" applyFont="1" applyFill="1" applyBorder="1" applyAlignment="1">
      <alignment horizontal="right" vertical="center" wrapText="1"/>
    </xf>
    <xf numFmtId="238" fontId="131" fillId="0" borderId="7" xfId="0" applyNumberFormat="1" applyFont="1" applyFill="1" applyBorder="1" applyAlignment="1">
      <alignment vertical="center" wrapText="1"/>
    </xf>
    <xf numFmtId="0" fontId="130" fillId="0" borderId="274" xfId="0" applyNumberFormat="1" applyFont="1" applyFill="1" applyBorder="1" applyAlignment="1">
      <alignment horizontal="center" vertical="center" wrapText="1"/>
    </xf>
    <xf numFmtId="0" fontId="130" fillId="0" borderId="275" xfId="0" applyNumberFormat="1" applyFont="1" applyFill="1" applyBorder="1" applyAlignment="1">
      <alignment horizontal="center" vertical="center" wrapText="1"/>
    </xf>
    <xf numFmtId="0" fontId="130" fillId="0" borderId="280" xfId="0" applyNumberFormat="1" applyFont="1" applyFill="1" applyBorder="1" applyAlignment="1">
      <alignment horizontal="center" vertical="center" wrapText="1"/>
    </xf>
    <xf numFmtId="0" fontId="130" fillId="0" borderId="276" xfId="0" applyNumberFormat="1" applyFont="1" applyFill="1" applyBorder="1" applyAlignment="1">
      <alignment horizontal="center" vertical="center" wrapText="1"/>
    </xf>
    <xf numFmtId="247" fontId="131" fillId="0" borderId="279" xfId="0" applyNumberFormat="1" applyFont="1" applyFill="1" applyBorder="1" applyAlignment="1">
      <alignment horizontal="right" vertical="center" wrapText="1"/>
    </xf>
    <xf numFmtId="0" fontId="130" fillId="0" borderId="281" xfId="0" applyNumberFormat="1" applyFont="1" applyFill="1" applyBorder="1" applyAlignment="1">
      <alignment horizontal="center" vertical="center" wrapText="1"/>
    </xf>
    <xf numFmtId="237" fontId="130" fillId="0" borderId="35" xfId="0" applyNumberFormat="1" applyFont="1" applyFill="1" applyBorder="1" applyAlignment="1">
      <alignment horizontal="center" vertical="center" wrapText="1"/>
    </xf>
    <xf numFmtId="238" fontId="130" fillId="0" borderId="35" xfId="0" applyNumberFormat="1" applyFont="1" applyFill="1" applyBorder="1" applyAlignment="1">
      <alignment vertical="center" wrapText="1"/>
    </xf>
    <xf numFmtId="238" fontId="130" fillId="0" borderId="41" xfId="0" applyNumberFormat="1" applyFont="1" applyFill="1" applyBorder="1" applyAlignment="1">
      <alignment vertical="center" wrapText="1"/>
    </xf>
    <xf numFmtId="0" fontId="132" fillId="0" borderId="40" xfId="0" applyFont="1" applyFill="1" applyBorder="1" applyAlignment="1">
      <alignment horizontal="right" vertical="center" wrapText="1"/>
    </xf>
    <xf numFmtId="0" fontId="132" fillId="0" borderId="7" xfId="0" quotePrefix="1" applyFont="1" applyFill="1" applyBorder="1" applyAlignment="1">
      <alignment horizontal="center" vertical="center" wrapText="1"/>
    </xf>
    <xf numFmtId="0" fontId="131" fillId="0" borderId="278" xfId="0" applyFont="1" applyFill="1" applyBorder="1" applyAlignment="1">
      <alignment horizontal="center" vertical="center" wrapText="1"/>
    </xf>
    <xf numFmtId="248" fontId="131" fillId="0" borderId="279" xfId="0" applyNumberFormat="1" applyFont="1" applyFill="1" applyBorder="1" applyAlignment="1">
      <alignment horizontal="left" vertical="center" wrapText="1"/>
    </xf>
    <xf numFmtId="0" fontId="130" fillId="0" borderId="242" xfId="0" applyFont="1" applyFill="1" applyBorder="1" applyAlignment="1">
      <alignment horizontal="right" vertical="center" wrapText="1"/>
    </xf>
    <xf numFmtId="0" fontId="130" fillId="0" borderId="136" xfId="0" applyNumberFormat="1" applyFont="1" applyFill="1" applyBorder="1" applyAlignment="1">
      <alignment horizontal="center" vertical="center" wrapText="1"/>
    </xf>
    <xf numFmtId="0" fontId="130" fillId="0" borderId="83" xfId="0" applyNumberFormat="1" applyFont="1" applyFill="1" applyBorder="1" applyAlignment="1">
      <alignment horizontal="center" vertical="center" wrapText="1"/>
    </xf>
    <xf numFmtId="0" fontId="130" fillId="0" borderId="203" xfId="0" applyNumberFormat="1" applyFont="1" applyFill="1" applyBorder="1" applyAlignment="1">
      <alignment horizontal="center" vertical="center" wrapText="1"/>
    </xf>
    <xf numFmtId="0" fontId="130" fillId="0" borderId="73" xfId="0" applyNumberFormat="1" applyFont="1" applyFill="1" applyBorder="1" applyAlignment="1">
      <alignment horizontal="center" vertical="center" wrapText="1"/>
    </xf>
    <xf numFmtId="0" fontId="130" fillId="0" borderId="76" xfId="0" applyNumberFormat="1" applyFont="1" applyFill="1" applyBorder="1" applyAlignment="1">
      <alignment horizontal="center" vertical="center" wrapText="1"/>
    </xf>
    <xf numFmtId="237" fontId="131" fillId="0" borderId="0" xfId="0" applyNumberFormat="1" applyFont="1" applyFill="1" applyBorder="1" applyAlignment="1">
      <alignment horizontal="center" vertical="center" wrapText="1"/>
    </xf>
    <xf numFmtId="237" fontId="131" fillId="0" borderId="40" xfId="0" applyNumberFormat="1" applyFont="1" applyFill="1" applyBorder="1" applyAlignment="1">
      <alignment horizontal="center" vertical="center" wrapText="1"/>
    </xf>
    <xf numFmtId="238" fontId="131" fillId="0" borderId="0" xfId="0" applyNumberFormat="1" applyFont="1" applyFill="1" applyBorder="1" applyAlignment="1">
      <alignment horizontal="right" vertical="center" wrapText="1"/>
    </xf>
    <xf numFmtId="238" fontId="131" fillId="0" borderId="289" xfId="0" applyNumberFormat="1" applyFont="1" applyFill="1" applyBorder="1" applyAlignment="1">
      <alignment vertical="center" wrapText="1"/>
    </xf>
    <xf numFmtId="247" fontId="131" fillId="0" borderId="40" xfId="0" applyNumberFormat="1" applyFont="1" applyFill="1" applyBorder="1" applyAlignment="1">
      <alignment horizontal="right" vertical="center" wrapText="1"/>
    </xf>
    <xf numFmtId="0" fontId="130" fillId="0" borderId="282" xfId="0" applyFont="1" applyFill="1" applyBorder="1" applyAlignment="1">
      <alignment horizontal="right" vertical="center" wrapText="1"/>
    </xf>
    <xf numFmtId="0" fontId="130" fillId="0" borderId="283" xfId="0" applyFont="1" applyFill="1" applyBorder="1" applyAlignment="1">
      <alignment horizontal="left" vertical="center" wrapText="1"/>
    </xf>
    <xf numFmtId="238" fontId="131" fillId="0" borderId="266" xfId="0" applyNumberFormat="1" applyFont="1" applyFill="1" applyBorder="1" applyAlignment="1">
      <alignment horizontal="center" vertical="center" wrapText="1"/>
    </xf>
    <xf numFmtId="0" fontId="130" fillId="0" borderId="267" xfId="0" applyNumberFormat="1" applyFont="1" applyFill="1" applyBorder="1" applyAlignment="1">
      <alignment horizontal="center" vertical="center" wrapText="1"/>
    </xf>
    <xf numFmtId="0" fontId="130" fillId="0" borderId="268" xfId="0" applyNumberFormat="1" applyFont="1" applyFill="1" applyBorder="1" applyAlignment="1">
      <alignment horizontal="center" vertical="center" wrapText="1"/>
    </xf>
    <xf numFmtId="0" fontId="130" fillId="0" borderId="269" xfId="0" applyNumberFormat="1" applyFont="1" applyFill="1" applyBorder="1" applyAlignment="1">
      <alignment horizontal="center" vertical="center" wrapText="1"/>
    </xf>
    <xf numFmtId="0" fontId="130" fillId="0" borderId="270" xfId="0" applyNumberFormat="1" applyFont="1" applyFill="1" applyBorder="1" applyAlignment="1">
      <alignment horizontal="center" vertical="center" wrapText="1"/>
    </xf>
    <xf numFmtId="238" fontId="130" fillId="0" borderId="272" xfId="0" applyNumberFormat="1" applyFont="1" applyFill="1" applyBorder="1" applyAlignment="1">
      <alignment horizontal="right" vertical="center" wrapText="1"/>
    </xf>
    <xf numFmtId="0" fontId="130" fillId="0" borderId="271" xfId="0" applyFont="1" applyFill="1" applyBorder="1" applyAlignment="1">
      <alignment horizontal="right" vertical="center" wrapText="1"/>
    </xf>
    <xf numFmtId="238" fontId="130" fillId="0" borderId="273" xfId="0" applyNumberFormat="1" applyFont="1" applyFill="1" applyBorder="1" applyAlignment="1">
      <alignment horizontal="left" vertical="center" wrapText="1"/>
    </xf>
    <xf numFmtId="238" fontId="130" fillId="0" borderId="63" xfId="0" applyNumberFormat="1" applyFont="1" applyFill="1" applyBorder="1" applyAlignment="1">
      <alignment horizontal="left" vertical="center" wrapText="1"/>
    </xf>
    <xf numFmtId="237" fontId="130" fillId="0" borderId="48" xfId="0" applyNumberFormat="1" applyFont="1" applyFill="1" applyBorder="1" applyAlignment="1">
      <alignment horizontal="right" vertical="center" wrapText="1"/>
    </xf>
    <xf numFmtId="237" fontId="130" fillId="0" borderId="49" xfId="0" applyNumberFormat="1" applyFont="1" applyFill="1" applyBorder="1" applyAlignment="1">
      <alignment horizontal="right" vertical="center" wrapText="1"/>
    </xf>
    <xf numFmtId="238" fontId="130" fillId="0" borderId="145" xfId="0" applyNumberFormat="1" applyFont="1" applyFill="1" applyBorder="1" applyAlignment="1">
      <alignment horizontal="right" vertical="center" wrapText="1"/>
    </xf>
    <xf numFmtId="0" fontId="132" fillId="0" borderId="37" xfId="0" quotePrefix="1" applyFont="1" applyFill="1" applyBorder="1" applyAlignment="1">
      <alignment horizontal="center" vertical="center" wrapText="1"/>
    </xf>
    <xf numFmtId="0" fontId="131" fillId="0" borderId="0" xfId="0" quotePrefix="1" applyFont="1" applyFill="1" applyBorder="1" applyAlignment="1">
      <alignment horizontal="center" vertical="center" wrapText="1"/>
    </xf>
    <xf numFmtId="0" fontId="130" fillId="0" borderId="0" xfId="0" quotePrefix="1" applyFont="1" applyFill="1" applyBorder="1" applyAlignment="1">
      <alignment horizontal="center" vertical="center" wrapText="1"/>
    </xf>
    <xf numFmtId="0" fontId="131" fillId="0" borderId="262" xfId="0" applyNumberFormat="1" applyFont="1" applyFill="1" applyBorder="1" applyAlignment="1">
      <alignment horizontal="center" vertical="center" wrapText="1"/>
    </xf>
    <xf numFmtId="0" fontId="131" fillId="0" borderId="260" xfId="0" applyNumberFormat="1" applyFont="1" applyFill="1" applyBorder="1" applyAlignment="1">
      <alignment horizontal="center" vertical="center" wrapText="1"/>
    </xf>
    <xf numFmtId="0" fontId="130" fillId="0" borderId="40" xfId="0" quotePrefix="1" applyFont="1" applyFill="1" applyBorder="1" applyAlignment="1">
      <alignment horizontal="center" vertical="center" wrapText="1"/>
    </xf>
    <xf numFmtId="0" fontId="131" fillId="0" borderId="40" xfId="0" quotePrefix="1" applyFont="1" applyFill="1" applyBorder="1" applyAlignment="1">
      <alignment horizontal="center" vertical="center" wrapText="1"/>
    </xf>
    <xf numFmtId="237" fontId="131" fillId="0" borderId="108" xfId="0" applyNumberFormat="1" applyFont="1" applyFill="1" applyBorder="1" applyAlignment="1">
      <alignment vertical="center" wrapText="1"/>
    </xf>
    <xf numFmtId="237" fontId="131" fillId="0" borderId="109" xfId="0" applyNumberFormat="1" applyFont="1" applyFill="1" applyBorder="1" applyAlignment="1">
      <alignment horizontal="center" vertical="center" wrapText="1"/>
    </xf>
    <xf numFmtId="237" fontId="131" fillId="0" borderId="109" xfId="0" applyNumberFormat="1" applyFont="1" applyFill="1" applyBorder="1" applyAlignment="1">
      <alignment vertical="center" wrapText="1"/>
    </xf>
    <xf numFmtId="237" fontId="131" fillId="0" borderId="110" xfId="0" applyNumberFormat="1" applyFont="1" applyFill="1" applyBorder="1" applyAlignment="1">
      <alignment horizontal="center" vertical="center" wrapText="1"/>
    </xf>
    <xf numFmtId="238" fontId="131" fillId="0" borderId="109" xfId="0" applyNumberFormat="1" applyFont="1" applyFill="1" applyBorder="1" applyAlignment="1">
      <alignment horizontal="right" vertical="center" wrapText="1"/>
    </xf>
    <xf numFmtId="247" fontId="131" fillId="0" borderId="110" xfId="0" applyNumberFormat="1" applyFont="1" applyFill="1" applyBorder="1" applyAlignment="1">
      <alignment horizontal="right" vertical="center" wrapText="1"/>
    </xf>
    <xf numFmtId="0" fontId="130" fillId="0" borderId="110" xfId="0" applyFont="1" applyFill="1" applyBorder="1" applyAlignment="1">
      <alignment horizontal="left" vertical="center" wrapText="1"/>
    </xf>
    <xf numFmtId="0" fontId="131" fillId="0" borderId="35" xfId="0" applyFont="1" applyFill="1" applyBorder="1">
      <alignment vertical="center"/>
    </xf>
    <xf numFmtId="0" fontId="130" fillId="0" borderId="41" xfId="0" quotePrefix="1" applyFont="1" applyFill="1" applyBorder="1" applyAlignment="1">
      <alignment horizontal="center" vertical="center" wrapText="1"/>
    </xf>
    <xf numFmtId="0" fontId="130" fillId="0" borderId="37" xfId="0" applyFont="1" applyFill="1" applyBorder="1" applyAlignment="1">
      <alignment horizontal="center" vertical="center" wrapText="1"/>
    </xf>
    <xf numFmtId="0" fontId="131" fillId="0" borderId="0" xfId="0" applyFont="1" applyFill="1" applyBorder="1" applyAlignment="1">
      <alignment horizontal="center" vertical="center" wrapText="1"/>
    </xf>
    <xf numFmtId="0" fontId="131" fillId="0" borderId="49" xfId="0" applyFont="1" applyFill="1" applyBorder="1" applyAlignment="1">
      <alignment horizontal="center" vertical="center" wrapText="1"/>
    </xf>
    <xf numFmtId="238" fontId="130" fillId="0" borderId="264" xfId="0" applyNumberFormat="1" applyFont="1" applyFill="1" applyBorder="1" applyAlignment="1">
      <alignment vertical="center" wrapText="1"/>
    </xf>
    <xf numFmtId="238" fontId="131" fillId="0" borderId="146" xfId="0" applyNumberFormat="1" applyFont="1" applyFill="1" applyBorder="1" applyAlignment="1">
      <alignment horizontal="center" vertical="center" wrapText="1"/>
    </xf>
    <xf numFmtId="238" fontId="131" fillId="0" borderId="221" xfId="0" applyNumberFormat="1" applyFont="1" applyFill="1" applyBorder="1" applyAlignment="1">
      <alignment horizontal="right" vertical="center" wrapText="1"/>
    </xf>
    <xf numFmtId="238" fontId="131" fillId="0" borderId="285" xfId="0" applyNumberFormat="1" applyFont="1" applyFill="1" applyBorder="1" applyAlignment="1">
      <alignment vertical="center" wrapText="1"/>
    </xf>
    <xf numFmtId="240" fontId="122" fillId="48" borderId="50" xfId="0" applyNumberFormat="1" applyFont="1" applyFill="1" applyBorder="1" applyAlignment="1">
      <alignment horizontal="right" vertical="center"/>
    </xf>
    <xf numFmtId="241" fontId="122" fillId="48" borderId="52" xfId="0" applyNumberFormat="1" applyFont="1" applyFill="1" applyBorder="1" applyAlignment="1">
      <alignment horizontal="right" vertical="center"/>
    </xf>
    <xf numFmtId="240" fontId="121" fillId="0" borderId="52" xfId="0" applyNumberFormat="1" applyFont="1" applyFill="1" applyBorder="1" applyAlignment="1">
      <alignment horizontal="center" vertical="center"/>
    </xf>
    <xf numFmtId="0" fontId="0" fillId="0" borderId="0" xfId="0" applyFont="1" applyFill="1">
      <alignment vertical="center"/>
    </xf>
    <xf numFmtId="241" fontId="120" fillId="0" borderId="61" xfId="363" applyNumberFormat="1" applyFont="1" applyFill="1" applyBorder="1" applyAlignment="1">
      <alignment horizontal="right" vertical="center"/>
    </xf>
    <xf numFmtId="0" fontId="125" fillId="49" borderId="0" xfId="0" applyFont="1" applyFill="1">
      <alignment vertical="center"/>
    </xf>
    <xf numFmtId="239" fontId="120" fillId="0" borderId="145" xfId="363" applyNumberFormat="1" applyFont="1" applyFill="1" applyBorder="1" applyAlignment="1">
      <alignment horizontal="right" vertical="center"/>
    </xf>
    <xf numFmtId="241" fontId="121" fillId="0" borderId="47" xfId="0" applyNumberFormat="1" applyFont="1" applyFill="1" applyBorder="1" applyAlignment="1">
      <alignment vertical="center"/>
    </xf>
    <xf numFmtId="241" fontId="121" fillId="0" borderId="52" xfId="0" applyNumberFormat="1" applyFont="1" applyFill="1" applyBorder="1" applyAlignment="1">
      <alignment vertical="center"/>
    </xf>
    <xf numFmtId="241" fontId="122" fillId="0" borderId="52" xfId="0" applyNumberFormat="1" applyFont="1" applyFill="1" applyBorder="1" applyAlignment="1">
      <alignment vertical="center"/>
    </xf>
    <xf numFmtId="242" fontId="122" fillId="0" borderId="52" xfId="0" applyNumberFormat="1" applyFont="1" applyFill="1" applyBorder="1" applyAlignment="1">
      <alignment vertical="center"/>
    </xf>
    <xf numFmtId="240" fontId="121" fillId="0" borderId="146" xfId="0" applyNumberFormat="1" applyFont="1" applyFill="1" applyBorder="1" applyAlignment="1">
      <alignment vertical="center"/>
    </xf>
    <xf numFmtId="240" fontId="122" fillId="0" borderId="146" xfId="0" applyNumberFormat="1" applyFont="1" applyFill="1" applyBorder="1" applyAlignment="1">
      <alignment vertical="center"/>
    </xf>
    <xf numFmtId="241" fontId="121" fillId="0" borderId="146" xfId="0" applyNumberFormat="1" applyFont="1" applyFill="1" applyBorder="1" applyAlignment="1">
      <alignment vertical="center"/>
    </xf>
    <xf numFmtId="241" fontId="122" fillId="0" borderId="63" xfId="0" applyNumberFormat="1" applyFont="1" applyFill="1" applyBorder="1" applyAlignment="1">
      <alignment vertical="center"/>
    </xf>
    <xf numFmtId="240" fontId="121" fillId="0" borderId="39" xfId="0" applyNumberFormat="1" applyFont="1" applyFill="1" applyBorder="1" applyAlignment="1">
      <alignment vertical="center"/>
    </xf>
    <xf numFmtId="240" fontId="126" fillId="0" borderId="40" xfId="0" applyNumberFormat="1" applyFont="1" applyFill="1" applyBorder="1" applyAlignment="1">
      <alignment vertical="center"/>
    </xf>
    <xf numFmtId="9" fontId="126" fillId="0" borderId="39" xfId="0" applyNumberFormat="1" applyFont="1" applyFill="1" applyBorder="1" applyAlignment="1">
      <alignment vertical="center"/>
    </xf>
    <xf numFmtId="241" fontId="122" fillId="0" borderId="146" xfId="0" applyNumberFormat="1" applyFont="1" applyFill="1" applyBorder="1" applyAlignment="1">
      <alignment vertical="center"/>
    </xf>
    <xf numFmtId="240" fontId="121" fillId="0" borderId="7" xfId="0" applyNumberFormat="1" applyFont="1" applyFill="1" applyBorder="1" applyAlignment="1">
      <alignment horizontal="right" vertical="center"/>
    </xf>
    <xf numFmtId="240" fontId="121" fillId="0" borderId="0" xfId="0" applyNumberFormat="1" applyFont="1" applyFill="1" applyBorder="1" applyAlignment="1">
      <alignment horizontal="right" vertical="center"/>
    </xf>
    <xf numFmtId="240" fontId="121" fillId="0" borderId="40" xfId="0" applyNumberFormat="1" applyFont="1" applyFill="1" applyBorder="1" applyAlignment="1">
      <alignment vertical="center"/>
    </xf>
    <xf numFmtId="242" fontId="121" fillId="0" borderId="83" xfId="0" applyNumberFormat="1" applyFont="1" applyFill="1" applyBorder="1" applyAlignment="1">
      <alignment horizontal="right" vertical="center"/>
    </xf>
    <xf numFmtId="241" fontId="121" fillId="0" borderId="211" xfId="0" applyNumberFormat="1" applyFont="1" applyFill="1" applyBorder="1" applyAlignment="1">
      <alignment horizontal="right" vertical="center"/>
    </xf>
    <xf numFmtId="242" fontId="121" fillId="0" borderId="45" xfId="0" applyNumberFormat="1" applyFont="1" applyFill="1" applyBorder="1" applyAlignment="1">
      <alignment horizontal="right" vertical="center"/>
    </xf>
    <xf numFmtId="240" fontId="123" fillId="0" borderId="48" xfId="363" applyNumberFormat="1" applyFont="1" applyFill="1" applyBorder="1" applyAlignment="1">
      <alignment horizontal="right" vertical="center"/>
    </xf>
    <xf numFmtId="242" fontId="123" fillId="0" borderId="49" xfId="363" applyNumberFormat="1" applyFont="1" applyFill="1" applyBorder="1" applyAlignment="1">
      <alignment horizontal="right" vertical="center"/>
    </xf>
    <xf numFmtId="242" fontId="121" fillId="0" borderId="52" xfId="0" applyNumberFormat="1" applyFont="1" applyFill="1" applyBorder="1" applyAlignment="1">
      <alignment vertical="center"/>
    </xf>
    <xf numFmtId="0" fontId="123" fillId="0" borderId="40" xfId="0" applyFont="1" applyFill="1" applyBorder="1" applyAlignment="1">
      <alignment horizontal="center" vertical="center"/>
    </xf>
    <xf numFmtId="9" fontId="123" fillId="0" borderId="39" xfId="0" applyNumberFormat="1" applyFont="1" applyFill="1" applyBorder="1" applyAlignment="1">
      <alignment horizontal="center" vertical="center"/>
    </xf>
    <xf numFmtId="0" fontId="117" fillId="0" borderId="0" xfId="0" applyFont="1" applyFill="1">
      <alignment vertical="center"/>
    </xf>
    <xf numFmtId="0" fontId="117" fillId="0" borderId="35" xfId="0" applyFont="1" applyFill="1" applyBorder="1" applyAlignment="1">
      <alignment horizontal="center" vertical="center"/>
    </xf>
    <xf numFmtId="0" fontId="117" fillId="0" borderId="34" xfId="0" applyFont="1" applyFill="1" applyBorder="1" applyAlignment="1">
      <alignment horizontal="center" vertical="center"/>
    </xf>
    <xf numFmtId="0" fontId="117" fillId="0" borderId="37" xfId="0" applyFont="1" applyFill="1" applyBorder="1">
      <alignment vertical="center"/>
    </xf>
    <xf numFmtId="0" fontId="117" fillId="0" borderId="34" xfId="0" applyFont="1" applyFill="1" applyBorder="1">
      <alignment vertical="center"/>
    </xf>
    <xf numFmtId="0" fontId="117" fillId="0" borderId="38" xfId="0" applyFont="1" applyFill="1" applyBorder="1">
      <alignment vertical="center"/>
    </xf>
    <xf numFmtId="237" fontId="117" fillId="0" borderId="34" xfId="0" applyNumberFormat="1" applyFont="1" applyFill="1" applyBorder="1" applyAlignment="1">
      <alignment horizontal="right" vertical="center"/>
    </xf>
    <xf numFmtId="0" fontId="117" fillId="0" borderId="37" xfId="0" applyFont="1" applyFill="1" applyBorder="1" applyAlignment="1">
      <alignment horizontal="center" vertical="center"/>
    </xf>
    <xf numFmtId="237" fontId="117" fillId="0" borderId="38" xfId="0" applyNumberFormat="1" applyFont="1" applyFill="1" applyBorder="1" applyAlignment="1">
      <alignment horizontal="left" vertical="center"/>
    </xf>
    <xf numFmtId="238" fontId="117" fillId="0" borderId="37" xfId="0" applyNumberFormat="1" applyFont="1" applyFill="1" applyBorder="1" applyAlignment="1">
      <alignment horizontal="right" vertical="center"/>
    </xf>
    <xf numFmtId="239" fontId="117" fillId="0" borderId="1" xfId="0" applyNumberFormat="1" applyFont="1" applyFill="1" applyBorder="1" applyAlignment="1">
      <alignment horizontal="center" vertical="center"/>
    </xf>
    <xf numFmtId="0" fontId="118" fillId="0" borderId="1" xfId="0" applyFont="1" applyFill="1" applyBorder="1" applyAlignment="1">
      <alignment horizontal="center" vertical="center"/>
    </xf>
    <xf numFmtId="237" fontId="117" fillId="0" borderId="26" xfId="0" applyNumberFormat="1" applyFont="1" applyFill="1" applyBorder="1" applyAlignment="1">
      <alignment vertical="center"/>
    </xf>
    <xf numFmtId="0" fontId="117" fillId="0" borderId="9" xfId="0" applyFont="1" applyFill="1" applyBorder="1" applyAlignment="1">
      <alignment horizontal="center" vertical="center"/>
    </xf>
    <xf numFmtId="237" fontId="117" fillId="0" borderId="39" xfId="0" applyNumberFormat="1" applyFont="1" applyFill="1" applyBorder="1" applyAlignment="1">
      <alignment horizontal="left" vertical="center"/>
    </xf>
    <xf numFmtId="238" fontId="117" fillId="0" borderId="9" xfId="0" applyNumberFormat="1" applyFont="1" applyFill="1" applyBorder="1" applyAlignment="1">
      <alignment horizontal="right" vertical="center"/>
    </xf>
    <xf numFmtId="238" fontId="117" fillId="0" borderId="26" xfId="0" applyNumberFormat="1" applyFont="1" applyFill="1" applyBorder="1" applyAlignment="1">
      <alignment horizontal="right" vertical="center"/>
    </xf>
    <xf numFmtId="0" fontId="117" fillId="0" borderId="39" xfId="0" applyFont="1" applyFill="1" applyBorder="1">
      <alignment vertical="center"/>
    </xf>
    <xf numFmtId="0" fontId="117" fillId="0" borderId="7" xfId="0" applyFont="1" applyFill="1" applyBorder="1" applyAlignment="1">
      <alignment horizontal="center" vertical="center"/>
    </xf>
    <xf numFmtId="0" fontId="117" fillId="0" borderId="0" xfId="0" applyFont="1" applyFill="1" applyBorder="1">
      <alignment vertical="center"/>
    </xf>
    <xf numFmtId="0" fontId="117" fillId="0" borderId="7" xfId="0" applyFont="1" applyFill="1" applyBorder="1">
      <alignment vertical="center"/>
    </xf>
    <xf numFmtId="0" fontId="117" fillId="0" borderId="40" xfId="0" applyFont="1" applyFill="1" applyBorder="1">
      <alignment vertical="center"/>
    </xf>
    <xf numFmtId="237" fontId="117" fillId="0" borderId="35" xfId="0" applyNumberFormat="1" applyFont="1" applyFill="1" applyBorder="1" applyAlignment="1">
      <alignment horizontal="right" vertical="center"/>
    </xf>
    <xf numFmtId="0" fontId="117" fillId="0" borderId="36" xfId="0" applyFont="1" applyFill="1" applyBorder="1" applyAlignment="1">
      <alignment horizontal="center" vertical="center"/>
    </xf>
    <xf numFmtId="237" fontId="117" fillId="0" borderId="41" xfId="0" applyNumberFormat="1" applyFont="1" applyFill="1" applyBorder="1" applyAlignment="1">
      <alignment horizontal="left" vertical="center"/>
    </xf>
    <xf numFmtId="238" fontId="117" fillId="0" borderId="36" xfId="0" applyNumberFormat="1" applyFont="1" applyFill="1" applyBorder="1" applyAlignment="1">
      <alignment horizontal="right" vertical="center"/>
    </xf>
    <xf numFmtId="238" fontId="117" fillId="0" borderId="35" xfId="0" applyNumberFormat="1" applyFont="1" applyFill="1" applyBorder="1" applyAlignment="1">
      <alignment horizontal="right" vertical="center"/>
    </xf>
    <xf numFmtId="0" fontId="117" fillId="0" borderId="41" xfId="0" applyFont="1" applyFill="1" applyBorder="1">
      <alignment vertical="center"/>
    </xf>
    <xf numFmtId="0" fontId="117" fillId="0" borderId="26" xfId="0" applyFont="1" applyFill="1" applyBorder="1" applyAlignment="1">
      <alignment horizontal="center" vertical="center"/>
    </xf>
    <xf numFmtId="237" fontId="117" fillId="0" borderId="26" xfId="0" applyNumberFormat="1" applyFont="1" applyFill="1" applyBorder="1" applyAlignment="1">
      <alignment horizontal="right" vertical="center"/>
    </xf>
    <xf numFmtId="237" fontId="117" fillId="0" borderId="7" xfId="0" applyNumberFormat="1" applyFont="1" applyFill="1" applyBorder="1" applyAlignment="1">
      <alignment horizontal="right" vertical="center"/>
    </xf>
    <xf numFmtId="0" fontId="117" fillId="0" borderId="0" xfId="0" applyFont="1" applyFill="1" applyBorder="1" applyAlignment="1">
      <alignment horizontal="center" vertical="center"/>
    </xf>
    <xf numFmtId="237" fontId="117" fillId="0" borderId="40" xfId="0" applyNumberFormat="1" applyFont="1" applyFill="1" applyBorder="1" applyAlignment="1">
      <alignment horizontal="left" vertical="center"/>
    </xf>
    <xf numFmtId="238" fontId="117" fillId="0" borderId="0" xfId="0" applyNumberFormat="1" applyFont="1" applyFill="1" applyBorder="1" applyAlignment="1">
      <alignment horizontal="right" vertical="center"/>
    </xf>
    <xf numFmtId="238" fontId="117" fillId="0" borderId="40" xfId="0" applyNumberFormat="1" applyFont="1" applyFill="1" applyBorder="1">
      <alignment vertical="center"/>
    </xf>
    <xf numFmtId="252" fontId="117" fillId="0" borderId="40" xfId="0" applyNumberFormat="1" applyFont="1" applyFill="1" applyBorder="1">
      <alignment vertical="center"/>
    </xf>
    <xf numFmtId="0" fontId="117" fillId="0" borderId="35" xfId="0" applyFont="1" applyFill="1" applyBorder="1">
      <alignment vertical="center"/>
    </xf>
    <xf numFmtId="0" fontId="117" fillId="0" borderId="30" xfId="0" applyFont="1" applyFill="1" applyBorder="1" applyAlignment="1">
      <alignment horizontal="center" vertical="center"/>
    </xf>
    <xf numFmtId="0" fontId="117" fillId="0" borderId="31" xfId="0" applyFont="1" applyFill="1" applyBorder="1" applyAlignment="1">
      <alignment horizontal="center" vertical="center"/>
    </xf>
    <xf numFmtId="238" fontId="117" fillId="0" borderId="7" xfId="0" applyNumberFormat="1" applyFont="1" applyFill="1" applyBorder="1" applyAlignment="1">
      <alignment horizontal="right" vertical="center"/>
    </xf>
    <xf numFmtId="0" fontId="117" fillId="0" borderId="36" xfId="0" applyFont="1" applyFill="1" applyBorder="1">
      <alignment vertical="center"/>
    </xf>
    <xf numFmtId="0" fontId="117" fillId="0" borderId="42" xfId="0" applyFont="1" applyFill="1" applyBorder="1" applyAlignment="1">
      <alignment horizontal="center" vertical="center"/>
    </xf>
    <xf numFmtId="0" fontId="119" fillId="0" borderId="26" xfId="0" applyFont="1" applyFill="1" applyBorder="1" applyAlignment="1">
      <alignment horizontal="center" vertical="center"/>
    </xf>
    <xf numFmtId="238" fontId="119" fillId="0" borderId="9" xfId="0" applyNumberFormat="1" applyFont="1" applyFill="1" applyBorder="1" applyAlignment="1">
      <alignment horizontal="right" vertical="center"/>
    </xf>
    <xf numFmtId="0" fontId="119" fillId="0" borderId="39" xfId="0" applyFont="1" applyFill="1" applyBorder="1" applyAlignment="1">
      <alignment horizontal="center" vertical="center"/>
    </xf>
    <xf numFmtId="239" fontId="119" fillId="0" borderId="39" xfId="0" applyNumberFormat="1" applyFont="1" applyFill="1" applyBorder="1" applyAlignment="1">
      <alignment horizontal="center" vertical="center"/>
    </xf>
    <xf numFmtId="0" fontId="119" fillId="0" borderId="1" xfId="0" applyFont="1" applyFill="1" applyBorder="1" applyAlignment="1">
      <alignment horizontal="center" vertical="center"/>
    </xf>
    <xf numFmtId="0" fontId="119" fillId="0" borderId="9" xfId="0" applyFont="1" applyFill="1" applyBorder="1" applyAlignment="1">
      <alignment horizontal="center" vertical="center"/>
    </xf>
    <xf numFmtId="0" fontId="119" fillId="0" borderId="26" xfId="0" applyFont="1" applyFill="1" applyBorder="1" applyAlignment="1">
      <alignment horizontal="right" vertical="center"/>
    </xf>
    <xf numFmtId="0" fontId="119" fillId="0" borderId="39" xfId="0" applyFont="1" applyFill="1" applyBorder="1" applyAlignment="1">
      <alignment horizontal="right" vertical="center"/>
    </xf>
    <xf numFmtId="0" fontId="119" fillId="0" borderId="0" xfId="0" applyFont="1" applyFill="1">
      <alignment vertical="center"/>
    </xf>
    <xf numFmtId="0" fontId="119" fillId="0" borderId="35" xfId="0" applyFont="1" applyFill="1" applyBorder="1" applyAlignment="1">
      <alignment horizontal="center" vertical="center"/>
    </xf>
    <xf numFmtId="9" fontId="119" fillId="0" borderId="36" xfId="0" applyNumberFormat="1" applyFont="1" applyFill="1" applyBorder="1" applyAlignment="1">
      <alignment horizontal="right" vertical="center"/>
    </xf>
    <xf numFmtId="0" fontId="119" fillId="0" borderId="41" xfId="0" applyFont="1" applyFill="1" applyBorder="1" applyAlignment="1">
      <alignment horizontal="center" vertical="center"/>
    </xf>
    <xf numFmtId="239" fontId="119" fillId="0" borderId="41" xfId="0" applyNumberFormat="1" applyFont="1" applyFill="1" applyBorder="1" applyAlignment="1">
      <alignment horizontal="center" vertical="center"/>
    </xf>
    <xf numFmtId="0" fontId="119" fillId="0" borderId="42" xfId="0" applyFont="1" applyFill="1" applyBorder="1" applyAlignment="1">
      <alignment horizontal="center" vertical="center"/>
    </xf>
    <xf numFmtId="0" fontId="119" fillId="0" borderId="36" xfId="0" applyFont="1" applyFill="1" applyBorder="1" applyAlignment="1">
      <alignment horizontal="center" vertical="center"/>
    </xf>
    <xf numFmtId="0" fontId="119" fillId="0" borderId="35" xfId="0" applyFont="1" applyFill="1" applyBorder="1" applyAlignment="1">
      <alignment horizontal="right" vertical="center"/>
    </xf>
    <xf numFmtId="0" fontId="119" fillId="0" borderId="41" xfId="0" applyFont="1" applyFill="1" applyBorder="1" applyAlignment="1">
      <alignment horizontal="right" vertical="center"/>
    </xf>
    <xf numFmtId="238" fontId="117" fillId="48" borderId="26" xfId="0" applyNumberFormat="1" applyFont="1" applyFill="1" applyBorder="1" applyAlignment="1">
      <alignment horizontal="right" vertical="center"/>
    </xf>
    <xf numFmtId="0" fontId="117" fillId="48" borderId="39" xfId="0" applyFont="1" applyFill="1" applyBorder="1" applyAlignment="1">
      <alignment horizontal="right" vertical="center"/>
    </xf>
    <xf numFmtId="0" fontId="117" fillId="48" borderId="9" xfId="0" applyFont="1" applyFill="1" applyBorder="1" applyAlignment="1">
      <alignment horizontal="right" vertical="center"/>
    </xf>
    <xf numFmtId="238" fontId="117" fillId="48" borderId="9" xfId="0" applyNumberFormat="1" applyFont="1" applyFill="1" applyBorder="1" applyAlignment="1">
      <alignment horizontal="right" vertical="center"/>
    </xf>
    <xf numFmtId="238" fontId="119" fillId="48" borderId="26" xfId="0" applyNumberFormat="1" applyFont="1" applyFill="1" applyBorder="1" applyAlignment="1">
      <alignment horizontal="right" vertical="center"/>
    </xf>
    <xf numFmtId="238" fontId="119" fillId="48" borderId="9" xfId="0" applyNumberFormat="1" applyFont="1" applyFill="1" applyBorder="1" applyAlignment="1">
      <alignment horizontal="right" vertical="center"/>
    </xf>
    <xf numFmtId="238" fontId="119" fillId="48" borderId="39" xfId="0" applyNumberFormat="1" applyFont="1" applyFill="1" applyBorder="1" applyAlignment="1">
      <alignment horizontal="right" vertical="center"/>
    </xf>
    <xf numFmtId="0" fontId="119" fillId="48" borderId="39" xfId="0" applyFont="1" applyFill="1" applyBorder="1">
      <alignment vertical="center"/>
    </xf>
    <xf numFmtId="9" fontId="119" fillId="48" borderId="35" xfId="0" applyNumberFormat="1" applyFont="1" applyFill="1" applyBorder="1" applyAlignment="1">
      <alignment horizontal="right" vertical="center"/>
    </xf>
    <xf numFmtId="9" fontId="119" fillId="48" borderId="36" xfId="0" applyNumberFormat="1" applyFont="1" applyFill="1" applyBorder="1" applyAlignment="1">
      <alignment horizontal="right" vertical="center"/>
    </xf>
    <xf numFmtId="9" fontId="119" fillId="48" borderId="41" xfId="0" applyNumberFormat="1" applyFont="1" applyFill="1" applyBorder="1" applyAlignment="1">
      <alignment horizontal="right" vertical="center"/>
    </xf>
    <xf numFmtId="0" fontId="119" fillId="48" borderId="41" xfId="0" applyFont="1" applyFill="1" applyBorder="1">
      <alignment vertical="center"/>
    </xf>
    <xf numFmtId="0" fontId="119" fillId="48" borderId="39" xfId="0" applyFont="1" applyFill="1" applyBorder="1" applyAlignment="1">
      <alignment horizontal="right" vertical="center"/>
    </xf>
    <xf numFmtId="9" fontId="119" fillId="48" borderId="41" xfId="0" applyNumberFormat="1" applyFont="1" applyFill="1" applyBorder="1" applyAlignment="1">
      <alignment horizontal="left" vertical="center"/>
    </xf>
    <xf numFmtId="0" fontId="136" fillId="0" borderId="40" xfId="0" applyFont="1" applyFill="1" applyBorder="1" applyAlignment="1">
      <alignment horizontal="center" vertical="center"/>
    </xf>
    <xf numFmtId="0" fontId="139" fillId="0" borderId="40" xfId="0" applyFont="1" applyFill="1" applyBorder="1" applyAlignment="1">
      <alignment horizontal="center" vertical="center"/>
    </xf>
    <xf numFmtId="0" fontId="139" fillId="0" borderId="41" xfId="0" applyFont="1" applyFill="1" applyBorder="1" applyAlignment="1">
      <alignment horizontal="center" vertical="center"/>
    </xf>
    <xf numFmtId="0" fontId="136" fillId="0" borderId="41" xfId="0" applyFont="1" applyFill="1" applyBorder="1" applyAlignment="1">
      <alignment horizontal="center" vertical="center"/>
    </xf>
    <xf numFmtId="0" fontId="136" fillId="0" borderId="26" xfId="0" applyFont="1" applyFill="1" applyBorder="1" applyAlignment="1">
      <alignment horizontal="center" vertical="center"/>
    </xf>
    <xf numFmtId="0" fontId="136" fillId="0" borderId="0" xfId="0" applyFont="1" applyFill="1" applyBorder="1" applyAlignment="1">
      <alignment horizontal="center" vertical="center"/>
    </xf>
    <xf numFmtId="0" fontId="139" fillId="0" borderId="9" xfId="0" applyFont="1" applyFill="1" applyBorder="1" applyAlignment="1">
      <alignment horizontal="center" vertical="center"/>
    </xf>
    <xf numFmtId="240" fontId="146" fillId="0" borderId="0" xfId="0" applyNumberFormat="1" applyFont="1" applyFill="1">
      <alignment vertical="center"/>
    </xf>
    <xf numFmtId="240" fontId="146" fillId="0" borderId="0" xfId="0" applyNumberFormat="1" applyFont="1" applyFill="1" applyAlignment="1">
      <alignment horizontal="center" vertical="center"/>
    </xf>
    <xf numFmtId="0" fontId="146" fillId="0" borderId="0" xfId="0" applyFont="1" applyFill="1">
      <alignment vertical="center"/>
    </xf>
    <xf numFmtId="0" fontId="147" fillId="0" borderId="0" xfId="0" applyFont="1" applyFill="1">
      <alignment vertical="center"/>
    </xf>
    <xf numFmtId="9" fontId="146" fillId="0" borderId="0" xfId="0" applyNumberFormat="1" applyFont="1" applyFill="1">
      <alignment vertical="center"/>
    </xf>
    <xf numFmtId="240" fontId="121" fillId="0" borderId="45" xfId="0" applyNumberFormat="1" applyFont="1" applyFill="1" applyBorder="1" applyAlignment="1">
      <alignment vertical="center"/>
    </xf>
    <xf numFmtId="240" fontId="121" fillId="0" borderId="50" xfId="0" applyNumberFormat="1" applyFont="1" applyFill="1" applyBorder="1" applyAlignment="1">
      <alignment vertical="center"/>
    </xf>
    <xf numFmtId="240" fontId="122" fillId="0" borderId="139" xfId="0" applyNumberFormat="1" applyFont="1" applyFill="1" applyBorder="1" applyAlignment="1">
      <alignment vertical="center"/>
    </xf>
    <xf numFmtId="240" fontId="122" fillId="0" borderId="55" xfId="0" applyNumberFormat="1" applyFont="1" applyFill="1" applyBorder="1" applyAlignment="1">
      <alignment vertical="center"/>
    </xf>
    <xf numFmtId="240" fontId="121" fillId="0" borderId="83" xfId="0" applyNumberFormat="1" applyFont="1" applyFill="1" applyBorder="1" applyAlignment="1">
      <alignment vertical="center"/>
    </xf>
    <xf numFmtId="240" fontId="121" fillId="0" borderId="65" xfId="0" applyNumberFormat="1" applyFont="1" applyFill="1" applyBorder="1" applyAlignment="1">
      <alignment vertical="center"/>
    </xf>
    <xf numFmtId="240" fontId="0" fillId="0" borderId="0" xfId="0" applyNumberFormat="1" applyFill="1">
      <alignment vertical="center"/>
    </xf>
    <xf numFmtId="0" fontId="146" fillId="0" borderId="0" xfId="0" applyFont="1">
      <alignment vertical="center"/>
    </xf>
    <xf numFmtId="0" fontId="147" fillId="0" borderId="0" xfId="0" applyFont="1">
      <alignment vertical="center"/>
    </xf>
    <xf numFmtId="240" fontId="146" fillId="0" borderId="0" xfId="0" applyNumberFormat="1" applyFont="1">
      <alignment vertical="center"/>
    </xf>
    <xf numFmtId="0" fontId="6" fillId="0" borderId="0" xfId="0" applyFont="1" applyBorder="1" applyAlignment="1">
      <alignment horizontal="left"/>
    </xf>
    <xf numFmtId="0" fontId="6" fillId="0" borderId="0" xfId="0" applyFont="1" applyAlignment="1">
      <alignment horizontal="left"/>
    </xf>
    <xf numFmtId="0" fontId="130" fillId="0" borderId="9" xfId="0" applyFont="1" applyFill="1" applyBorder="1" applyAlignment="1">
      <alignment vertical="center"/>
    </xf>
    <xf numFmtId="0" fontId="130" fillId="0" borderId="9" xfId="0" applyFont="1" applyFill="1" applyBorder="1" applyAlignment="1">
      <alignment horizontal="left" vertical="center"/>
    </xf>
    <xf numFmtId="0" fontId="130" fillId="0" borderId="40" xfId="0" applyFont="1" applyFill="1" applyBorder="1" applyAlignment="1">
      <alignment horizontal="center" vertical="center"/>
    </xf>
    <xf numFmtId="0" fontId="130" fillId="0" borderId="41" xfId="0" applyFont="1" applyFill="1" applyBorder="1" applyAlignment="1">
      <alignment horizontal="center" vertical="center"/>
    </xf>
    <xf numFmtId="0" fontId="130" fillId="0" borderId="36" xfId="0" applyFont="1" applyFill="1" applyBorder="1" applyAlignment="1">
      <alignment horizontal="center" vertical="center"/>
    </xf>
    <xf numFmtId="0" fontId="132" fillId="0" borderId="0" xfId="0" applyFont="1" applyFill="1" applyBorder="1" applyAlignment="1">
      <alignment horizontal="center" vertical="center"/>
    </xf>
    <xf numFmtId="0" fontId="146" fillId="49" borderId="0" xfId="0" applyFont="1" applyFill="1">
      <alignment vertical="center"/>
    </xf>
    <xf numFmtId="252" fontId="147" fillId="0" borderId="0" xfId="0" applyNumberFormat="1" applyFont="1">
      <alignment vertical="center"/>
    </xf>
    <xf numFmtId="0" fontId="120" fillId="50" borderId="30" xfId="0" applyFont="1" applyFill="1" applyBorder="1" applyAlignment="1">
      <alignment horizontal="center" vertical="center"/>
    </xf>
    <xf numFmtId="0" fontId="120" fillId="50" borderId="31" xfId="0" applyFont="1" applyFill="1" applyBorder="1" applyAlignment="1">
      <alignment horizontal="center" vertical="center"/>
    </xf>
    <xf numFmtId="0" fontId="120" fillId="50" borderId="42" xfId="0" applyFont="1" applyFill="1" applyBorder="1" applyAlignment="1">
      <alignment horizontal="center" vertical="center"/>
    </xf>
    <xf numFmtId="0" fontId="121" fillId="50" borderId="18" xfId="0" applyFont="1" applyFill="1" applyBorder="1" applyAlignment="1">
      <alignment horizontal="center" vertical="center"/>
    </xf>
    <xf numFmtId="0" fontId="121" fillId="50" borderId="43" xfId="0" applyFont="1" applyFill="1" applyBorder="1" applyAlignment="1">
      <alignment horizontal="center" vertical="center"/>
    </xf>
    <xf numFmtId="239" fontId="121" fillId="50" borderId="5" xfId="0" applyNumberFormat="1" applyFont="1" applyFill="1" applyBorder="1" applyAlignment="1">
      <alignment horizontal="center" vertical="center"/>
    </xf>
    <xf numFmtId="241" fontId="121" fillId="50" borderId="48" xfId="0" applyNumberFormat="1" applyFont="1" applyFill="1" applyBorder="1" applyAlignment="1">
      <alignment horizontal="center" vertical="center"/>
    </xf>
    <xf numFmtId="241" fontId="121" fillId="50" borderId="5" xfId="0" applyNumberFormat="1" applyFont="1" applyFill="1" applyBorder="1" applyAlignment="1">
      <alignment horizontal="center" vertical="center"/>
    </xf>
    <xf numFmtId="0" fontId="122" fillId="50" borderId="5" xfId="0" quotePrefix="1" applyFont="1" applyFill="1" applyBorder="1" applyAlignment="1">
      <alignment horizontal="center" vertical="center"/>
    </xf>
    <xf numFmtId="0" fontId="122" fillId="50" borderId="48" xfId="0" applyFont="1" applyFill="1" applyBorder="1" applyAlignment="1">
      <alignment horizontal="center" vertical="center"/>
    </xf>
    <xf numFmtId="241" fontId="122" fillId="50" borderId="48" xfId="0" applyNumberFormat="1" applyFont="1" applyFill="1" applyBorder="1" applyAlignment="1">
      <alignment horizontal="center" vertical="center"/>
    </xf>
    <xf numFmtId="0" fontId="122" fillId="50" borderId="5" xfId="0" applyFont="1" applyFill="1" applyBorder="1" applyAlignment="1">
      <alignment horizontal="center" vertical="center"/>
    </xf>
    <xf numFmtId="241" fontId="122" fillId="50" borderId="5" xfId="0" applyNumberFormat="1" applyFont="1" applyFill="1" applyBorder="1" applyAlignment="1">
      <alignment horizontal="center" vertical="center"/>
    </xf>
    <xf numFmtId="239" fontId="121" fillId="50" borderId="5" xfId="0" quotePrefix="1" applyNumberFormat="1" applyFont="1" applyFill="1" applyBorder="1" applyAlignment="1">
      <alignment horizontal="center" vertical="center"/>
    </xf>
    <xf numFmtId="0" fontId="121" fillId="50" borderId="48" xfId="0" applyFont="1" applyFill="1" applyBorder="1" applyAlignment="1">
      <alignment horizontal="center" vertical="center"/>
    </xf>
    <xf numFmtId="0" fontId="121" fillId="50" borderId="5" xfId="0" applyFont="1" applyFill="1" applyBorder="1" applyAlignment="1">
      <alignment horizontal="center" vertical="center"/>
    </xf>
    <xf numFmtId="240" fontId="122" fillId="50" borderId="48" xfId="0" applyNumberFormat="1" applyFont="1" applyFill="1" applyBorder="1" applyAlignment="1">
      <alignment horizontal="center" vertical="center"/>
    </xf>
    <xf numFmtId="242" fontId="122" fillId="50" borderId="48" xfId="0" applyNumberFormat="1" applyFont="1" applyFill="1" applyBorder="1" applyAlignment="1">
      <alignment horizontal="center" vertical="center"/>
    </xf>
    <xf numFmtId="0" fontId="121" fillId="50" borderId="5" xfId="0" quotePrefix="1" applyFont="1" applyFill="1" applyBorder="1" applyAlignment="1">
      <alignment horizontal="center" vertical="center"/>
    </xf>
    <xf numFmtId="240" fontId="122" fillId="50" borderId="5" xfId="0" applyNumberFormat="1" applyFont="1" applyFill="1" applyBorder="1" applyAlignment="1">
      <alignment horizontal="center" vertical="center"/>
    </xf>
    <xf numFmtId="245" fontId="122" fillId="50" borderId="5" xfId="0" applyNumberFormat="1" applyFont="1" applyFill="1" applyBorder="1" applyAlignment="1">
      <alignment horizontal="center" vertical="center"/>
    </xf>
    <xf numFmtId="245" fontId="122" fillId="50" borderId="54" xfId="0" applyNumberFormat="1" applyFont="1" applyFill="1" applyBorder="1" applyAlignment="1">
      <alignment horizontal="center" vertical="center"/>
    </xf>
    <xf numFmtId="241" fontId="122" fillId="50" borderId="53" xfId="0" applyNumberFormat="1" applyFont="1" applyFill="1" applyBorder="1" applyAlignment="1">
      <alignment horizontal="center" vertical="center"/>
    </xf>
    <xf numFmtId="241" fontId="122" fillId="50" borderId="54" xfId="0" applyNumberFormat="1" applyFont="1" applyFill="1" applyBorder="1" applyAlignment="1">
      <alignment horizontal="center" vertical="center"/>
    </xf>
    <xf numFmtId="0" fontId="121" fillId="50" borderId="58" xfId="0" applyFont="1" applyFill="1" applyBorder="1" applyAlignment="1">
      <alignment horizontal="center" vertical="center"/>
    </xf>
    <xf numFmtId="0" fontId="121" fillId="50" borderId="57" xfId="0" applyFont="1" applyFill="1" applyBorder="1" applyAlignment="1">
      <alignment horizontal="center" vertical="center"/>
    </xf>
    <xf numFmtId="241" fontId="121" fillId="50" borderId="57" xfId="0" applyNumberFormat="1" applyFont="1" applyFill="1" applyBorder="1" applyAlignment="1">
      <alignment horizontal="center" vertical="center"/>
    </xf>
    <xf numFmtId="239" fontId="121" fillId="50" borderId="48" xfId="0" applyNumberFormat="1" applyFont="1" applyFill="1" applyBorder="1" applyAlignment="1">
      <alignment horizontal="center" vertical="center"/>
    </xf>
    <xf numFmtId="0" fontId="121" fillId="50" borderId="1" xfId="0" applyFont="1" applyFill="1" applyBorder="1" applyAlignment="1">
      <alignment horizontal="center" vertical="center"/>
    </xf>
    <xf numFmtId="0" fontId="121" fillId="50" borderId="26" xfId="0" applyFont="1" applyFill="1" applyBorder="1" applyAlignment="1">
      <alignment horizontal="left" vertical="center"/>
    </xf>
    <xf numFmtId="0" fontId="121" fillId="50" borderId="39" xfId="0" applyFont="1" applyFill="1" applyBorder="1" applyAlignment="1">
      <alignment horizontal="left" vertical="center"/>
    </xf>
    <xf numFmtId="0" fontId="120" fillId="50" borderId="0" xfId="0" applyFont="1" applyFill="1" applyAlignment="1">
      <alignment horizontal="left" vertical="center"/>
    </xf>
    <xf numFmtId="0" fontId="120" fillId="50" borderId="0" xfId="0" applyFont="1" applyFill="1" applyAlignment="1">
      <alignment horizontal="center" vertical="center"/>
    </xf>
    <xf numFmtId="246" fontId="120" fillId="50" borderId="0" xfId="0" applyNumberFormat="1" applyFont="1" applyFill="1" applyAlignment="1">
      <alignment horizontal="left" vertical="center"/>
    </xf>
    <xf numFmtId="246" fontId="120" fillId="50" borderId="0" xfId="0" applyNumberFormat="1" applyFont="1" applyFill="1" applyBorder="1" applyAlignment="1">
      <alignment horizontal="left" vertical="center"/>
    </xf>
    <xf numFmtId="9" fontId="120" fillId="50" borderId="0" xfId="0" applyNumberFormat="1" applyFont="1" applyFill="1" applyAlignment="1">
      <alignment horizontal="left" vertical="center"/>
    </xf>
    <xf numFmtId="0" fontId="0" fillId="50" borderId="0" xfId="0" applyFill="1">
      <alignment vertical="center"/>
    </xf>
    <xf numFmtId="242" fontId="121" fillId="48" borderId="43" xfId="0" applyNumberFormat="1" applyFont="1" applyFill="1" applyBorder="1" applyAlignment="1">
      <alignment horizontal="right" vertical="center"/>
    </xf>
    <xf numFmtId="241" fontId="121" fillId="48" borderId="46" xfId="0" applyNumberFormat="1" applyFont="1" applyFill="1" applyBorder="1" applyAlignment="1">
      <alignment horizontal="right" vertical="center"/>
    </xf>
    <xf numFmtId="240" fontId="121" fillId="48" borderId="45" xfId="0" applyNumberFormat="1" applyFont="1" applyFill="1" applyBorder="1" applyAlignment="1">
      <alignment horizontal="right" vertical="center"/>
    </xf>
    <xf numFmtId="241" fontId="121" fillId="48" borderId="47" xfId="0" applyNumberFormat="1" applyFont="1" applyFill="1" applyBorder="1" applyAlignment="1">
      <alignment horizontal="right" vertical="center"/>
    </xf>
    <xf numFmtId="242" fontId="121" fillId="48" borderId="46" xfId="0" applyNumberFormat="1" applyFont="1" applyFill="1" applyBorder="1" applyAlignment="1">
      <alignment horizontal="right" vertical="center"/>
    </xf>
    <xf numFmtId="240" fontId="121" fillId="48" borderId="44" xfId="0" applyNumberFormat="1" applyFont="1" applyFill="1" applyBorder="1" applyAlignment="1">
      <alignment horizontal="right" vertical="center"/>
    </xf>
    <xf numFmtId="241" fontId="121" fillId="48" borderId="44" xfId="0" applyNumberFormat="1" applyFont="1" applyFill="1" applyBorder="1" applyAlignment="1">
      <alignment horizontal="right" vertical="center"/>
    </xf>
    <xf numFmtId="242" fontId="121" fillId="48" borderId="48" xfId="0" applyNumberFormat="1" applyFont="1" applyFill="1" applyBorder="1" applyAlignment="1">
      <alignment horizontal="right" vertical="center"/>
    </xf>
    <xf numFmtId="241" fontId="121" fillId="48" borderId="51" xfId="0" applyNumberFormat="1" applyFont="1" applyFill="1" applyBorder="1" applyAlignment="1">
      <alignment horizontal="right" vertical="center"/>
    </xf>
    <xf numFmtId="240" fontId="121" fillId="48" borderId="50" xfId="0" applyNumberFormat="1" applyFont="1" applyFill="1" applyBorder="1" applyAlignment="1">
      <alignment horizontal="right" vertical="center"/>
    </xf>
    <xf numFmtId="241" fontId="121" fillId="48" borderId="52" xfId="0" applyNumberFormat="1" applyFont="1" applyFill="1" applyBorder="1" applyAlignment="1">
      <alignment horizontal="right" vertical="center"/>
    </xf>
    <xf numFmtId="242" fontId="121" fillId="48" borderId="51" xfId="0" applyNumberFormat="1" applyFont="1" applyFill="1" applyBorder="1" applyAlignment="1">
      <alignment horizontal="right" vertical="center"/>
    </xf>
    <xf numFmtId="240" fontId="121" fillId="48" borderId="49" xfId="0" applyNumberFormat="1" applyFont="1" applyFill="1" applyBorder="1" applyAlignment="1">
      <alignment horizontal="right" vertical="center"/>
    </xf>
    <xf numFmtId="241" fontId="121" fillId="48" borderId="49" xfId="0" applyNumberFormat="1" applyFont="1" applyFill="1" applyBorder="1" applyAlignment="1">
      <alignment horizontal="right" vertical="center"/>
    </xf>
    <xf numFmtId="242" fontId="122" fillId="48" borderId="48" xfId="0" applyNumberFormat="1" applyFont="1" applyFill="1" applyBorder="1" applyAlignment="1">
      <alignment horizontal="right" vertical="center"/>
    </xf>
    <xf numFmtId="241" fontId="122" fillId="48" borderId="51" xfId="0" applyNumberFormat="1" applyFont="1" applyFill="1" applyBorder="1" applyAlignment="1">
      <alignment horizontal="right" vertical="center"/>
    </xf>
    <xf numFmtId="242" fontId="122" fillId="48" borderId="51" xfId="0" applyNumberFormat="1" applyFont="1" applyFill="1" applyBorder="1" applyAlignment="1">
      <alignment horizontal="right" vertical="center"/>
    </xf>
    <xf numFmtId="240" fontId="122" fillId="48" borderId="49" xfId="0" applyNumberFormat="1" applyFont="1" applyFill="1" applyBorder="1" applyAlignment="1">
      <alignment horizontal="right" vertical="center"/>
    </xf>
    <xf numFmtId="241" fontId="122" fillId="48" borderId="49" xfId="0" applyNumberFormat="1" applyFont="1" applyFill="1" applyBorder="1" applyAlignment="1">
      <alignment horizontal="right" vertical="center"/>
    </xf>
    <xf numFmtId="242" fontId="121" fillId="48" borderId="62" xfId="0" applyNumberFormat="1" applyFont="1" applyFill="1" applyBorder="1" applyAlignment="1">
      <alignment horizontal="right" vertical="center"/>
    </xf>
    <xf numFmtId="241" fontId="121" fillId="48" borderId="202" xfId="0" applyNumberFormat="1" applyFont="1" applyFill="1" applyBorder="1" applyAlignment="1">
      <alignment horizontal="right" vertical="center"/>
    </xf>
    <xf numFmtId="240" fontId="121" fillId="48" borderId="139" xfId="0" applyNumberFormat="1" applyFont="1" applyFill="1" applyBorder="1" applyAlignment="1">
      <alignment horizontal="center" vertical="center"/>
    </xf>
    <xf numFmtId="240" fontId="121" fillId="48" borderId="146" xfId="0" applyNumberFormat="1" applyFont="1" applyFill="1" applyBorder="1" applyAlignment="1">
      <alignment horizontal="center" vertical="center"/>
    </xf>
    <xf numFmtId="240" fontId="121" fillId="48" borderId="139" xfId="0" applyNumberFormat="1" applyFont="1" applyFill="1" applyBorder="1" applyAlignment="1">
      <alignment horizontal="right" vertical="center"/>
    </xf>
    <xf numFmtId="241" fontId="121" fillId="48" borderId="146" xfId="0" applyNumberFormat="1" applyFont="1" applyFill="1" applyBorder="1" applyAlignment="1">
      <alignment horizontal="right" vertical="center"/>
    </xf>
    <xf numFmtId="242" fontId="121" fillId="48" borderId="202" xfId="0" applyNumberFormat="1" applyFont="1" applyFill="1" applyBorder="1" applyAlignment="1">
      <alignment horizontal="right" vertical="center"/>
    </xf>
    <xf numFmtId="240" fontId="121" fillId="48" borderId="145" xfId="0" applyNumberFormat="1" applyFont="1" applyFill="1" applyBorder="1" applyAlignment="1">
      <alignment horizontal="right" vertical="center"/>
    </xf>
    <xf numFmtId="241" fontId="121" fillId="48" borderId="145" xfId="0" applyNumberFormat="1" applyFont="1" applyFill="1" applyBorder="1" applyAlignment="1">
      <alignment horizontal="right" vertical="center"/>
    </xf>
    <xf numFmtId="242" fontId="122" fillId="48" borderId="62" xfId="0" applyNumberFormat="1" applyFont="1" applyFill="1" applyBorder="1" applyAlignment="1">
      <alignment horizontal="right" vertical="center"/>
    </xf>
    <xf numFmtId="241" fontId="122" fillId="48" borderId="202" xfId="0" applyNumberFormat="1" applyFont="1" applyFill="1" applyBorder="1" applyAlignment="1">
      <alignment horizontal="right" vertical="center"/>
    </xf>
    <xf numFmtId="240" fontId="122" fillId="48" borderId="139" xfId="0" applyNumberFormat="1" applyFont="1" applyFill="1" applyBorder="1" applyAlignment="1">
      <alignment horizontal="center" vertical="center"/>
    </xf>
    <xf numFmtId="240" fontId="122" fillId="48" borderId="146" xfId="0" applyNumberFormat="1" applyFont="1" applyFill="1" applyBorder="1" applyAlignment="1">
      <alignment horizontal="center" vertical="center"/>
    </xf>
    <xf numFmtId="240" fontId="122" fillId="48" borderId="139" xfId="0" applyNumberFormat="1" applyFont="1" applyFill="1" applyBorder="1" applyAlignment="1">
      <alignment horizontal="right" vertical="center"/>
    </xf>
    <xf numFmtId="241" fontId="122" fillId="48" borderId="146" xfId="0" applyNumberFormat="1" applyFont="1" applyFill="1" applyBorder="1" applyAlignment="1">
      <alignment horizontal="right" vertical="center"/>
    </xf>
    <xf numFmtId="242" fontId="122" fillId="48" borderId="202" xfId="0" applyNumberFormat="1" applyFont="1" applyFill="1" applyBorder="1" applyAlignment="1">
      <alignment horizontal="right" vertical="center"/>
    </xf>
    <xf numFmtId="240" fontId="122" fillId="48" borderId="145" xfId="0" applyNumberFormat="1" applyFont="1" applyFill="1" applyBorder="1" applyAlignment="1">
      <alignment horizontal="right" vertical="center"/>
    </xf>
    <xf numFmtId="241" fontId="122" fillId="48" borderId="145" xfId="0" applyNumberFormat="1" applyFont="1" applyFill="1" applyBorder="1" applyAlignment="1">
      <alignment horizontal="right" vertical="center"/>
    </xf>
    <xf numFmtId="242" fontId="122" fillId="48" borderId="53" xfId="0" applyNumberFormat="1" applyFont="1" applyFill="1" applyBorder="1" applyAlignment="1">
      <alignment horizontal="right" vertical="center"/>
    </xf>
    <xf numFmtId="241" fontId="122" fillId="48" borderId="56" xfId="0" applyNumberFormat="1" applyFont="1" applyFill="1" applyBorder="1" applyAlignment="1">
      <alignment horizontal="right" vertical="center"/>
    </xf>
    <xf numFmtId="240" fontId="122" fillId="48" borderId="55" xfId="0" applyNumberFormat="1" applyFont="1" applyFill="1" applyBorder="1" applyAlignment="1">
      <alignment horizontal="right" vertical="center"/>
    </xf>
    <xf numFmtId="241" fontId="122" fillId="48" borderId="63" xfId="0" applyNumberFormat="1" applyFont="1" applyFill="1" applyBorder="1" applyAlignment="1">
      <alignment horizontal="right" vertical="center"/>
    </xf>
    <xf numFmtId="242" fontId="122" fillId="48" borderId="56" xfId="0" applyNumberFormat="1" applyFont="1" applyFill="1" applyBorder="1" applyAlignment="1">
      <alignment horizontal="right" vertical="center"/>
    </xf>
    <xf numFmtId="240" fontId="122" fillId="48" borderId="64" xfId="0" applyNumberFormat="1" applyFont="1" applyFill="1" applyBorder="1" applyAlignment="1">
      <alignment horizontal="right" vertical="center"/>
    </xf>
    <xf numFmtId="241" fontId="122" fillId="48" borderId="64" xfId="0" applyNumberFormat="1" applyFont="1" applyFill="1" applyBorder="1" applyAlignment="1">
      <alignment horizontal="right" vertical="center"/>
    </xf>
    <xf numFmtId="242" fontId="121" fillId="48" borderId="57" xfId="0" applyNumberFormat="1" applyFont="1" applyFill="1" applyBorder="1" applyAlignment="1">
      <alignment horizontal="right" vertical="center"/>
    </xf>
    <xf numFmtId="241" fontId="121" fillId="48" borderId="60" xfId="0" applyNumberFormat="1" applyFont="1" applyFill="1" applyBorder="1" applyAlignment="1">
      <alignment horizontal="right" vertical="center"/>
    </xf>
    <xf numFmtId="240" fontId="121" fillId="48" borderId="59" xfId="0" applyNumberFormat="1" applyFont="1" applyFill="1" applyBorder="1" applyAlignment="1">
      <alignment horizontal="right" vertical="center"/>
    </xf>
    <xf numFmtId="241" fontId="121" fillId="48" borderId="61" xfId="0" applyNumberFormat="1" applyFont="1" applyFill="1" applyBorder="1" applyAlignment="1">
      <alignment horizontal="right" vertical="center"/>
    </xf>
    <xf numFmtId="242" fontId="121" fillId="48" borderId="60" xfId="0" applyNumberFormat="1" applyFont="1" applyFill="1" applyBorder="1" applyAlignment="1">
      <alignment horizontal="right" vertical="center"/>
    </xf>
    <xf numFmtId="240" fontId="121" fillId="48" borderId="3" xfId="0" applyNumberFormat="1" applyFont="1" applyFill="1" applyBorder="1" applyAlignment="1">
      <alignment horizontal="right" vertical="center"/>
    </xf>
    <xf numFmtId="241" fontId="121" fillId="48" borderId="3" xfId="0" applyNumberFormat="1" applyFont="1" applyFill="1" applyBorder="1" applyAlignment="1">
      <alignment horizontal="right" vertical="center"/>
    </xf>
    <xf numFmtId="241" fontId="121" fillId="48" borderId="43" xfId="0" applyNumberFormat="1" applyFont="1" applyFill="1" applyBorder="1" applyAlignment="1">
      <alignment horizontal="right" vertical="center"/>
    </xf>
    <xf numFmtId="9" fontId="121" fillId="48" borderId="26" xfId="0" applyNumberFormat="1" applyFont="1" applyFill="1" applyBorder="1" applyAlignment="1">
      <alignment horizontal="right" vertical="center"/>
    </xf>
    <xf numFmtId="9" fontId="121" fillId="48" borderId="66" xfId="0" applyNumberFormat="1" applyFont="1" applyFill="1" applyBorder="1" applyAlignment="1">
      <alignment horizontal="right" vertical="center"/>
    </xf>
    <xf numFmtId="9" fontId="121" fillId="48" borderId="65" xfId="0" applyNumberFormat="1" applyFont="1" applyFill="1" applyBorder="1" applyAlignment="1">
      <alignment horizontal="right" vertical="center"/>
    </xf>
    <xf numFmtId="9" fontId="121" fillId="48" borderId="39" xfId="0" applyNumberFormat="1" applyFont="1" applyFill="1" applyBorder="1" applyAlignment="1">
      <alignment horizontal="right" vertical="center"/>
    </xf>
    <xf numFmtId="9" fontId="121" fillId="48" borderId="9" xfId="0" applyNumberFormat="1" applyFont="1" applyFill="1" applyBorder="1" applyAlignment="1">
      <alignment horizontal="right" vertical="center"/>
    </xf>
    <xf numFmtId="0" fontId="6" fillId="0" borderId="291" xfId="0" applyFont="1" applyBorder="1" applyAlignment="1">
      <alignment horizontal="left"/>
    </xf>
    <xf numFmtId="240" fontId="121" fillId="0" borderId="52" xfId="0" applyNumberFormat="1" applyFont="1" applyFill="1" applyBorder="1" applyAlignment="1">
      <alignment horizontal="right" vertical="center"/>
    </xf>
    <xf numFmtId="243" fontId="133" fillId="0" borderId="67" xfId="0" applyNumberFormat="1" applyFont="1" applyFill="1" applyBorder="1">
      <alignment vertical="center"/>
    </xf>
    <xf numFmtId="243" fontId="133" fillId="0" borderId="36" xfId="0" applyNumberFormat="1" applyFont="1" applyFill="1" applyBorder="1">
      <alignment vertical="center"/>
    </xf>
    <xf numFmtId="0" fontId="44" fillId="0" borderId="0" xfId="0" applyFont="1" applyAlignment="1">
      <alignment horizontal="left"/>
    </xf>
    <xf numFmtId="0" fontId="114" fillId="0" borderId="0" xfId="0" applyFont="1" applyAlignment="1">
      <alignment horizontal="center" vertical="center"/>
    </xf>
    <xf numFmtId="0" fontId="6" fillId="0" borderId="0" xfId="0" quotePrefix="1" applyFont="1" applyAlignment="1">
      <alignment horizontal="center"/>
    </xf>
    <xf numFmtId="0" fontId="6" fillId="0" borderId="0" xfId="0" quotePrefix="1" applyFont="1" applyAlignment="1">
      <alignment horizontal="left"/>
    </xf>
    <xf numFmtId="0" fontId="6" fillId="0" borderId="0" xfId="0" applyFont="1" applyAlignment="1">
      <alignment horizontal="center"/>
    </xf>
    <xf numFmtId="0" fontId="6" fillId="0" borderId="0" xfId="0" applyFont="1" applyAlignment="1">
      <alignment horizontal="left"/>
    </xf>
    <xf numFmtId="0" fontId="6" fillId="0" borderId="0" xfId="0" applyFont="1" applyBorder="1" applyAlignment="1">
      <alignment horizontal="left"/>
    </xf>
    <xf numFmtId="0" fontId="117" fillId="0" borderId="37" xfId="0" applyFont="1" applyFill="1" applyBorder="1" applyAlignment="1">
      <alignment horizontal="left" vertical="center"/>
    </xf>
    <xf numFmtId="0" fontId="117" fillId="0" borderId="34" xfId="0" applyFont="1" applyFill="1" applyBorder="1" applyAlignment="1">
      <alignment horizontal="center" vertical="center"/>
    </xf>
    <xf numFmtId="0" fontId="117" fillId="0" borderId="38" xfId="0" applyFont="1" applyFill="1" applyBorder="1" applyAlignment="1">
      <alignment horizontal="center" vertical="center"/>
    </xf>
    <xf numFmtId="0" fontId="117" fillId="0" borderId="26" xfId="0" applyFont="1" applyFill="1" applyBorder="1" applyAlignment="1">
      <alignment horizontal="center" vertical="center"/>
    </xf>
    <xf numFmtId="0" fontId="117" fillId="0" borderId="9" xfId="0" applyFont="1" applyFill="1" applyBorder="1" applyAlignment="1">
      <alignment horizontal="center" vertical="center"/>
    </xf>
    <xf numFmtId="0" fontId="117" fillId="0" borderId="39" xfId="0" applyFont="1" applyFill="1" applyBorder="1" applyAlignment="1">
      <alignment horizontal="center" vertical="center"/>
    </xf>
    <xf numFmtId="0" fontId="117" fillId="0" borderId="35" xfId="0" applyFont="1" applyFill="1" applyBorder="1" applyAlignment="1">
      <alignment horizontal="center" vertical="center"/>
    </xf>
    <xf numFmtId="0" fontId="117" fillId="0" borderId="36" xfId="0" applyFont="1" applyFill="1" applyBorder="1" applyAlignment="1">
      <alignment horizontal="center" vertical="center"/>
    </xf>
    <xf numFmtId="0" fontId="117" fillId="0" borderId="41" xfId="0" applyFont="1" applyFill="1" applyBorder="1" applyAlignment="1">
      <alignment horizontal="center" vertical="center"/>
    </xf>
    <xf numFmtId="0" fontId="117" fillId="0" borderId="1" xfId="0" applyFont="1" applyFill="1" applyBorder="1" applyAlignment="1">
      <alignment horizontal="center" vertical="center"/>
    </xf>
    <xf numFmtId="0" fontId="119" fillId="0" borderId="34" xfId="0" applyFont="1" applyFill="1" applyBorder="1" applyAlignment="1">
      <alignment horizontal="center" vertical="center"/>
    </xf>
    <xf numFmtId="0" fontId="119" fillId="0" borderId="37" xfId="0" applyFont="1" applyFill="1" applyBorder="1" applyAlignment="1">
      <alignment horizontal="center" vertical="center"/>
    </xf>
    <xf numFmtId="0" fontId="119" fillId="0" borderId="38" xfId="0" applyFont="1" applyFill="1" applyBorder="1" applyAlignment="1">
      <alignment horizontal="center" vertical="center"/>
    </xf>
    <xf numFmtId="0" fontId="119" fillId="0" borderId="35" xfId="0" applyFont="1" applyFill="1" applyBorder="1" applyAlignment="1">
      <alignment horizontal="center" vertical="center"/>
    </xf>
    <xf numFmtId="0" fontId="119" fillId="0" borderId="36" xfId="0" applyFont="1" applyFill="1" applyBorder="1" applyAlignment="1">
      <alignment horizontal="center" vertical="center"/>
    </xf>
    <xf numFmtId="0" fontId="119" fillId="0" borderId="41" xfId="0" applyFont="1" applyFill="1" applyBorder="1" applyAlignment="1">
      <alignment horizontal="center" vertical="center"/>
    </xf>
    <xf numFmtId="0" fontId="119" fillId="0" borderId="26" xfId="0" applyFont="1" applyFill="1" applyBorder="1" applyAlignment="1">
      <alignment horizontal="center" vertical="center"/>
    </xf>
    <xf numFmtId="0" fontId="119" fillId="0" borderId="9" xfId="0" applyFont="1" applyFill="1" applyBorder="1" applyAlignment="1">
      <alignment horizontal="center" vertical="center"/>
    </xf>
    <xf numFmtId="0" fontId="119" fillId="0" borderId="39" xfId="0" applyFont="1" applyFill="1" applyBorder="1" applyAlignment="1">
      <alignment horizontal="center" vertical="center"/>
    </xf>
    <xf numFmtId="240" fontId="122" fillId="48" borderId="50" xfId="0" applyNumberFormat="1" applyFont="1" applyFill="1" applyBorder="1" applyAlignment="1">
      <alignment horizontal="center" vertical="center"/>
    </xf>
    <xf numFmtId="240" fontId="122" fillId="48" borderId="52" xfId="0" applyNumberFormat="1" applyFont="1" applyFill="1" applyBorder="1" applyAlignment="1">
      <alignment horizontal="center" vertical="center"/>
    </xf>
    <xf numFmtId="241" fontId="122" fillId="50" borderId="49" xfId="0" applyNumberFormat="1" applyFont="1" applyFill="1" applyBorder="1" applyAlignment="1">
      <alignment horizontal="left" vertical="center"/>
    </xf>
    <xf numFmtId="241" fontId="122" fillId="50" borderId="52" xfId="0" applyNumberFormat="1" applyFont="1" applyFill="1" applyBorder="1" applyAlignment="1">
      <alignment horizontal="left" vertical="center"/>
    </xf>
    <xf numFmtId="240" fontId="122" fillId="0" borderId="50" xfId="0" applyNumberFormat="1" applyFont="1" applyFill="1" applyBorder="1" applyAlignment="1">
      <alignment horizontal="center" vertical="center"/>
    </xf>
    <xf numFmtId="240" fontId="122" fillId="0" borderId="52" xfId="0" applyNumberFormat="1" applyFont="1" applyFill="1" applyBorder="1" applyAlignment="1">
      <alignment horizontal="center" vertical="center"/>
    </xf>
    <xf numFmtId="0" fontId="122" fillId="50" borderId="49" xfId="0" applyFont="1" applyFill="1" applyBorder="1" applyAlignment="1">
      <alignment horizontal="left" vertical="center"/>
    </xf>
    <xf numFmtId="0" fontId="122" fillId="50" borderId="52" xfId="0" applyFont="1" applyFill="1" applyBorder="1" applyAlignment="1">
      <alignment horizontal="left" vertical="center"/>
    </xf>
    <xf numFmtId="242" fontId="122" fillId="50" borderId="49" xfId="0" applyNumberFormat="1" applyFont="1" applyFill="1" applyBorder="1" applyAlignment="1">
      <alignment horizontal="left" vertical="center"/>
    </xf>
    <xf numFmtId="242" fontId="122" fillId="50" borderId="52" xfId="0" applyNumberFormat="1" applyFont="1" applyFill="1" applyBorder="1" applyAlignment="1">
      <alignment horizontal="left" vertical="center"/>
    </xf>
    <xf numFmtId="240" fontId="120" fillId="0" borderId="48" xfId="363" applyNumberFormat="1" applyFont="1" applyFill="1" applyBorder="1" applyAlignment="1">
      <alignment horizontal="center" vertical="center"/>
    </xf>
    <xf numFmtId="240" fontId="120" fillId="0" borderId="51" xfId="363" applyNumberFormat="1" applyFont="1" applyFill="1" applyBorder="1" applyAlignment="1">
      <alignment horizontal="center" vertical="center"/>
    </xf>
    <xf numFmtId="240" fontId="122" fillId="0" borderId="48" xfId="0" applyNumberFormat="1" applyFont="1" applyFill="1" applyBorder="1" applyAlignment="1">
      <alignment horizontal="center" vertical="center"/>
    </xf>
    <xf numFmtId="240" fontId="122" fillId="0" borderId="51" xfId="0" applyNumberFormat="1" applyFont="1" applyFill="1" applyBorder="1" applyAlignment="1">
      <alignment horizontal="center" vertical="center"/>
    </xf>
    <xf numFmtId="241" fontId="121" fillId="50" borderId="49" xfId="0" applyNumberFormat="1" applyFont="1" applyFill="1" applyBorder="1" applyAlignment="1">
      <alignment horizontal="left" vertical="center"/>
    </xf>
    <xf numFmtId="241" fontId="121" fillId="50" borderId="52" xfId="0" applyNumberFormat="1" applyFont="1" applyFill="1" applyBorder="1" applyAlignment="1">
      <alignment horizontal="left" vertical="center"/>
    </xf>
    <xf numFmtId="0" fontId="120" fillId="50" borderId="34" xfId="0" applyFont="1" applyFill="1" applyBorder="1" applyAlignment="1">
      <alignment horizontal="center" vertical="center"/>
    </xf>
    <xf numFmtId="0" fontId="120" fillId="50" borderId="37" xfId="0" applyFont="1" applyFill="1" applyBorder="1" applyAlignment="1">
      <alignment horizontal="center" vertical="center"/>
    </xf>
    <xf numFmtId="0" fontId="120" fillId="50" borderId="38" xfId="0" applyFont="1" applyFill="1" applyBorder="1" applyAlignment="1">
      <alignment horizontal="center" vertical="center"/>
    </xf>
    <xf numFmtId="0" fontId="120" fillId="0" borderId="37" xfId="0" applyFont="1" applyFill="1" applyBorder="1" applyAlignment="1">
      <alignment horizontal="center" vertical="center"/>
    </xf>
    <xf numFmtId="0" fontId="120" fillId="0" borderId="38" xfId="0" applyFont="1" applyFill="1" applyBorder="1" applyAlignment="1">
      <alignment horizontal="center" vertical="center"/>
    </xf>
    <xf numFmtId="0" fontId="120" fillId="0" borderId="26" xfId="0" applyFont="1" applyBorder="1" applyAlignment="1">
      <alignment horizontal="center" vertical="center"/>
    </xf>
    <xf numFmtId="0" fontId="120" fillId="0" borderId="9" xfId="0" applyFont="1" applyBorder="1" applyAlignment="1">
      <alignment horizontal="center" vertical="center"/>
    </xf>
    <xf numFmtId="0" fontId="120" fillId="0" borderId="9" xfId="0" applyFont="1" applyBorder="1" applyAlignment="1">
      <alignment vertical="center"/>
    </xf>
    <xf numFmtId="0" fontId="120" fillId="0" borderId="39" xfId="0" applyFont="1" applyBorder="1" applyAlignment="1">
      <alignment vertical="center"/>
    </xf>
    <xf numFmtId="0" fontId="120" fillId="50" borderId="7" xfId="0" applyFont="1" applyFill="1" applyBorder="1" applyAlignment="1">
      <alignment horizontal="center" vertical="center"/>
    </xf>
    <xf numFmtId="0" fontId="120" fillId="50" borderId="0" xfId="0" applyFont="1" applyFill="1" applyBorder="1" applyAlignment="1">
      <alignment horizontal="center" vertical="center"/>
    </xf>
    <xf numFmtId="0" fontId="120" fillId="50" borderId="40" xfId="0" applyFont="1" applyFill="1" applyBorder="1" applyAlignment="1">
      <alignment horizontal="center" vertical="center"/>
    </xf>
    <xf numFmtId="0" fontId="120" fillId="0" borderId="0" xfId="0" applyFont="1" applyFill="1" applyBorder="1" applyAlignment="1">
      <alignment horizontal="center" vertical="center"/>
    </xf>
    <xf numFmtId="0" fontId="120" fillId="0" borderId="40" xfId="0" applyFont="1" applyFill="1" applyBorder="1" applyAlignment="1">
      <alignment horizontal="center" vertical="center"/>
    </xf>
    <xf numFmtId="0" fontId="120" fillId="0" borderId="34" xfId="0" applyFont="1" applyBorder="1" applyAlignment="1">
      <alignment horizontal="center" vertical="center"/>
    </xf>
    <xf numFmtId="0" fontId="120" fillId="0" borderId="37" xfId="0" applyFont="1" applyBorder="1" applyAlignment="1">
      <alignment horizontal="center" vertical="center"/>
    </xf>
    <xf numFmtId="0" fontId="120" fillId="0" borderId="38" xfId="0" applyFont="1" applyBorder="1" applyAlignment="1">
      <alignment horizontal="center" vertical="center"/>
    </xf>
    <xf numFmtId="0" fontId="120" fillId="0" borderId="7" xfId="0" applyFont="1" applyBorder="1" applyAlignment="1">
      <alignment horizontal="center" vertical="center"/>
    </xf>
    <xf numFmtId="0" fontId="120" fillId="0" borderId="0" xfId="0" applyFont="1" applyBorder="1" applyAlignment="1">
      <alignment horizontal="center" vertical="center"/>
    </xf>
    <xf numFmtId="0" fontId="120" fillId="0" borderId="40" xfId="0" applyFont="1" applyBorder="1" applyAlignment="1">
      <alignment horizontal="center" vertical="center"/>
    </xf>
    <xf numFmtId="240" fontId="120" fillId="0" borderId="37" xfId="0" applyNumberFormat="1" applyFont="1" applyFill="1" applyBorder="1" applyAlignment="1">
      <alignment horizontal="center" vertical="center"/>
    </xf>
    <xf numFmtId="0" fontId="120" fillId="0" borderId="69" xfId="0" applyFont="1" applyFill="1" applyBorder="1" applyAlignment="1">
      <alignment horizontal="center" vertical="center"/>
    </xf>
    <xf numFmtId="0" fontId="120" fillId="0" borderId="204" xfId="0" applyFont="1" applyFill="1" applyBorder="1" applyAlignment="1">
      <alignment horizontal="center" vertical="center"/>
    </xf>
    <xf numFmtId="0" fontId="120" fillId="0" borderId="69" xfId="0" applyFont="1" applyBorder="1" applyAlignment="1">
      <alignment horizontal="center" vertical="center"/>
    </xf>
    <xf numFmtId="0" fontId="120" fillId="0" borderId="204" xfId="0" applyFont="1" applyBorder="1" applyAlignment="1">
      <alignment horizontal="center" vertical="center"/>
    </xf>
    <xf numFmtId="240" fontId="120" fillId="0" borderId="36" xfId="0" applyNumberFormat="1" applyFont="1" applyFill="1" applyBorder="1" applyAlignment="1">
      <alignment horizontal="center" vertical="center"/>
    </xf>
    <xf numFmtId="0" fontId="120" fillId="0" borderId="67" xfId="0" applyFont="1" applyFill="1" applyBorder="1" applyAlignment="1">
      <alignment horizontal="center" vertical="center"/>
    </xf>
    <xf numFmtId="0" fontId="120" fillId="0" borderId="68" xfId="0" applyFont="1" applyFill="1" applyBorder="1" applyAlignment="1">
      <alignment horizontal="center" vertical="center"/>
    </xf>
    <xf numFmtId="0" fontId="120" fillId="0" borderId="36" xfId="0" applyFont="1" applyFill="1" applyBorder="1" applyAlignment="1">
      <alignment horizontal="center" vertical="center"/>
    </xf>
    <xf numFmtId="0" fontId="120" fillId="0" borderId="41" xfId="0" applyFont="1" applyFill="1" applyBorder="1" applyAlignment="1">
      <alignment horizontal="center" vertical="center"/>
    </xf>
    <xf numFmtId="0" fontId="120" fillId="0" borderId="35" xfId="0" applyFont="1" applyBorder="1" applyAlignment="1">
      <alignment horizontal="center" vertical="center"/>
    </xf>
    <xf numFmtId="0" fontId="120" fillId="0" borderId="36" xfId="0" applyFont="1" applyBorder="1" applyAlignment="1">
      <alignment horizontal="center" vertical="center"/>
    </xf>
    <xf numFmtId="0" fontId="120" fillId="0" borderId="41" xfId="0" applyFont="1" applyBorder="1" applyAlignment="1">
      <alignment horizontal="center" vertical="center"/>
    </xf>
    <xf numFmtId="0" fontId="120" fillId="0" borderId="67" xfId="0" applyFont="1" applyBorder="1" applyAlignment="1">
      <alignment horizontal="center" vertical="center"/>
    </xf>
    <xf numFmtId="0" fontId="120" fillId="0" borderId="68" xfId="0" applyFont="1" applyBorder="1" applyAlignment="1">
      <alignment horizontal="center" vertical="center"/>
    </xf>
    <xf numFmtId="242" fontId="120" fillId="0" borderId="35" xfId="0" applyNumberFormat="1" applyFont="1" applyBorder="1" applyAlignment="1">
      <alignment horizontal="center" vertical="center"/>
    </xf>
    <xf numFmtId="242" fontId="120" fillId="0" borderId="68" xfId="0" applyNumberFormat="1" applyFont="1" applyBorder="1" applyAlignment="1">
      <alignment horizontal="center" vertical="center"/>
    </xf>
    <xf numFmtId="0" fontId="121" fillId="50" borderId="44" xfId="0" applyFont="1" applyFill="1" applyBorder="1" applyAlignment="1">
      <alignment horizontal="left" vertical="center"/>
    </xf>
    <xf numFmtId="0" fontId="121" fillId="50" borderId="47" xfId="0" applyFont="1" applyFill="1" applyBorder="1" applyAlignment="1">
      <alignment horizontal="left" vertical="center"/>
    </xf>
    <xf numFmtId="0" fontId="121" fillId="50" borderId="49" xfId="0" applyFont="1" applyFill="1" applyBorder="1" applyAlignment="1">
      <alignment horizontal="left" vertical="center"/>
    </xf>
    <xf numFmtId="0" fontId="124" fillId="50" borderId="49" xfId="0" applyFont="1" applyFill="1" applyBorder="1">
      <alignment vertical="center"/>
    </xf>
    <xf numFmtId="0" fontId="124" fillId="50" borderId="52" xfId="0" applyFont="1" applyFill="1" applyBorder="1">
      <alignment vertical="center"/>
    </xf>
    <xf numFmtId="0" fontId="120" fillId="50" borderId="35" xfId="0" applyFont="1" applyFill="1" applyBorder="1" applyAlignment="1">
      <alignment horizontal="center" vertical="center"/>
    </xf>
    <xf numFmtId="0" fontId="120" fillId="50" borderId="36" xfId="0" applyFont="1" applyFill="1" applyBorder="1" applyAlignment="1">
      <alignment horizontal="center" vertical="center"/>
    </xf>
    <xf numFmtId="0" fontId="120" fillId="50" borderId="41" xfId="0" applyFont="1" applyFill="1" applyBorder="1" applyAlignment="1">
      <alignment horizontal="center" vertical="center"/>
    </xf>
    <xf numFmtId="240" fontId="122" fillId="50" borderId="49" xfId="0" applyNumberFormat="1" applyFont="1" applyFill="1" applyBorder="1" applyAlignment="1">
      <alignment horizontal="left" vertical="center"/>
    </xf>
    <xf numFmtId="240" fontId="122" fillId="50" borderId="52" xfId="0" applyNumberFormat="1" applyFont="1" applyFill="1" applyBorder="1" applyAlignment="1">
      <alignment horizontal="left" vertical="center"/>
    </xf>
    <xf numFmtId="241" fontId="122" fillId="50" borderId="49" xfId="0" applyNumberFormat="1" applyFont="1" applyFill="1" applyBorder="1" applyAlignment="1">
      <alignment horizontal="center" vertical="center"/>
    </xf>
    <xf numFmtId="241" fontId="122" fillId="50" borderId="52" xfId="0" applyNumberFormat="1" applyFont="1" applyFill="1" applyBorder="1" applyAlignment="1">
      <alignment horizontal="center" vertical="center"/>
    </xf>
    <xf numFmtId="0" fontId="121" fillId="50" borderId="52" xfId="0" applyFont="1" applyFill="1" applyBorder="1" applyAlignment="1">
      <alignment horizontal="left" vertical="center"/>
    </xf>
    <xf numFmtId="0" fontId="121" fillId="50" borderId="3" xfId="0" applyFont="1" applyFill="1" applyBorder="1" applyAlignment="1">
      <alignment horizontal="left" vertical="center"/>
    </xf>
    <xf numFmtId="0" fontId="121" fillId="50" borderId="61" xfId="0" applyFont="1" applyFill="1" applyBorder="1" applyAlignment="1">
      <alignment horizontal="left" vertical="center"/>
    </xf>
    <xf numFmtId="241" fontId="121" fillId="50" borderId="3" xfId="0" applyNumberFormat="1" applyFont="1" applyFill="1" applyBorder="1" applyAlignment="1">
      <alignment horizontal="left" vertical="center"/>
    </xf>
    <xf numFmtId="241" fontId="121" fillId="50" borderId="61" xfId="0" applyNumberFormat="1" applyFont="1" applyFill="1" applyBorder="1" applyAlignment="1">
      <alignment horizontal="left" vertical="center"/>
    </xf>
    <xf numFmtId="241" fontId="122" fillId="50" borderId="64" xfId="0" applyNumberFormat="1" applyFont="1" applyFill="1" applyBorder="1" applyAlignment="1">
      <alignment horizontal="left" vertical="center"/>
    </xf>
    <xf numFmtId="241" fontId="122" fillId="50" borderId="63" xfId="0" applyNumberFormat="1" applyFont="1" applyFill="1" applyBorder="1" applyAlignment="1">
      <alignment horizontal="left" vertical="center"/>
    </xf>
    <xf numFmtId="0" fontId="123" fillId="50" borderId="34" xfId="0" applyFont="1" applyFill="1" applyBorder="1" applyAlignment="1">
      <alignment horizontal="center" vertical="center"/>
    </xf>
    <xf numFmtId="0" fontId="123" fillId="50" borderId="37" xfId="0" applyFont="1" applyFill="1" applyBorder="1" applyAlignment="1">
      <alignment horizontal="center" vertical="center"/>
    </xf>
    <xf numFmtId="0" fontId="123" fillId="50" borderId="38" xfId="0" applyFont="1" applyFill="1" applyBorder="1" applyAlignment="1">
      <alignment horizontal="center" vertical="center"/>
    </xf>
    <xf numFmtId="0" fontId="123" fillId="50" borderId="35" xfId="0" applyFont="1" applyFill="1" applyBorder="1" applyAlignment="1">
      <alignment horizontal="center" vertical="center"/>
    </xf>
    <xf numFmtId="0" fontId="123" fillId="50" borderId="36" xfId="0" applyFont="1" applyFill="1" applyBorder="1" applyAlignment="1">
      <alignment horizontal="center" vertical="center"/>
    </xf>
    <xf numFmtId="0" fontId="123" fillId="50" borderId="41" xfId="0" applyFont="1" applyFill="1" applyBorder="1" applyAlignment="1">
      <alignment horizontal="center" vertical="center"/>
    </xf>
    <xf numFmtId="0" fontId="120" fillId="50" borderId="0" xfId="0" applyFont="1" applyFill="1" applyAlignment="1">
      <alignment horizontal="left" vertical="center"/>
    </xf>
    <xf numFmtId="239" fontId="121" fillId="50" borderId="49" xfId="0" applyNumberFormat="1" applyFont="1" applyFill="1" applyBorder="1" applyAlignment="1">
      <alignment horizontal="left" vertical="center"/>
    </xf>
    <xf numFmtId="239" fontId="121" fillId="50" borderId="52" xfId="0" applyNumberFormat="1" applyFont="1" applyFill="1" applyBorder="1" applyAlignment="1">
      <alignment horizontal="left" vertical="center"/>
    </xf>
    <xf numFmtId="0" fontId="121" fillId="50" borderId="9" xfId="0" applyFont="1" applyFill="1" applyBorder="1" applyAlignment="1">
      <alignment horizontal="left" vertical="center"/>
    </xf>
    <xf numFmtId="0" fontId="121" fillId="50" borderId="39" xfId="0" applyFont="1" applyFill="1" applyBorder="1" applyAlignment="1">
      <alignment horizontal="left" vertical="center"/>
    </xf>
    <xf numFmtId="9" fontId="121" fillId="50" borderId="26" xfId="0" applyNumberFormat="1" applyFont="1" applyFill="1" applyBorder="1" applyAlignment="1">
      <alignment horizontal="right" vertical="center"/>
    </xf>
    <xf numFmtId="9" fontId="121" fillId="50" borderId="9" xfId="0" applyNumberFormat="1" applyFont="1" applyFill="1" applyBorder="1" applyAlignment="1">
      <alignment horizontal="right" vertical="center"/>
    </xf>
    <xf numFmtId="0" fontId="120" fillId="0" borderId="34" xfId="0" applyFont="1" applyFill="1" applyBorder="1" applyAlignment="1">
      <alignment horizontal="center" vertical="center"/>
    </xf>
    <xf numFmtId="0" fontId="120" fillId="0" borderId="35" xfId="0" applyFont="1" applyFill="1" applyBorder="1" applyAlignment="1">
      <alignment horizontal="center" vertical="center"/>
    </xf>
    <xf numFmtId="0" fontId="120" fillId="0" borderId="0" xfId="0" applyFont="1" applyFill="1" applyAlignment="1">
      <alignment horizontal="left" vertical="center"/>
    </xf>
    <xf numFmtId="0" fontId="120" fillId="48" borderId="7" xfId="0" applyFont="1" applyFill="1" applyBorder="1" applyAlignment="1">
      <alignment horizontal="center" vertical="center"/>
    </xf>
    <xf numFmtId="0" fontId="120" fillId="48" borderId="0" xfId="0" applyFont="1" applyFill="1" applyBorder="1" applyAlignment="1">
      <alignment horizontal="center" vertical="center"/>
    </xf>
    <xf numFmtId="0" fontId="120" fillId="48" borderId="40" xfId="0" applyFont="1" applyFill="1" applyBorder="1" applyAlignment="1">
      <alignment horizontal="center" vertical="center"/>
    </xf>
    <xf numFmtId="0" fontId="121" fillId="0" borderId="44" xfId="0" applyFont="1" applyFill="1" applyBorder="1" applyAlignment="1">
      <alignment horizontal="left" vertical="center"/>
    </xf>
    <xf numFmtId="0" fontId="121" fillId="0" borderId="47" xfId="0" applyFont="1" applyFill="1" applyBorder="1" applyAlignment="1">
      <alignment horizontal="left" vertical="center"/>
    </xf>
    <xf numFmtId="9" fontId="121" fillId="0" borderId="26" xfId="0" applyNumberFormat="1" applyFont="1" applyFill="1" applyBorder="1" applyAlignment="1">
      <alignment horizontal="right" vertical="center"/>
    </xf>
    <xf numFmtId="9" fontId="121" fillId="0" borderId="9" xfId="0" applyNumberFormat="1" applyFont="1" applyFill="1" applyBorder="1" applyAlignment="1">
      <alignment horizontal="right" vertical="center"/>
    </xf>
    <xf numFmtId="0" fontId="123" fillId="0" borderId="34" xfId="0" applyFont="1" applyFill="1" applyBorder="1" applyAlignment="1">
      <alignment horizontal="center" vertical="center"/>
    </xf>
    <xf numFmtId="0" fontId="123" fillId="0" borderId="37" xfId="0" applyFont="1" applyFill="1" applyBorder="1" applyAlignment="1">
      <alignment horizontal="center" vertical="center"/>
    </xf>
    <xf numFmtId="0" fontId="123" fillId="0" borderId="38" xfId="0" applyFont="1" applyFill="1" applyBorder="1" applyAlignment="1">
      <alignment horizontal="center" vertical="center"/>
    </xf>
    <xf numFmtId="0" fontId="123" fillId="0" borderId="35" xfId="0" applyFont="1" applyFill="1" applyBorder="1" applyAlignment="1">
      <alignment horizontal="center" vertical="center"/>
    </xf>
    <xf numFmtId="0" fontId="123" fillId="0" borderId="36" xfId="0" applyFont="1" applyFill="1" applyBorder="1" applyAlignment="1">
      <alignment horizontal="center" vertical="center"/>
    </xf>
    <xf numFmtId="0" fontId="123" fillId="0" borderId="41" xfId="0" applyFont="1" applyFill="1" applyBorder="1" applyAlignment="1">
      <alignment horizontal="center" vertical="center"/>
    </xf>
    <xf numFmtId="0" fontId="122" fillId="0" borderId="49" xfId="0" applyFont="1" applyFill="1" applyBorder="1" applyAlignment="1">
      <alignment horizontal="left" vertical="center"/>
    </xf>
    <xf numFmtId="0" fontId="122" fillId="0" borderId="52" xfId="0" applyFont="1" applyFill="1" applyBorder="1" applyAlignment="1">
      <alignment horizontal="left" vertical="center"/>
    </xf>
    <xf numFmtId="0" fontId="121" fillId="0" borderId="49" xfId="0" applyFont="1" applyFill="1" applyBorder="1" applyAlignment="1">
      <alignment horizontal="left" vertical="center"/>
    </xf>
    <xf numFmtId="0" fontId="121" fillId="0" borderId="52" xfId="0" applyFont="1" applyFill="1" applyBorder="1" applyAlignment="1">
      <alignment horizontal="left" vertical="center"/>
    </xf>
    <xf numFmtId="0" fontId="121" fillId="0" borderId="3" xfId="0" applyFont="1" applyFill="1" applyBorder="1" applyAlignment="1">
      <alignment horizontal="left" vertical="center"/>
    </xf>
    <xf numFmtId="0" fontId="121" fillId="0" borderId="61" xfId="0" applyFont="1" applyFill="1" applyBorder="1" applyAlignment="1">
      <alignment horizontal="left" vertical="center"/>
    </xf>
    <xf numFmtId="240" fontId="120" fillId="0" borderId="41" xfId="0" applyNumberFormat="1" applyFont="1" applyFill="1" applyBorder="1" applyAlignment="1">
      <alignment horizontal="center" vertical="center"/>
    </xf>
    <xf numFmtId="0" fontId="120" fillId="0" borderId="7" xfId="0" applyFont="1" applyFill="1" applyBorder="1" applyAlignment="1">
      <alignment horizontal="center" vertical="center"/>
    </xf>
    <xf numFmtId="240" fontId="120" fillId="0" borderId="7" xfId="0" applyNumberFormat="1" applyFont="1" applyFill="1" applyBorder="1" applyAlignment="1">
      <alignment horizontal="center" vertical="center"/>
    </xf>
    <xf numFmtId="240" fontId="120" fillId="0" borderId="40" xfId="0" applyNumberFormat="1" applyFont="1" applyFill="1" applyBorder="1" applyAlignment="1">
      <alignment horizontal="center" vertical="center"/>
    </xf>
    <xf numFmtId="0" fontId="120" fillId="48" borderId="34" xfId="0" applyFont="1" applyFill="1" applyBorder="1" applyAlignment="1">
      <alignment horizontal="center" vertical="center"/>
    </xf>
    <xf numFmtId="0" fontId="120" fillId="48" borderId="37" xfId="0" applyFont="1" applyFill="1" applyBorder="1" applyAlignment="1">
      <alignment horizontal="center" vertical="center"/>
    </xf>
    <xf numFmtId="0" fontId="120" fillId="48" borderId="38" xfId="0" applyFont="1" applyFill="1" applyBorder="1" applyAlignment="1">
      <alignment horizontal="center" vertical="center"/>
    </xf>
    <xf numFmtId="0" fontId="128" fillId="0" borderId="26" xfId="0" applyFont="1" applyFill="1" applyBorder="1" applyAlignment="1">
      <alignment horizontal="center" vertical="center"/>
    </xf>
    <xf numFmtId="0" fontId="128" fillId="0" borderId="9" xfId="0" applyFont="1" applyFill="1" applyBorder="1" applyAlignment="1">
      <alignment horizontal="center" vertical="center"/>
    </xf>
    <xf numFmtId="0" fontId="128" fillId="0" borderId="39" xfId="0" applyFont="1" applyFill="1" applyBorder="1" applyAlignment="1">
      <alignment horizontal="center" vertical="center"/>
    </xf>
    <xf numFmtId="0" fontId="129" fillId="0" borderId="26" xfId="0" applyFont="1" applyFill="1" applyBorder="1" applyAlignment="1">
      <alignment horizontal="center" vertical="center"/>
    </xf>
    <xf numFmtId="0" fontId="129" fillId="0" borderId="9" xfId="0" applyFont="1" applyFill="1" applyBorder="1" applyAlignment="1">
      <alignment horizontal="center" vertical="center"/>
    </xf>
    <xf numFmtId="0" fontId="129" fillId="0" borderId="39" xfId="0" applyFont="1" applyFill="1" applyBorder="1" applyAlignment="1">
      <alignment horizontal="center" vertical="center"/>
    </xf>
    <xf numFmtId="0" fontId="128" fillId="0" borderId="34" xfId="0" applyFont="1" applyFill="1" applyBorder="1" applyAlignment="1">
      <alignment horizontal="center" vertical="center"/>
    </xf>
    <xf numFmtId="0" fontId="128" fillId="0" borderId="37" xfId="0" applyFont="1" applyFill="1" applyBorder="1" applyAlignment="1">
      <alignment horizontal="center" vertical="center"/>
    </xf>
    <xf numFmtId="0" fontId="128" fillId="0" borderId="38" xfId="0" applyFont="1" applyFill="1" applyBorder="1" applyAlignment="1">
      <alignment horizontal="center" vertical="center"/>
    </xf>
    <xf numFmtId="0" fontId="120" fillId="0" borderId="26" xfId="0" applyFont="1" applyFill="1" applyBorder="1" applyAlignment="1">
      <alignment horizontal="center" vertical="center"/>
    </xf>
    <xf numFmtId="0" fontId="120" fillId="0" borderId="9" xfId="0" applyFont="1" applyFill="1" applyBorder="1" applyAlignment="1">
      <alignment horizontal="center" vertical="center"/>
    </xf>
    <xf numFmtId="0" fontId="120" fillId="0" borderId="39" xfId="0" applyFont="1" applyFill="1" applyBorder="1" applyAlignment="1">
      <alignment horizontal="center" vertical="center"/>
    </xf>
    <xf numFmtId="0" fontId="127" fillId="0" borderId="26" xfId="0" applyFont="1" applyFill="1" applyBorder="1" applyAlignment="1">
      <alignment horizontal="center" vertical="center"/>
    </xf>
    <xf numFmtId="0" fontId="127" fillId="0" borderId="9" xfId="0" applyFont="1" applyFill="1" applyBorder="1" applyAlignment="1">
      <alignment horizontal="center" vertical="center"/>
    </xf>
    <xf numFmtId="0" fontId="127" fillId="0" borderId="39" xfId="0" applyFont="1" applyFill="1" applyBorder="1" applyAlignment="1">
      <alignment horizontal="center" vertical="center"/>
    </xf>
    <xf numFmtId="0" fontId="122" fillId="0" borderId="3" xfId="0" applyFont="1" applyFill="1" applyBorder="1" applyAlignment="1">
      <alignment horizontal="left" vertical="center"/>
    </xf>
    <xf numFmtId="0" fontId="122" fillId="0" borderId="61" xfId="0" applyFont="1" applyFill="1" applyBorder="1" applyAlignment="1">
      <alignment horizontal="left" vertical="center"/>
    </xf>
    <xf numFmtId="0" fontId="122" fillId="0" borderId="64" xfId="0" applyFont="1" applyFill="1" applyBorder="1" applyAlignment="1">
      <alignment horizontal="left" vertical="center"/>
    </xf>
    <xf numFmtId="0" fontId="122" fillId="0" borderId="63" xfId="0" applyFont="1" applyFill="1" applyBorder="1" applyAlignment="1">
      <alignment horizontal="left" vertical="center"/>
    </xf>
    <xf numFmtId="238" fontId="130" fillId="0" borderId="57" xfId="0" applyNumberFormat="1" applyFont="1" applyFill="1" applyBorder="1" applyAlignment="1">
      <alignment horizontal="center" vertical="center" wrapText="1"/>
    </xf>
    <xf numFmtId="238" fontId="130" fillId="0" borderId="61" xfId="0" applyNumberFormat="1" applyFont="1" applyFill="1" applyBorder="1" applyAlignment="1">
      <alignment horizontal="center" vertical="center" wrapText="1"/>
    </xf>
    <xf numFmtId="237" fontId="130" fillId="0" borderId="57" xfId="0" applyNumberFormat="1" applyFont="1" applyFill="1" applyBorder="1" applyAlignment="1">
      <alignment horizontal="center" vertical="center" wrapText="1"/>
    </xf>
    <xf numFmtId="237" fontId="130" fillId="0" borderId="3" xfId="0" applyNumberFormat="1" applyFont="1" applyFill="1" applyBorder="1" applyAlignment="1">
      <alignment horizontal="center" vertical="center" wrapText="1"/>
    </xf>
    <xf numFmtId="237" fontId="130" fillId="0" borderId="61" xfId="0" applyNumberFormat="1" applyFont="1" applyFill="1" applyBorder="1" applyAlignment="1">
      <alignment horizontal="center" vertical="center" wrapText="1"/>
    </xf>
    <xf numFmtId="238" fontId="131" fillId="0" borderId="48" xfId="0" applyNumberFormat="1" applyFont="1" applyFill="1" applyBorder="1" applyAlignment="1">
      <alignment horizontal="center" vertical="center" wrapText="1"/>
    </xf>
    <xf numFmtId="238" fontId="131" fillId="0" borderId="52" xfId="0" applyNumberFormat="1" applyFont="1" applyFill="1" applyBorder="1" applyAlignment="1">
      <alignment horizontal="center" vertical="center" wrapText="1"/>
    </xf>
    <xf numFmtId="237" fontId="130" fillId="0" borderId="48" xfId="0" applyNumberFormat="1" applyFont="1" applyFill="1" applyBorder="1" applyAlignment="1">
      <alignment horizontal="center" vertical="center" wrapText="1"/>
    </xf>
    <xf numFmtId="237" fontId="130" fillId="0" borderId="49" xfId="0" applyNumberFormat="1" applyFont="1" applyFill="1" applyBorder="1" applyAlignment="1">
      <alignment horizontal="center" vertical="center" wrapText="1"/>
    </xf>
    <xf numFmtId="237" fontId="130" fillId="0" borderId="52" xfId="0" applyNumberFormat="1" applyFont="1" applyFill="1" applyBorder="1" applyAlignment="1">
      <alignment horizontal="center" vertical="center" wrapText="1"/>
    </xf>
    <xf numFmtId="237" fontId="131" fillId="0" borderId="48" xfId="0" applyNumberFormat="1" applyFont="1" applyFill="1" applyBorder="1" applyAlignment="1">
      <alignment horizontal="center" vertical="center" wrapText="1"/>
    </xf>
    <xf numFmtId="237" fontId="131" fillId="0" borderId="49" xfId="0" applyNumberFormat="1" applyFont="1" applyFill="1" applyBorder="1" applyAlignment="1">
      <alignment horizontal="center" vertical="center" wrapText="1"/>
    </xf>
    <xf numFmtId="237" fontId="131" fillId="0" borderId="52" xfId="0" applyNumberFormat="1" applyFont="1" applyFill="1" applyBorder="1" applyAlignment="1">
      <alignment horizontal="center" vertical="center" wrapText="1"/>
    </xf>
    <xf numFmtId="237" fontId="130" fillId="0" borderId="53" xfId="0" applyNumberFormat="1" applyFont="1" applyFill="1" applyBorder="1" applyAlignment="1">
      <alignment horizontal="center" vertical="center" wrapText="1"/>
    </xf>
    <xf numFmtId="237" fontId="130" fillId="0" borderId="64" xfId="0" applyNumberFormat="1" applyFont="1" applyFill="1" applyBorder="1" applyAlignment="1">
      <alignment horizontal="center" vertical="center" wrapText="1"/>
    </xf>
    <xf numFmtId="237" fontId="130" fillId="0" borderId="63" xfId="0" applyNumberFormat="1" applyFont="1" applyFill="1" applyBorder="1" applyAlignment="1">
      <alignment horizontal="center" vertical="center" wrapText="1"/>
    </xf>
    <xf numFmtId="238" fontId="131" fillId="0" borderId="35" xfId="0" applyNumberFormat="1" applyFont="1" applyFill="1" applyBorder="1" applyAlignment="1">
      <alignment horizontal="center" vertical="center" wrapText="1"/>
    </xf>
    <xf numFmtId="238" fontId="131" fillId="0" borderId="41" xfId="0" applyNumberFormat="1" applyFont="1" applyFill="1" applyBorder="1" applyAlignment="1">
      <alignment horizontal="center" vertical="center" wrapText="1"/>
    </xf>
    <xf numFmtId="238" fontId="131" fillId="0" borderId="53" xfId="0" applyNumberFormat="1" applyFont="1" applyFill="1" applyBorder="1" applyAlignment="1">
      <alignment horizontal="center" vertical="center" wrapText="1"/>
    </xf>
    <xf numFmtId="238" fontId="131" fillId="0" borderId="63" xfId="0" applyNumberFormat="1" applyFont="1" applyFill="1" applyBorder="1" applyAlignment="1">
      <alignment horizontal="center" vertical="center" wrapText="1"/>
    </xf>
    <xf numFmtId="238" fontId="131" fillId="0" borderId="57" xfId="0" applyNumberFormat="1" applyFont="1" applyFill="1" applyBorder="1" applyAlignment="1">
      <alignment horizontal="center" vertical="center" wrapText="1"/>
    </xf>
    <xf numFmtId="238" fontId="131" fillId="0" borderId="61" xfId="0" applyNumberFormat="1" applyFont="1" applyFill="1" applyBorder="1" applyAlignment="1">
      <alignment horizontal="center" vertical="center" wrapText="1"/>
    </xf>
    <xf numFmtId="237" fontId="131" fillId="0" borderId="35" xfId="0" applyNumberFormat="1" applyFont="1" applyFill="1" applyBorder="1" applyAlignment="1">
      <alignment horizontal="center" vertical="center" wrapText="1"/>
    </xf>
    <xf numFmtId="237" fontId="131" fillId="0" borderId="36" xfId="0" applyNumberFormat="1" applyFont="1" applyFill="1" applyBorder="1" applyAlignment="1">
      <alignment horizontal="center" vertical="center" wrapText="1"/>
    </xf>
    <xf numFmtId="237" fontId="131" fillId="0" borderId="41" xfId="0" applyNumberFormat="1" applyFont="1" applyFill="1" applyBorder="1" applyAlignment="1">
      <alignment horizontal="center" vertical="center" wrapText="1"/>
    </xf>
    <xf numFmtId="238" fontId="131" fillId="0" borderId="170" xfId="0" applyNumberFormat="1" applyFont="1" applyFill="1" applyBorder="1" applyAlignment="1">
      <alignment horizontal="center" vertical="center" wrapText="1"/>
    </xf>
    <xf numFmtId="237" fontId="131" fillId="0" borderId="168" xfId="0" applyNumberFormat="1" applyFont="1" applyFill="1" applyBorder="1" applyAlignment="1">
      <alignment horizontal="center" vertical="center" wrapText="1"/>
    </xf>
    <xf numFmtId="237" fontId="131" fillId="0" borderId="169" xfId="0" applyNumberFormat="1" applyFont="1" applyFill="1" applyBorder="1" applyAlignment="1">
      <alignment horizontal="center" vertical="center" wrapText="1"/>
    </xf>
    <xf numFmtId="237" fontId="131" fillId="0" borderId="170" xfId="0" applyNumberFormat="1" applyFont="1" applyFill="1" applyBorder="1" applyAlignment="1">
      <alignment horizontal="center" vertical="center" wrapText="1"/>
    </xf>
    <xf numFmtId="238" fontId="131" fillId="0" borderId="168" xfId="0" applyNumberFormat="1" applyFont="1" applyFill="1" applyBorder="1" applyAlignment="1">
      <alignment horizontal="center" vertical="center" wrapText="1"/>
    </xf>
    <xf numFmtId="0" fontId="143" fillId="0" borderId="26" xfId="0" applyFont="1" applyFill="1" applyBorder="1" applyAlignment="1">
      <alignment horizontal="center" vertical="center" wrapText="1"/>
    </xf>
    <xf numFmtId="0" fontId="143" fillId="0" borderId="9" xfId="0" applyFont="1" applyFill="1" applyBorder="1" applyAlignment="1">
      <alignment horizontal="center" vertical="center" wrapText="1"/>
    </xf>
    <xf numFmtId="238" fontId="130" fillId="0" borderId="7" xfId="0" applyNumberFormat="1" applyFont="1" applyFill="1" applyBorder="1" applyAlignment="1">
      <alignment horizontal="center" vertical="center" wrapText="1"/>
    </xf>
    <xf numFmtId="238" fontId="130" fillId="0" borderId="40" xfId="0" applyNumberFormat="1" applyFont="1" applyFill="1" applyBorder="1" applyAlignment="1">
      <alignment horizontal="center" vertical="center" wrapText="1"/>
    </xf>
    <xf numFmtId="0" fontId="131" fillId="0" borderId="43" xfId="0" applyFont="1" applyFill="1" applyBorder="1" applyAlignment="1">
      <alignment horizontal="center" vertical="center" wrapText="1"/>
    </xf>
    <xf numFmtId="0" fontId="131" fillId="0" borderId="44" xfId="0" applyFont="1" applyFill="1" applyBorder="1" applyAlignment="1">
      <alignment horizontal="center" vertical="center" wrapText="1"/>
    </xf>
    <xf numFmtId="0" fontId="142" fillId="0" borderId="44" xfId="0" applyFont="1" applyFill="1" applyBorder="1">
      <alignment vertical="center"/>
    </xf>
    <xf numFmtId="0" fontId="131" fillId="0" borderId="210" xfId="0" applyFont="1" applyFill="1" applyBorder="1" applyAlignment="1">
      <alignment horizontal="center" vertical="center" wrapText="1"/>
    </xf>
    <xf numFmtId="0" fontId="131" fillId="0" borderId="133" xfId="0" applyFont="1" applyFill="1" applyBorder="1" applyAlignment="1">
      <alignment horizontal="center" vertical="center" wrapText="1"/>
    </xf>
    <xf numFmtId="237" fontId="130" fillId="0" borderId="35" xfId="0" applyNumberFormat="1" applyFont="1" applyFill="1" applyBorder="1" applyAlignment="1">
      <alignment horizontal="center" vertical="center" wrapText="1"/>
    </xf>
    <xf numFmtId="237" fontId="130" fillId="0" borderId="36" xfId="0" applyNumberFormat="1" applyFont="1" applyFill="1" applyBorder="1" applyAlignment="1">
      <alignment horizontal="center" vertical="center" wrapText="1"/>
    </xf>
    <xf numFmtId="237" fontId="130" fillId="0" borderId="41" xfId="0" applyNumberFormat="1" applyFont="1" applyFill="1" applyBorder="1" applyAlignment="1">
      <alignment horizontal="center" vertical="center" wrapText="1"/>
    </xf>
    <xf numFmtId="0" fontId="130" fillId="0" borderId="7" xfId="0" applyFont="1" applyFill="1" applyBorder="1" applyAlignment="1">
      <alignment horizontal="center" vertical="center" wrapText="1"/>
    </xf>
    <xf numFmtId="0" fontId="130" fillId="0" borderId="40" xfId="0" applyFont="1" applyFill="1" applyBorder="1" applyAlignment="1">
      <alignment horizontal="center" vertical="center" wrapText="1"/>
    </xf>
    <xf numFmtId="0" fontId="130" fillId="0" borderId="34" xfId="0" applyFont="1" applyFill="1" applyBorder="1" applyAlignment="1">
      <alignment horizontal="center" vertical="center"/>
    </xf>
    <xf numFmtId="0" fontId="130" fillId="0" borderId="38" xfId="0" applyFont="1" applyFill="1" applyBorder="1" applyAlignment="1">
      <alignment horizontal="center" vertical="center"/>
    </xf>
    <xf numFmtId="0" fontId="130" fillId="0" borderId="7" xfId="0" applyFont="1" applyFill="1" applyBorder="1" applyAlignment="1">
      <alignment horizontal="center" vertical="center"/>
    </xf>
    <xf numFmtId="0" fontId="130" fillId="0" borderId="40" xfId="0" applyFont="1" applyFill="1" applyBorder="1" applyAlignment="1">
      <alignment horizontal="center" vertical="center"/>
    </xf>
    <xf numFmtId="237" fontId="131" fillId="0" borderId="62" xfId="0" applyNumberFormat="1" applyFont="1" applyFill="1" applyBorder="1" applyAlignment="1">
      <alignment horizontal="center" vertical="center" wrapText="1"/>
    </xf>
    <xf numFmtId="237" fontId="131" fillId="0" borderId="145" xfId="0" applyNumberFormat="1" applyFont="1" applyFill="1" applyBorder="1" applyAlignment="1">
      <alignment horizontal="center" vertical="center" wrapText="1"/>
    </xf>
    <xf numFmtId="237" fontId="131" fillId="0" borderId="146" xfId="0" applyNumberFormat="1" applyFont="1" applyFill="1" applyBorder="1" applyAlignment="1">
      <alignment horizontal="center" vertical="center" wrapText="1"/>
    </xf>
    <xf numFmtId="0" fontId="130" fillId="0" borderId="0" xfId="0" applyFont="1" applyFill="1" applyBorder="1" applyAlignment="1">
      <alignment horizontal="center" vertical="center" wrapText="1"/>
    </xf>
    <xf numFmtId="0" fontId="130" fillId="0" borderId="34" xfId="0" applyFont="1" applyFill="1" applyBorder="1" applyAlignment="1">
      <alignment horizontal="center" vertical="center" wrapText="1"/>
    </xf>
    <xf numFmtId="0" fontId="130" fillId="0" borderId="37" xfId="0" applyFont="1" applyFill="1" applyBorder="1" applyAlignment="1">
      <alignment horizontal="center" vertical="center" wrapText="1"/>
    </xf>
    <xf numFmtId="0" fontId="130" fillId="0" borderId="38" xfId="0" applyFont="1" applyFill="1" applyBorder="1" applyAlignment="1">
      <alignment horizontal="center" vertical="center" wrapText="1"/>
    </xf>
    <xf numFmtId="0" fontId="143" fillId="0" borderId="39" xfId="0" applyFont="1" applyFill="1" applyBorder="1" applyAlignment="1">
      <alignment horizontal="center" vertical="center" wrapText="1"/>
    </xf>
    <xf numFmtId="0" fontId="131" fillId="0" borderId="26" xfId="0" applyFont="1" applyFill="1" applyBorder="1" applyAlignment="1">
      <alignment horizontal="center" vertical="center" wrapText="1"/>
    </xf>
    <xf numFmtId="0" fontId="131" fillId="0" borderId="9" xfId="0" applyFont="1" applyFill="1" applyBorder="1" applyAlignment="1">
      <alignment horizontal="center" vertical="center" wrapText="1"/>
    </xf>
    <xf numFmtId="237" fontId="131" fillId="0" borderId="7" xfId="0" applyNumberFormat="1" applyFont="1" applyFill="1" applyBorder="1" applyAlignment="1">
      <alignment horizontal="center" vertical="center" wrapText="1"/>
    </xf>
    <xf numFmtId="237" fontId="131" fillId="0" borderId="0" xfId="0" applyNumberFormat="1" applyFont="1" applyFill="1" applyBorder="1" applyAlignment="1">
      <alignment horizontal="center" vertical="center" wrapText="1"/>
    </xf>
    <xf numFmtId="237" fontId="131" fillId="0" borderId="40" xfId="0" applyNumberFormat="1" applyFont="1" applyFill="1" applyBorder="1" applyAlignment="1">
      <alignment horizontal="center" vertical="center" wrapText="1"/>
    </xf>
    <xf numFmtId="0" fontId="131" fillId="0" borderId="209" xfId="0" applyFont="1" applyFill="1" applyBorder="1" applyAlignment="1">
      <alignment horizontal="center" vertical="center" wrapText="1"/>
    </xf>
    <xf numFmtId="238" fontId="130" fillId="0" borderId="34" xfId="0" applyNumberFormat="1" applyFont="1" applyFill="1" applyBorder="1" applyAlignment="1">
      <alignment horizontal="center" vertical="center" wrapText="1"/>
    </xf>
    <xf numFmtId="238" fontId="130" fillId="0" borderId="38" xfId="0" applyNumberFormat="1" applyFont="1" applyFill="1" applyBorder="1" applyAlignment="1">
      <alignment horizontal="center" vertical="center" wrapText="1"/>
    </xf>
    <xf numFmtId="237" fontId="131" fillId="0" borderId="135" xfId="0" applyNumberFormat="1" applyFont="1" applyFill="1" applyBorder="1" applyAlignment="1">
      <alignment horizontal="center" vertical="center" wrapText="1"/>
    </xf>
    <xf numFmtId="237" fontId="131" fillId="0" borderId="133" xfId="0" applyNumberFormat="1" applyFont="1" applyFill="1" applyBorder="1" applyAlignment="1">
      <alignment horizontal="center" vertical="center" wrapText="1"/>
    </xf>
    <xf numFmtId="237" fontId="131" fillId="0" borderId="134" xfId="0" applyNumberFormat="1" applyFont="1" applyFill="1" applyBorder="1" applyAlignment="1">
      <alignment horizontal="center" vertical="center" wrapText="1"/>
    </xf>
    <xf numFmtId="237" fontId="131" fillId="0" borderId="53" xfId="0" applyNumberFormat="1" applyFont="1" applyFill="1" applyBorder="1" applyAlignment="1">
      <alignment horizontal="center" vertical="center" wrapText="1"/>
    </xf>
    <xf numFmtId="237" fontId="131" fillId="0" borderId="64" xfId="0" applyNumberFormat="1" applyFont="1" applyFill="1" applyBorder="1" applyAlignment="1">
      <alignment horizontal="center" vertical="center" wrapText="1"/>
    </xf>
    <xf numFmtId="237" fontId="131" fillId="0" borderId="63" xfId="0" applyNumberFormat="1" applyFont="1" applyFill="1" applyBorder="1" applyAlignment="1">
      <alignment horizontal="center" vertical="center" wrapText="1"/>
    </xf>
    <xf numFmtId="238" fontId="144" fillId="0" borderId="35" xfId="0" applyNumberFormat="1" applyFont="1" applyFill="1" applyBorder="1" applyAlignment="1">
      <alignment horizontal="center" vertical="center" wrapText="1"/>
    </xf>
    <xf numFmtId="238" fontId="144" fillId="0" borderId="41" xfId="0" applyNumberFormat="1" applyFont="1" applyFill="1" applyBorder="1" applyAlignment="1">
      <alignment horizontal="center" vertical="center" wrapText="1"/>
    </xf>
    <xf numFmtId="238" fontId="144" fillId="0" borderId="48" xfId="0" applyNumberFormat="1" applyFont="1" applyFill="1" applyBorder="1" applyAlignment="1">
      <alignment horizontal="center" vertical="center" wrapText="1"/>
    </xf>
    <xf numFmtId="238" fontId="144" fillId="0" borderId="52" xfId="0" applyNumberFormat="1" applyFont="1" applyFill="1" applyBorder="1" applyAlignment="1">
      <alignment horizontal="center" vertical="center" wrapText="1"/>
    </xf>
    <xf numFmtId="238" fontId="131" fillId="0" borderId="205" xfId="0" applyNumberFormat="1" applyFont="1" applyFill="1" applyBorder="1" applyAlignment="1">
      <alignment horizontal="center" vertical="center" wrapText="1"/>
    </xf>
    <xf numFmtId="238" fontId="131" fillId="0" borderId="206" xfId="0" applyNumberFormat="1" applyFont="1" applyFill="1" applyBorder="1" applyAlignment="1">
      <alignment horizontal="center" vertical="center" wrapText="1"/>
    </xf>
    <xf numFmtId="238" fontId="131" fillId="0" borderId="207" xfId="0" applyNumberFormat="1" applyFont="1" applyFill="1" applyBorder="1" applyAlignment="1">
      <alignment horizontal="center" vertical="center" wrapText="1"/>
    </xf>
    <xf numFmtId="238" fontId="131" fillId="0" borderId="208" xfId="0" applyNumberFormat="1" applyFont="1" applyFill="1" applyBorder="1" applyAlignment="1">
      <alignment horizontal="center" vertical="center" wrapText="1"/>
    </xf>
    <xf numFmtId="237" fontId="130" fillId="0" borderId="271" xfId="0" applyNumberFormat="1" applyFont="1" applyFill="1" applyBorder="1" applyAlignment="1">
      <alignment horizontal="center" vertical="center" wrapText="1"/>
    </xf>
    <xf numFmtId="237" fontId="130" fillId="0" borderId="272" xfId="0" applyNumberFormat="1" applyFont="1" applyFill="1" applyBorder="1" applyAlignment="1">
      <alignment horizontal="center" vertical="center" wrapText="1"/>
    </xf>
    <xf numFmtId="237" fontId="130" fillId="0" borderId="273" xfId="0" applyNumberFormat="1" applyFont="1" applyFill="1" applyBorder="1" applyAlignment="1">
      <alignment horizontal="center" vertical="center" wrapText="1"/>
    </xf>
    <xf numFmtId="238" fontId="131" fillId="0" borderId="271" xfId="0" applyNumberFormat="1" applyFont="1" applyFill="1" applyBorder="1" applyAlignment="1">
      <alignment horizontal="center" vertical="center" wrapText="1"/>
    </xf>
    <xf numFmtId="238" fontId="131" fillId="0" borderId="273" xfId="0" applyNumberFormat="1" applyFont="1" applyFill="1" applyBorder="1" applyAlignment="1">
      <alignment horizontal="center" vertical="center" wrapText="1"/>
    </xf>
    <xf numFmtId="237" fontId="131" fillId="0" borderId="282" xfId="0" applyNumberFormat="1" applyFont="1" applyFill="1" applyBorder="1" applyAlignment="1">
      <alignment horizontal="center" vertical="center" wrapText="1"/>
    </xf>
    <xf numFmtId="237" fontId="131" fillId="0" borderId="284" xfId="0" applyNumberFormat="1" applyFont="1" applyFill="1" applyBorder="1" applyAlignment="1">
      <alignment horizontal="center" vertical="center" wrapText="1"/>
    </xf>
    <xf numFmtId="237" fontId="131" fillId="0" borderId="283" xfId="0" applyNumberFormat="1" applyFont="1" applyFill="1" applyBorder="1" applyAlignment="1">
      <alignment horizontal="center" vertical="center" wrapText="1"/>
    </xf>
    <xf numFmtId="238" fontId="131" fillId="0" borderId="282" xfId="0" applyNumberFormat="1" applyFont="1" applyFill="1" applyBorder="1" applyAlignment="1">
      <alignment horizontal="center" vertical="center" wrapText="1"/>
    </xf>
    <xf numFmtId="238" fontId="131" fillId="0" borderId="283" xfId="0" applyNumberFormat="1" applyFont="1" applyFill="1" applyBorder="1" applyAlignment="1">
      <alignment horizontal="center" vertical="center" wrapText="1"/>
    </xf>
    <xf numFmtId="238" fontId="130" fillId="0" borderId="48" xfId="0" applyNumberFormat="1" applyFont="1" applyFill="1" applyBorder="1" applyAlignment="1">
      <alignment horizontal="center" vertical="center" wrapText="1"/>
    </xf>
    <xf numFmtId="238" fontId="130" fillId="0" borderId="52" xfId="0" applyNumberFormat="1" applyFont="1" applyFill="1" applyBorder="1" applyAlignment="1">
      <alignment horizontal="center" vertical="center" wrapText="1"/>
    </xf>
    <xf numFmtId="237" fontId="130" fillId="0" borderId="168" xfId="0" applyNumberFormat="1" applyFont="1" applyFill="1" applyBorder="1" applyAlignment="1">
      <alignment horizontal="center" vertical="center" wrapText="1"/>
    </xf>
    <xf numFmtId="237" fontId="130" fillId="0" borderId="169" xfId="0" applyNumberFormat="1" applyFont="1" applyFill="1" applyBorder="1" applyAlignment="1">
      <alignment horizontal="center" vertical="center" wrapText="1"/>
    </xf>
    <xf numFmtId="237" fontId="130" fillId="0" borderId="170" xfId="0" applyNumberFormat="1" applyFont="1" applyFill="1" applyBorder="1" applyAlignment="1">
      <alignment horizontal="center" vertical="center" wrapText="1"/>
    </xf>
    <xf numFmtId="0" fontId="134" fillId="0" borderId="7" xfId="0" applyFont="1" applyFill="1" applyBorder="1" applyAlignment="1">
      <alignment horizontal="center" vertical="center"/>
    </xf>
    <xf numFmtId="0" fontId="134" fillId="0" borderId="40" xfId="0" applyFont="1" applyFill="1" applyBorder="1" applyAlignment="1">
      <alignment horizontal="center" vertical="center"/>
    </xf>
    <xf numFmtId="0" fontId="132" fillId="0" borderId="7" xfId="0" applyFont="1" applyFill="1" applyBorder="1" applyAlignment="1">
      <alignment horizontal="center" vertical="center"/>
    </xf>
    <xf numFmtId="0" fontId="132" fillId="0" borderId="40" xfId="0" applyFont="1" applyFill="1" applyBorder="1" applyAlignment="1">
      <alignment horizontal="center" vertical="center"/>
    </xf>
    <xf numFmtId="240" fontId="133" fillId="0" borderId="65" xfId="0" applyNumberFormat="1" applyFont="1" applyFill="1" applyBorder="1" applyAlignment="1">
      <alignment horizontal="center" vertical="center"/>
    </xf>
    <xf numFmtId="240" fontId="133" fillId="0" borderId="39" xfId="0" applyNumberFormat="1" applyFont="1" applyFill="1" applyBorder="1" applyAlignment="1">
      <alignment horizontal="center" vertical="center"/>
    </xf>
    <xf numFmtId="240" fontId="133" fillId="0" borderId="66" xfId="0" applyNumberFormat="1" applyFont="1" applyFill="1" applyBorder="1" applyAlignment="1">
      <alignment horizontal="center" vertical="center"/>
    </xf>
    <xf numFmtId="0" fontId="133" fillId="0" borderId="9" xfId="0" applyFont="1" applyFill="1" applyBorder="1" applyAlignment="1">
      <alignment horizontal="left" vertical="center"/>
    </xf>
    <xf numFmtId="0" fontId="133" fillId="0" borderId="39" xfId="0" applyFont="1" applyFill="1" applyBorder="1" applyAlignment="1">
      <alignment horizontal="left" vertical="center"/>
    </xf>
    <xf numFmtId="242" fontId="131" fillId="0" borderId="36" xfId="0" applyNumberFormat="1" applyFont="1" applyFill="1" applyBorder="1" applyAlignment="1">
      <alignment horizontal="center" vertical="center"/>
    </xf>
    <xf numFmtId="242" fontId="131" fillId="0" borderId="41" xfId="0" applyNumberFormat="1" applyFont="1" applyFill="1" applyBorder="1" applyAlignment="1">
      <alignment horizontal="center" vertical="center"/>
    </xf>
    <xf numFmtId="240" fontId="131" fillId="0" borderId="35" xfId="0" applyNumberFormat="1" applyFont="1" applyFill="1" applyBorder="1" applyAlignment="1">
      <alignment horizontal="center" vertical="center"/>
    </xf>
    <xf numFmtId="240" fontId="131" fillId="0" borderId="36" xfId="0" applyNumberFormat="1" applyFont="1" applyFill="1" applyBorder="1" applyAlignment="1">
      <alignment horizontal="center" vertical="center"/>
    </xf>
    <xf numFmtId="240" fontId="131" fillId="0" borderId="67" xfId="0" applyNumberFormat="1" applyFont="1" applyFill="1" applyBorder="1" applyAlignment="1">
      <alignment horizontal="center" vertical="center"/>
    </xf>
    <xf numFmtId="240" fontId="131" fillId="0" borderId="68" xfId="0" applyNumberFormat="1" applyFont="1" applyFill="1" applyBorder="1" applyAlignment="1">
      <alignment horizontal="center" vertical="center"/>
    </xf>
    <xf numFmtId="237" fontId="131" fillId="0" borderId="49" xfId="0" applyNumberFormat="1" applyFont="1" applyFill="1" applyBorder="1" applyAlignment="1">
      <alignment horizontal="right" vertical="center"/>
    </xf>
    <xf numFmtId="0" fontId="132" fillId="0" borderId="34" xfId="0" applyFont="1" applyFill="1" applyBorder="1" applyAlignment="1">
      <alignment horizontal="center" vertical="center"/>
    </xf>
    <xf numFmtId="0" fontId="132" fillId="0" borderId="38" xfId="0" applyFont="1" applyFill="1" applyBorder="1" applyAlignment="1">
      <alignment horizontal="center" vertical="center"/>
    </xf>
    <xf numFmtId="237" fontId="131" fillId="0" borderId="43" xfId="0" applyNumberFormat="1" applyFont="1" applyFill="1" applyBorder="1" applyAlignment="1">
      <alignment horizontal="right" vertical="center"/>
    </xf>
    <xf numFmtId="237" fontId="131" fillId="0" borderId="44" xfId="0" applyNumberFormat="1" applyFont="1" applyFill="1" applyBorder="1" applyAlignment="1">
      <alignment horizontal="right" vertical="center"/>
    </xf>
    <xf numFmtId="237" fontId="131" fillId="0" borderId="48" xfId="0" applyNumberFormat="1" applyFont="1" applyFill="1" applyBorder="1" applyAlignment="1">
      <alignment horizontal="right" vertical="center"/>
    </xf>
    <xf numFmtId="0" fontId="134" fillId="0" borderId="26" xfId="0" applyFont="1" applyFill="1" applyBorder="1" applyAlignment="1">
      <alignment horizontal="center" vertical="center"/>
    </xf>
    <xf numFmtId="0" fontId="134" fillId="0" borderId="9" xfId="0" applyFont="1" applyFill="1" applyBorder="1" applyAlignment="1">
      <alignment horizontal="center" vertical="center"/>
    </xf>
    <xf numFmtId="0" fontId="134" fillId="0" borderId="39" xfId="0" applyFont="1" applyFill="1" applyBorder="1" applyAlignment="1">
      <alignment horizontal="center" vertical="center"/>
    </xf>
    <xf numFmtId="0" fontId="130" fillId="0" borderId="9" xfId="0" applyFont="1" applyFill="1" applyBorder="1" applyAlignment="1">
      <alignment vertical="center"/>
    </xf>
    <xf numFmtId="250" fontId="131" fillId="36" borderId="9" xfId="0" applyNumberFormat="1" applyFont="1" applyFill="1" applyBorder="1" applyAlignment="1">
      <alignment horizontal="right" vertical="center"/>
    </xf>
    <xf numFmtId="0" fontId="130" fillId="0" borderId="0" xfId="0" applyFont="1" applyFill="1" applyBorder="1" applyAlignment="1">
      <alignment vertical="center"/>
    </xf>
    <xf numFmtId="251" fontId="131" fillId="36" borderId="0" xfId="0" applyNumberFormat="1" applyFont="1" applyFill="1" applyBorder="1" applyAlignment="1">
      <alignment horizontal="right" vertical="center"/>
    </xf>
    <xf numFmtId="251" fontId="131" fillId="36" borderId="9" xfId="0" applyNumberFormat="1" applyFont="1" applyFill="1" applyBorder="1" applyAlignment="1">
      <alignment horizontal="right" vertical="center"/>
    </xf>
    <xf numFmtId="0" fontId="130" fillId="0" borderId="35" xfId="0" applyFont="1" applyFill="1" applyBorder="1" applyAlignment="1">
      <alignment horizontal="center" vertical="center"/>
    </xf>
    <xf numFmtId="0" fontId="130" fillId="0" borderId="41" xfId="0" applyFont="1" applyFill="1" applyBorder="1" applyAlignment="1">
      <alignment horizontal="center" vertical="center"/>
    </xf>
    <xf numFmtId="0" fontId="131" fillId="0" borderId="26" xfId="0" applyFont="1" applyFill="1" applyBorder="1" applyAlignment="1">
      <alignment horizontal="center" vertical="center"/>
    </xf>
    <xf numFmtId="0" fontId="131" fillId="0" borderId="9" xfId="0" applyFont="1" applyFill="1" applyBorder="1" applyAlignment="1">
      <alignment horizontal="center" vertical="center"/>
    </xf>
    <xf numFmtId="0" fontId="131" fillId="0" borderId="39" xfId="0" applyFont="1" applyFill="1" applyBorder="1" applyAlignment="1">
      <alignment horizontal="center" vertical="center"/>
    </xf>
    <xf numFmtId="0" fontId="131" fillId="0" borderId="7" xfId="0" applyFont="1" applyFill="1" applyBorder="1" applyAlignment="1">
      <alignment horizontal="center" vertical="center"/>
    </xf>
    <xf numFmtId="0" fontId="131" fillId="0" borderId="40" xfId="0" applyFont="1" applyFill="1" applyBorder="1" applyAlignment="1">
      <alignment horizontal="center" vertical="center"/>
    </xf>
    <xf numFmtId="0" fontId="131" fillId="0" borderId="0" xfId="0" applyFont="1" applyFill="1" applyBorder="1" applyAlignment="1">
      <alignment horizontal="center" vertical="center"/>
    </xf>
    <xf numFmtId="238" fontId="131" fillId="0" borderId="7" xfId="0" applyNumberFormat="1" applyFont="1" applyFill="1" applyBorder="1" applyAlignment="1">
      <alignment horizontal="center" vertical="center"/>
    </xf>
    <xf numFmtId="238" fontId="131" fillId="0" borderId="40" xfId="0" applyNumberFormat="1" applyFont="1" applyFill="1" applyBorder="1" applyAlignment="1">
      <alignment horizontal="center" vertical="center"/>
    </xf>
    <xf numFmtId="242" fontId="131" fillId="0" borderId="34" xfId="0" applyNumberFormat="1" applyFont="1" applyFill="1" applyBorder="1" applyAlignment="1">
      <alignment horizontal="center" vertical="center"/>
    </xf>
    <xf numFmtId="242" fontId="131" fillId="0" borderId="38" xfId="0" applyNumberFormat="1" applyFont="1" applyFill="1" applyBorder="1" applyAlignment="1">
      <alignment horizontal="center" vertical="center"/>
    </xf>
    <xf numFmtId="242" fontId="131" fillId="0" borderId="37" xfId="0" applyNumberFormat="1" applyFont="1" applyFill="1" applyBorder="1" applyAlignment="1">
      <alignment horizontal="center" vertical="center"/>
    </xf>
    <xf numFmtId="0" fontId="130" fillId="0" borderId="26" xfId="0" applyFont="1" applyFill="1" applyBorder="1" applyAlignment="1">
      <alignment horizontal="center" vertical="center"/>
    </xf>
    <xf numFmtId="0" fontId="130" fillId="0" borderId="9" xfId="0" applyFont="1" applyFill="1" applyBorder="1" applyAlignment="1">
      <alignment horizontal="center" vertical="center"/>
    </xf>
    <xf numFmtId="0" fontId="130" fillId="0" borderId="39" xfId="0" applyFont="1" applyFill="1" applyBorder="1" applyAlignment="1">
      <alignment horizontal="center" vertical="center"/>
    </xf>
    <xf numFmtId="0" fontId="130" fillId="0" borderId="0" xfId="0" applyFont="1" applyFill="1" applyBorder="1" applyAlignment="1">
      <alignment horizontal="left" vertical="center"/>
    </xf>
    <xf numFmtId="250" fontId="131" fillId="36" borderId="44" xfId="0" applyNumberFormat="1" applyFont="1" applyFill="1" applyBorder="1" applyAlignment="1">
      <alignment horizontal="right" vertical="center"/>
    </xf>
    <xf numFmtId="0" fontId="130" fillId="0" borderId="0" xfId="0" applyFont="1" applyFill="1" applyBorder="1" applyAlignment="1">
      <alignment horizontal="center" vertical="center"/>
    </xf>
    <xf numFmtId="249" fontId="131" fillId="36" borderId="145" xfId="0" applyNumberFormat="1" applyFont="1" applyFill="1" applyBorder="1" applyAlignment="1">
      <alignment horizontal="right" vertical="center"/>
    </xf>
    <xf numFmtId="240" fontId="131" fillId="0" borderId="34" xfId="0" applyNumberFormat="1" applyFont="1" applyFill="1" applyBorder="1" applyAlignment="1">
      <alignment horizontal="center" vertical="center"/>
    </xf>
    <xf numFmtId="240" fontId="131" fillId="0" borderId="37" xfId="0" applyNumberFormat="1" applyFont="1" applyFill="1" applyBorder="1" applyAlignment="1">
      <alignment horizontal="center" vertical="center"/>
    </xf>
    <xf numFmtId="240" fontId="131" fillId="0" borderId="69" xfId="0" applyNumberFormat="1" applyFont="1" applyFill="1" applyBorder="1" applyAlignment="1">
      <alignment horizontal="center" vertical="center"/>
    </xf>
    <xf numFmtId="240" fontId="131" fillId="0" borderId="204" xfId="0" applyNumberFormat="1" applyFont="1" applyFill="1" applyBorder="1" applyAlignment="1">
      <alignment horizontal="center" vertical="center"/>
    </xf>
    <xf numFmtId="0" fontId="131" fillId="0" borderId="34" xfId="0" applyFont="1" applyFill="1" applyBorder="1" applyAlignment="1">
      <alignment horizontal="center" vertical="center"/>
    </xf>
    <xf numFmtId="0" fontId="131" fillId="0" borderId="38" xfId="0" applyFont="1" applyFill="1" applyBorder="1" applyAlignment="1">
      <alignment horizontal="center" vertical="center"/>
    </xf>
    <xf numFmtId="242" fontId="131" fillId="0" borderId="7" xfId="0" applyNumberFormat="1" applyFont="1" applyFill="1" applyBorder="1" applyAlignment="1">
      <alignment horizontal="center" vertical="center"/>
    </xf>
    <xf numFmtId="242" fontId="131" fillId="0" borderId="40" xfId="0" applyNumberFormat="1" applyFont="1" applyFill="1" applyBorder="1" applyAlignment="1">
      <alignment horizontal="center" vertical="center"/>
    </xf>
    <xf numFmtId="0" fontId="131" fillId="0" borderId="35" xfId="0" applyFont="1" applyFill="1" applyBorder="1" applyAlignment="1">
      <alignment horizontal="center" vertical="center"/>
    </xf>
    <xf numFmtId="0" fontId="131" fillId="0" borderId="41" xfId="0" applyFont="1" applyFill="1" applyBorder="1" applyAlignment="1">
      <alignment horizontal="center" vertical="center"/>
    </xf>
    <xf numFmtId="0" fontId="131" fillId="0" borderId="36" xfId="0" applyFont="1" applyFill="1" applyBorder="1" applyAlignment="1">
      <alignment horizontal="center" vertical="center"/>
    </xf>
    <xf numFmtId="238" fontId="131" fillId="0" borderId="35" xfId="0" applyNumberFormat="1" applyFont="1" applyFill="1" applyBorder="1" applyAlignment="1">
      <alignment horizontal="center" vertical="center"/>
    </xf>
    <xf numFmtId="238" fontId="131" fillId="0" borderId="41" xfId="0" applyNumberFormat="1" applyFont="1" applyFill="1" applyBorder="1" applyAlignment="1">
      <alignment horizontal="center" vertical="center"/>
    </xf>
    <xf numFmtId="242" fontId="131" fillId="0" borderId="35" xfId="0" applyNumberFormat="1" applyFont="1" applyFill="1" applyBorder="1" applyAlignment="1">
      <alignment horizontal="center" vertical="center"/>
    </xf>
    <xf numFmtId="237" fontId="131" fillId="0" borderId="62" xfId="0" applyNumberFormat="1" applyFont="1" applyFill="1" applyBorder="1" applyAlignment="1">
      <alignment horizontal="right" vertical="center"/>
    </xf>
    <xf numFmtId="237" fontId="131" fillId="0" borderId="145" xfId="0" applyNumberFormat="1" applyFont="1" applyFill="1" applyBorder="1" applyAlignment="1">
      <alignment horizontal="right" vertical="center"/>
    </xf>
    <xf numFmtId="0" fontId="134" fillId="0" borderId="35" xfId="0" applyFont="1" applyFill="1" applyBorder="1" applyAlignment="1">
      <alignment horizontal="center" vertical="center"/>
    </xf>
    <xf numFmtId="0" fontId="134" fillId="0" borderId="41" xfId="0" applyFont="1" applyFill="1" applyBorder="1" applyAlignment="1">
      <alignment horizontal="center" vertical="center"/>
    </xf>
    <xf numFmtId="237" fontId="131" fillId="0" borderId="53" xfId="0" applyNumberFormat="1" applyFont="1" applyFill="1" applyBorder="1" applyAlignment="1">
      <alignment horizontal="right" vertical="center"/>
    </xf>
    <xf numFmtId="237" fontId="131" fillId="0" borderId="64" xfId="0" applyNumberFormat="1" applyFont="1" applyFill="1" applyBorder="1" applyAlignment="1">
      <alignment horizontal="right" vertical="center"/>
    </xf>
    <xf numFmtId="237" fontId="131" fillId="0" borderId="48" xfId="0" applyNumberFormat="1" applyFont="1" applyFill="1" applyBorder="1" applyAlignment="1">
      <alignment vertical="center"/>
    </xf>
    <xf numFmtId="237" fontId="131" fillId="0" borderId="49" xfId="0" applyNumberFormat="1" applyFont="1" applyFill="1" applyBorder="1" applyAlignment="1">
      <alignment vertical="center"/>
    </xf>
    <xf numFmtId="240" fontId="131" fillId="0" borderId="83" xfId="0" applyNumberFormat="1" applyFont="1" applyFill="1" applyBorder="1" applyAlignment="1">
      <alignment horizontal="center" vertical="center"/>
    </xf>
    <xf numFmtId="240" fontId="131" fillId="0" borderId="211" xfId="0" applyNumberFormat="1" applyFont="1" applyFill="1" applyBorder="1" applyAlignment="1">
      <alignment horizontal="center" vertical="center"/>
    </xf>
    <xf numFmtId="242" fontId="131" fillId="0" borderId="0" xfId="0" applyNumberFormat="1" applyFont="1" applyFill="1" applyBorder="1" applyAlignment="1">
      <alignment horizontal="center" vertical="center"/>
    </xf>
    <xf numFmtId="240" fontId="131" fillId="0" borderId="7" xfId="0" applyNumberFormat="1" applyFont="1" applyFill="1" applyBorder="1" applyAlignment="1">
      <alignment horizontal="center" vertical="center"/>
    </xf>
    <xf numFmtId="240" fontId="131" fillId="0" borderId="0" xfId="0" applyNumberFormat="1" applyFont="1" applyFill="1" applyBorder="1" applyAlignment="1">
      <alignment horizontal="center" vertical="center"/>
    </xf>
    <xf numFmtId="0" fontId="130" fillId="0" borderId="37" xfId="0" applyFont="1" applyFill="1" applyBorder="1" applyAlignment="1">
      <alignment horizontal="center" vertical="center"/>
    </xf>
    <xf numFmtId="0" fontId="130" fillId="0" borderId="26" xfId="0" applyFont="1" applyBorder="1" applyAlignment="1">
      <alignment horizontal="center" vertical="center"/>
    </xf>
    <xf numFmtId="0" fontId="130" fillId="0" borderId="9" xfId="0" applyFont="1" applyBorder="1" applyAlignment="1">
      <alignment horizontal="center" vertical="center"/>
    </xf>
    <xf numFmtId="0" fontId="130" fillId="0" borderId="39" xfId="0" applyFont="1" applyBorder="1" applyAlignment="1">
      <alignment horizontal="center" vertical="center"/>
    </xf>
    <xf numFmtId="0" fontId="130" fillId="0" borderId="34" xfId="0" applyFont="1" applyBorder="1" applyAlignment="1">
      <alignment horizontal="center" vertical="center"/>
    </xf>
    <xf numFmtId="0" fontId="130" fillId="0" borderId="37" xfId="0" applyFont="1" applyBorder="1" applyAlignment="1">
      <alignment horizontal="center" vertical="center"/>
    </xf>
    <xf numFmtId="0" fontId="130" fillId="0" borderId="38" xfId="0" applyFont="1" applyBorder="1" applyAlignment="1">
      <alignment horizontal="center" vertical="center"/>
    </xf>
    <xf numFmtId="0" fontId="130" fillId="0" borderId="36" xfId="0" applyFont="1" applyFill="1" applyBorder="1" applyAlignment="1">
      <alignment horizontal="center" vertical="center"/>
    </xf>
    <xf numFmtId="237" fontId="130" fillId="0" borderId="35" xfId="0" applyNumberFormat="1" applyFont="1" applyBorder="1" applyAlignment="1">
      <alignment horizontal="center" vertical="center"/>
    </xf>
    <xf numFmtId="237" fontId="130" fillId="0" borderId="36" xfId="0" applyNumberFormat="1" applyFont="1" applyBorder="1" applyAlignment="1">
      <alignment horizontal="center" vertical="center"/>
    </xf>
    <xf numFmtId="237" fontId="130" fillId="0" borderId="41" xfId="0" applyNumberFormat="1" applyFont="1" applyBorder="1" applyAlignment="1">
      <alignment horizontal="center" vertical="center"/>
    </xf>
    <xf numFmtId="237" fontId="130" fillId="0" borderId="26" xfId="0" applyNumberFormat="1" applyFont="1" applyBorder="1" applyAlignment="1">
      <alignment horizontal="center" vertical="center"/>
    </xf>
    <xf numFmtId="237" fontId="130" fillId="0" borderId="9" xfId="0" applyNumberFormat="1" applyFont="1" applyBorder="1" applyAlignment="1">
      <alignment horizontal="center" vertical="center"/>
    </xf>
    <xf numFmtId="237" fontId="130" fillId="0" borderId="39" xfId="0" applyNumberFormat="1" applyFont="1" applyBorder="1" applyAlignment="1">
      <alignment horizontal="center" vertical="center"/>
    </xf>
    <xf numFmtId="0" fontId="130" fillId="0" borderId="35" xfId="0" applyFont="1" applyBorder="1" applyAlignment="1">
      <alignment horizontal="center" vertical="center"/>
    </xf>
    <xf numFmtId="0" fontId="130" fillId="0" borderId="36" xfId="0" applyFont="1" applyBorder="1" applyAlignment="1">
      <alignment horizontal="center" vertical="center"/>
    </xf>
    <xf numFmtId="0" fontId="130" fillId="0" borderId="41" xfId="0" applyFont="1" applyBorder="1" applyAlignment="1">
      <alignment horizontal="center" vertical="center"/>
    </xf>
    <xf numFmtId="0" fontId="130" fillId="0" borderId="40" xfId="0" applyFont="1" applyFill="1" applyBorder="1" applyAlignment="1">
      <alignment horizontal="left" vertical="center"/>
    </xf>
    <xf numFmtId="0" fontId="130" fillId="0" borderId="3" xfId="0" applyFont="1" applyFill="1" applyBorder="1" applyAlignment="1">
      <alignment horizontal="left" vertical="center"/>
    </xf>
    <xf numFmtId="0" fontId="130" fillId="0" borderId="61" xfId="0" applyFont="1" applyFill="1" applyBorder="1" applyAlignment="1">
      <alignment horizontal="left" vertical="center"/>
    </xf>
    <xf numFmtId="253" fontId="130" fillId="36" borderId="57" xfId="0" applyNumberFormat="1" applyFont="1" applyFill="1" applyBorder="1" applyAlignment="1">
      <alignment horizontal="right" vertical="center"/>
    </xf>
    <xf numFmtId="253" fontId="130" fillId="36" borderId="3" xfId="0" applyNumberFormat="1" applyFont="1" applyFill="1" applyBorder="1" applyAlignment="1">
      <alignment horizontal="right" vertical="center"/>
    </xf>
    <xf numFmtId="253" fontId="130" fillId="36" borderId="57" xfId="0" applyNumberFormat="1" applyFont="1" applyFill="1" applyBorder="1" applyAlignment="1">
      <alignment vertical="center"/>
    </xf>
    <xf numFmtId="253" fontId="130" fillId="36" borderId="3" xfId="0" applyNumberFormat="1" applyFont="1" applyFill="1" applyBorder="1" applyAlignment="1">
      <alignment vertical="center"/>
    </xf>
    <xf numFmtId="0" fontId="130" fillId="36" borderId="57" xfId="0" applyFont="1" applyFill="1" applyBorder="1" applyAlignment="1">
      <alignment horizontal="right" vertical="center"/>
    </xf>
    <xf numFmtId="0" fontId="130" fillId="36" borderId="3" xfId="0" applyFont="1" applyFill="1" applyBorder="1" applyAlignment="1">
      <alignment horizontal="right" vertical="center"/>
    </xf>
    <xf numFmtId="249" fontId="130" fillId="36" borderId="53" xfId="0" applyNumberFormat="1" applyFont="1" applyFill="1" applyBorder="1" applyAlignment="1">
      <alignment horizontal="right" vertical="center"/>
    </xf>
    <xf numFmtId="249" fontId="130" fillId="36" borderId="64" xfId="0" applyNumberFormat="1" applyFont="1" applyFill="1" applyBorder="1" applyAlignment="1">
      <alignment horizontal="right" vertical="center"/>
    </xf>
    <xf numFmtId="0" fontId="130" fillId="36" borderId="53" xfId="0" applyFont="1" applyFill="1" applyBorder="1" applyAlignment="1">
      <alignment horizontal="right" vertical="center"/>
    </xf>
    <xf numFmtId="0" fontId="130" fillId="36" borderId="64" xfId="0" applyFont="1" applyFill="1" applyBorder="1" applyAlignment="1">
      <alignment horizontal="right" vertical="center"/>
    </xf>
    <xf numFmtId="0" fontId="130" fillId="0" borderId="37" xfId="0" applyFont="1" applyFill="1" applyBorder="1" applyAlignment="1">
      <alignment horizontal="left" vertical="center"/>
    </xf>
    <xf numFmtId="0" fontId="130" fillId="0" borderId="38" xfId="0" applyFont="1" applyFill="1" applyBorder="1" applyAlignment="1">
      <alignment horizontal="left" vertical="center"/>
    </xf>
    <xf numFmtId="0" fontId="130" fillId="36" borderId="57" xfId="0" applyFont="1" applyFill="1" applyBorder="1" applyAlignment="1">
      <alignment horizontal="center" vertical="center"/>
    </xf>
    <xf numFmtId="0" fontId="130" fillId="36" borderId="3" xfId="0" applyFont="1" applyFill="1" applyBorder="1" applyAlignment="1">
      <alignment horizontal="center" vertical="center"/>
    </xf>
    <xf numFmtId="0" fontId="130" fillId="0" borderId="36" xfId="0" applyFont="1" applyFill="1" applyBorder="1" applyAlignment="1">
      <alignment horizontal="left" vertical="center"/>
    </xf>
    <xf numFmtId="0" fontId="130" fillId="0" borderId="41" xfId="0" applyFont="1" applyFill="1" applyBorder="1" applyAlignment="1">
      <alignment horizontal="left" vertical="center"/>
    </xf>
    <xf numFmtId="0" fontId="130" fillId="0" borderId="64" xfId="0" applyFont="1" applyFill="1" applyBorder="1" applyAlignment="1">
      <alignment horizontal="left" vertical="center"/>
    </xf>
    <xf numFmtId="0" fontId="130" fillId="0" borderId="63" xfId="0" applyFont="1" applyFill="1" applyBorder="1" applyAlignment="1">
      <alignment horizontal="left" vertical="center"/>
    </xf>
    <xf numFmtId="249" fontId="130" fillId="36" borderId="53" xfId="0" applyNumberFormat="1" applyFont="1" applyFill="1" applyBorder="1" applyAlignment="1">
      <alignment vertical="center"/>
    </xf>
    <xf numFmtId="249" fontId="130" fillId="36" borderId="64" xfId="0" applyNumberFormat="1" applyFont="1" applyFill="1" applyBorder="1" applyAlignment="1">
      <alignment vertical="center"/>
    </xf>
    <xf numFmtId="0" fontId="130" fillId="0" borderId="9" xfId="0" applyFont="1" applyFill="1" applyBorder="1" applyAlignment="1">
      <alignment horizontal="left" vertical="center"/>
    </xf>
    <xf numFmtId="0" fontId="130" fillId="0" borderId="39" xfId="0" applyFont="1" applyFill="1" applyBorder="1" applyAlignment="1">
      <alignment horizontal="left" vertical="center"/>
    </xf>
    <xf numFmtId="254" fontId="130" fillId="36" borderId="35" xfId="0" applyNumberFormat="1" applyFont="1" applyFill="1" applyBorder="1" applyAlignment="1">
      <alignment horizontal="center" vertical="center"/>
    </xf>
    <xf numFmtId="254" fontId="130" fillId="36" borderId="36" xfId="0" applyNumberFormat="1" applyFont="1" applyFill="1" applyBorder="1" applyAlignment="1">
      <alignment horizontal="center" vertical="center"/>
    </xf>
    <xf numFmtId="254" fontId="130" fillId="36" borderId="41" xfId="0" applyNumberFormat="1" applyFont="1" applyFill="1" applyBorder="1" applyAlignment="1">
      <alignment horizontal="center" vertical="center"/>
    </xf>
    <xf numFmtId="0" fontId="130" fillId="36" borderId="34" xfId="0" applyFont="1" applyFill="1" applyBorder="1" applyAlignment="1">
      <alignment horizontal="center" vertical="center"/>
    </xf>
    <xf numFmtId="0" fontId="130" fillId="36" borderId="37" xfId="0" applyFont="1" applyFill="1" applyBorder="1" applyAlignment="1">
      <alignment horizontal="center" vertical="center"/>
    </xf>
    <xf numFmtId="0" fontId="130" fillId="36" borderId="53" xfId="0" applyFont="1" applyFill="1" applyBorder="1" applyAlignment="1">
      <alignment horizontal="center" vertical="center"/>
    </xf>
    <xf numFmtId="0" fontId="130" fillId="36" borderId="64" xfId="0" applyFont="1" applyFill="1" applyBorder="1" applyAlignment="1">
      <alignment horizontal="center" vertical="center"/>
    </xf>
    <xf numFmtId="0" fontId="130" fillId="36" borderId="35" xfId="0" applyFont="1" applyFill="1" applyBorder="1" applyAlignment="1">
      <alignment horizontal="center" vertical="center"/>
    </xf>
    <xf numFmtId="0" fontId="130" fillId="36" borderId="36" xfId="0" applyFont="1" applyFill="1" applyBorder="1" applyAlignment="1">
      <alignment horizontal="center" vertical="center"/>
    </xf>
    <xf numFmtId="0" fontId="130" fillId="0" borderId="44" xfId="0" applyFont="1" applyFill="1" applyBorder="1" applyAlignment="1">
      <alignment horizontal="left" vertical="center"/>
    </xf>
    <xf numFmtId="0" fontId="130" fillId="0" borderId="47" xfId="0" applyFont="1" applyFill="1" applyBorder="1" applyAlignment="1">
      <alignment horizontal="left" vertical="center"/>
    </xf>
    <xf numFmtId="0" fontId="130" fillId="0" borderId="44" xfId="0" applyFont="1" applyFill="1" applyBorder="1" applyAlignment="1">
      <alignment horizontal="center" vertical="center"/>
    </xf>
    <xf numFmtId="0" fontId="130" fillId="0" borderId="47" xfId="0" applyFont="1" applyFill="1" applyBorder="1" applyAlignment="1">
      <alignment horizontal="center" vertical="center"/>
    </xf>
    <xf numFmtId="0" fontId="130" fillId="36" borderId="43" xfId="0" applyFont="1" applyFill="1" applyBorder="1" applyAlignment="1">
      <alignment horizontal="center" vertical="center"/>
    </xf>
    <xf numFmtId="0" fontId="130" fillId="36" borderId="44" xfId="0" applyFont="1" applyFill="1" applyBorder="1" applyAlignment="1">
      <alignment horizontal="center" vertical="center"/>
    </xf>
    <xf numFmtId="253" fontId="130" fillId="36" borderId="43" xfId="0" applyNumberFormat="1" applyFont="1" applyFill="1" applyBorder="1" applyAlignment="1">
      <alignment vertical="center"/>
    </xf>
    <xf numFmtId="253" fontId="130" fillId="36" borderId="44" xfId="0" applyNumberFormat="1" applyFont="1" applyFill="1" applyBorder="1" applyAlignment="1">
      <alignment vertical="center"/>
    </xf>
    <xf numFmtId="250" fontId="130" fillId="36" borderId="26" xfId="0" applyNumberFormat="1" applyFont="1" applyFill="1" applyBorder="1" applyAlignment="1">
      <alignment horizontal="center" vertical="center"/>
    </xf>
    <xf numFmtId="250" fontId="130" fillId="36" borderId="9" xfId="0" applyNumberFormat="1" applyFont="1" applyFill="1" applyBorder="1" applyAlignment="1">
      <alignment horizontal="center" vertical="center"/>
    </xf>
    <xf numFmtId="250" fontId="130" fillId="36" borderId="39" xfId="0" applyNumberFormat="1" applyFont="1" applyFill="1" applyBorder="1" applyAlignment="1">
      <alignment horizontal="center" vertical="center"/>
    </xf>
    <xf numFmtId="0" fontId="130" fillId="36" borderId="26" xfId="0" applyFont="1" applyFill="1" applyBorder="1" applyAlignment="1">
      <alignment horizontal="center" vertical="center"/>
    </xf>
    <xf numFmtId="0" fontId="130" fillId="36" borderId="9" xfId="0" applyFont="1" applyFill="1" applyBorder="1" applyAlignment="1">
      <alignment horizontal="center" vertical="center"/>
    </xf>
    <xf numFmtId="253" fontId="130" fillId="36" borderId="26" xfId="0" applyNumberFormat="1" applyFont="1" applyFill="1" applyBorder="1" applyAlignment="1">
      <alignment horizontal="right" vertical="center"/>
    </xf>
    <xf numFmtId="253" fontId="130" fillId="36" borderId="9" xfId="0" applyNumberFormat="1" applyFont="1" applyFill="1" applyBorder="1" applyAlignment="1">
      <alignment horizontal="right" vertical="center"/>
    </xf>
    <xf numFmtId="0" fontId="130" fillId="36" borderId="26" xfId="0" applyFont="1" applyFill="1" applyBorder="1" applyAlignment="1">
      <alignment horizontal="right" vertical="center"/>
    </xf>
    <xf numFmtId="0" fontId="130" fillId="36" borderId="9" xfId="0" applyFont="1" applyFill="1" applyBorder="1" applyAlignment="1">
      <alignment horizontal="right" vertical="center"/>
    </xf>
    <xf numFmtId="0" fontId="130" fillId="0" borderId="64" xfId="0" applyFont="1" applyFill="1" applyBorder="1" applyAlignment="1">
      <alignment horizontal="center" vertical="center"/>
    </xf>
    <xf numFmtId="0" fontId="130" fillId="0" borderId="63" xfId="0" applyFont="1" applyFill="1" applyBorder="1" applyAlignment="1">
      <alignment horizontal="center" vertical="center"/>
    </xf>
    <xf numFmtId="249" fontId="130" fillId="36" borderId="35" xfId="0" applyNumberFormat="1" applyFont="1" applyFill="1" applyBorder="1" applyAlignment="1">
      <alignment vertical="center"/>
    </xf>
    <xf numFmtId="249" fontId="130" fillId="36" borderId="36" xfId="0" applyNumberFormat="1" applyFont="1" applyFill="1" applyBorder="1" applyAlignment="1">
      <alignment vertical="center"/>
    </xf>
    <xf numFmtId="0" fontId="130" fillId="0" borderId="67" xfId="0" applyFont="1" applyFill="1" applyBorder="1" applyAlignment="1">
      <alignment horizontal="center" vertical="center"/>
    </xf>
    <xf numFmtId="0" fontId="130" fillId="0" borderId="68" xfId="0" applyFont="1" applyFill="1" applyBorder="1" applyAlignment="1">
      <alignment horizontal="center" vertical="center"/>
    </xf>
    <xf numFmtId="0" fontId="130" fillId="0" borderId="69" xfId="0" applyFont="1" applyFill="1" applyBorder="1" applyAlignment="1">
      <alignment horizontal="center" vertical="center"/>
    </xf>
    <xf numFmtId="0" fontId="130" fillId="0" borderId="204" xfId="0" applyFont="1" applyFill="1" applyBorder="1" applyAlignment="1">
      <alignment horizontal="center" vertical="center"/>
    </xf>
    <xf numFmtId="0" fontId="133" fillId="0" borderId="35" xfId="0" applyFont="1" applyFill="1" applyBorder="1" applyAlignment="1">
      <alignment horizontal="center" vertical="center"/>
    </xf>
    <xf numFmtId="0" fontId="133" fillId="0" borderId="41" xfId="0" applyFont="1" applyFill="1" applyBorder="1" applyAlignment="1">
      <alignment horizontal="center" vertical="center"/>
    </xf>
    <xf numFmtId="0" fontId="133" fillId="0" borderId="26" xfId="0" applyFont="1" applyFill="1" applyBorder="1" applyAlignment="1">
      <alignment horizontal="center" vertical="center"/>
    </xf>
    <xf numFmtId="0" fontId="133" fillId="0" borderId="9" xfId="0" applyFont="1" applyFill="1" applyBorder="1" applyAlignment="1">
      <alignment horizontal="center" vertical="center"/>
    </xf>
    <xf numFmtId="0" fontId="133" fillId="0" borderId="39" xfId="0" applyFont="1" applyFill="1" applyBorder="1" applyAlignment="1">
      <alignment horizontal="center" vertical="center"/>
    </xf>
    <xf numFmtId="0" fontId="133" fillId="0" borderId="67" xfId="0" applyFont="1" applyFill="1" applyBorder="1" applyAlignment="1">
      <alignment horizontal="center" vertical="center"/>
    </xf>
    <xf numFmtId="0" fontId="133" fillId="0" borderId="68" xfId="0" applyFont="1" applyFill="1" applyBorder="1" applyAlignment="1">
      <alignment horizontal="center" vertical="center"/>
    </xf>
    <xf numFmtId="0" fontId="133" fillId="0" borderId="36" xfId="0" applyFont="1" applyFill="1" applyBorder="1" applyAlignment="1">
      <alignment horizontal="center" vertical="center"/>
    </xf>
    <xf numFmtId="253" fontId="130" fillId="36" borderId="26" xfId="0" applyNumberFormat="1" applyFont="1" applyFill="1" applyBorder="1" applyAlignment="1">
      <alignment vertical="center"/>
    </xf>
    <xf numFmtId="253" fontId="130" fillId="36" borderId="9" xfId="0" applyNumberFormat="1" applyFont="1" applyFill="1" applyBorder="1" applyAlignment="1">
      <alignment vertical="center"/>
    </xf>
    <xf numFmtId="253" fontId="130" fillId="36" borderId="34" xfId="0" applyNumberFormat="1" applyFont="1" applyFill="1" applyBorder="1" applyAlignment="1">
      <alignment vertical="center"/>
    </xf>
    <xf numFmtId="253" fontId="130" fillId="36" borderId="37" xfId="0" applyNumberFormat="1" applyFont="1" applyFill="1" applyBorder="1" applyAlignment="1">
      <alignment vertical="center"/>
    </xf>
    <xf numFmtId="253" fontId="130" fillId="36" borderId="34" xfId="0" applyNumberFormat="1" applyFont="1" applyFill="1" applyBorder="1" applyAlignment="1">
      <alignment horizontal="right" vertical="center"/>
    </xf>
    <xf numFmtId="253" fontId="130" fillId="36" borderId="37" xfId="0" applyNumberFormat="1" applyFont="1" applyFill="1" applyBorder="1" applyAlignment="1">
      <alignment horizontal="right" vertical="center"/>
    </xf>
    <xf numFmtId="0" fontId="130" fillId="0" borderId="37" xfId="0" applyFont="1" applyFill="1" applyBorder="1" applyAlignment="1">
      <alignment vertical="center"/>
    </xf>
    <xf numFmtId="0" fontId="130" fillId="0" borderId="38" xfId="0" applyFont="1" applyFill="1" applyBorder="1" applyAlignment="1">
      <alignment vertical="center"/>
    </xf>
    <xf numFmtId="0" fontId="130" fillId="36" borderId="34" xfId="0" applyFont="1" applyFill="1" applyBorder="1" applyAlignment="1">
      <alignment vertical="center"/>
    </xf>
    <xf numFmtId="0" fontId="130" fillId="36" borderId="37" xfId="0" applyFont="1" applyFill="1" applyBorder="1" applyAlignment="1">
      <alignment vertical="center"/>
    </xf>
    <xf numFmtId="0" fontId="136" fillId="0" borderId="7" xfId="0" applyFont="1" applyFill="1" applyBorder="1" applyAlignment="1">
      <alignment horizontal="center" vertical="center"/>
    </xf>
    <xf numFmtId="0" fontId="136" fillId="0" borderId="40" xfId="0" applyFont="1" applyFill="1" applyBorder="1" applyAlignment="1">
      <alignment horizontal="center" vertical="center"/>
    </xf>
    <xf numFmtId="0" fontId="138" fillId="0" borderId="7" xfId="0" applyFont="1" applyFill="1" applyBorder="1" applyAlignment="1">
      <alignment horizontal="center" vertical="center"/>
    </xf>
    <xf numFmtId="0" fontId="138" fillId="0" borderId="40" xfId="0" applyFont="1" applyFill="1" applyBorder="1" applyAlignment="1">
      <alignment horizontal="center" vertical="center"/>
    </xf>
    <xf numFmtId="0" fontId="138" fillId="0" borderId="34" xfId="0" applyFont="1" applyFill="1" applyBorder="1" applyAlignment="1">
      <alignment horizontal="center" vertical="center"/>
    </xf>
    <xf numFmtId="0" fontId="138" fillId="0" borderId="38" xfId="0" applyFont="1" applyFill="1" applyBorder="1" applyAlignment="1">
      <alignment horizontal="center" vertical="center"/>
    </xf>
    <xf numFmtId="0" fontId="139" fillId="0" borderId="7" xfId="0" applyFont="1" applyFill="1" applyBorder="1" applyAlignment="1">
      <alignment horizontal="center" vertical="center"/>
    </xf>
    <xf numFmtId="0" fontId="139" fillId="0" borderId="40" xfId="0" applyFont="1" applyFill="1" applyBorder="1" applyAlignment="1">
      <alignment horizontal="center" vertical="center"/>
    </xf>
    <xf numFmtId="0" fontId="139" fillId="0" borderId="35" xfId="0" applyFont="1" applyFill="1" applyBorder="1" applyAlignment="1">
      <alignment horizontal="center" vertical="center"/>
    </xf>
    <xf numFmtId="0" fontId="139" fillId="0" borderId="41" xfId="0" applyFont="1" applyFill="1" applyBorder="1" applyAlignment="1">
      <alignment horizontal="center" vertical="center"/>
    </xf>
    <xf numFmtId="237" fontId="137" fillId="0" borderId="26" xfId="248" applyNumberFormat="1" applyFont="1" applyFill="1" applyBorder="1" applyAlignment="1">
      <alignment horizontal="center" vertical="center" wrapText="1"/>
    </xf>
    <xf numFmtId="237" fontId="137" fillId="0" borderId="9" xfId="248" applyNumberFormat="1" applyFont="1" applyFill="1" applyBorder="1" applyAlignment="1">
      <alignment horizontal="center" vertical="center" wrapText="1"/>
    </xf>
    <xf numFmtId="237" fontId="137" fillId="0" borderId="39" xfId="248" applyNumberFormat="1" applyFont="1" applyFill="1" applyBorder="1" applyAlignment="1">
      <alignment horizontal="center" vertical="center" wrapText="1"/>
    </xf>
    <xf numFmtId="0" fontId="141" fillId="0" borderId="35" xfId="0" applyFont="1" applyFill="1" applyBorder="1" applyAlignment="1">
      <alignment horizontal="center" vertical="center"/>
    </xf>
    <xf numFmtId="0" fontId="141" fillId="0" borderId="41" xfId="0" applyFont="1" applyFill="1" applyBorder="1" applyAlignment="1">
      <alignment horizontal="center" vertical="center"/>
    </xf>
    <xf numFmtId="0" fontId="135" fillId="0" borderId="53" xfId="248" applyFont="1" applyFill="1" applyBorder="1" applyAlignment="1">
      <alignment horizontal="center" vertical="center"/>
    </xf>
    <xf numFmtId="0" fontId="135" fillId="0" borderId="64" xfId="248" applyFont="1" applyFill="1" applyBorder="1" applyAlignment="1">
      <alignment horizontal="center" vertical="center"/>
    </xf>
    <xf numFmtId="237" fontId="135" fillId="0" borderId="53" xfId="248" applyNumberFormat="1" applyFont="1" applyFill="1" applyBorder="1" applyAlignment="1">
      <alignment horizontal="center" vertical="center" wrapText="1"/>
    </xf>
    <xf numFmtId="237" fontId="135" fillId="0" borderId="63" xfId="248" applyNumberFormat="1" applyFont="1" applyFill="1" applyBorder="1" applyAlignment="1">
      <alignment horizontal="center" vertical="center" wrapText="1"/>
    </xf>
    <xf numFmtId="237" fontId="136" fillId="0" borderId="53" xfId="0" applyNumberFormat="1" applyFont="1" applyFill="1" applyBorder="1" applyAlignment="1">
      <alignment horizontal="right" vertical="center"/>
    </xf>
    <xf numFmtId="237" fontId="136" fillId="0" borderId="64" xfId="0" applyNumberFormat="1" applyFont="1" applyFill="1" applyBorder="1" applyAlignment="1">
      <alignment horizontal="right" vertical="center"/>
    </xf>
    <xf numFmtId="0" fontId="135" fillId="0" borderId="48" xfId="248" applyFont="1" applyFill="1" applyBorder="1" applyAlignment="1">
      <alignment horizontal="center" vertical="center"/>
    </xf>
    <xf numFmtId="0" fontId="135" fillId="0" borderId="49" xfId="248" applyFont="1" applyFill="1" applyBorder="1" applyAlignment="1">
      <alignment horizontal="center" vertical="center"/>
    </xf>
    <xf numFmtId="237" fontId="135" fillId="0" borderId="48" xfId="248" applyNumberFormat="1" applyFont="1" applyFill="1" applyBorder="1" applyAlignment="1">
      <alignment horizontal="center" vertical="center" wrapText="1"/>
    </xf>
    <xf numFmtId="237" fontId="135" fillId="0" borderId="52" xfId="248" applyNumberFormat="1" applyFont="1" applyFill="1" applyBorder="1" applyAlignment="1">
      <alignment horizontal="center" vertical="center" wrapText="1"/>
    </xf>
    <xf numFmtId="237" fontId="136" fillId="0" borderId="48" xfId="0" applyNumberFormat="1" applyFont="1" applyFill="1" applyBorder="1" applyAlignment="1">
      <alignment horizontal="right" vertical="center"/>
    </xf>
    <xf numFmtId="237" fontId="136" fillId="0" borderId="49" xfId="0" applyNumberFormat="1" applyFont="1" applyFill="1" applyBorder="1" applyAlignment="1">
      <alignment horizontal="right" vertical="center"/>
    </xf>
    <xf numFmtId="0" fontId="135" fillId="36" borderId="9" xfId="0" applyFont="1" applyFill="1" applyBorder="1" applyAlignment="1">
      <alignment horizontal="center" vertical="center"/>
    </xf>
    <xf numFmtId="0" fontId="135" fillId="36" borderId="65" xfId="0" applyFont="1" applyFill="1" applyBorder="1" applyAlignment="1">
      <alignment horizontal="center" vertical="center"/>
    </xf>
    <xf numFmtId="0" fontId="135" fillId="36" borderId="66" xfId="0" applyFont="1" applyFill="1" applyBorder="1" applyAlignment="1">
      <alignment horizontal="center" vertical="center"/>
    </xf>
    <xf numFmtId="0" fontId="135" fillId="36" borderId="36" xfId="0" applyFont="1" applyFill="1" applyBorder="1" applyAlignment="1">
      <alignment horizontal="center" vertical="center"/>
    </xf>
    <xf numFmtId="0" fontId="135" fillId="36" borderId="67" xfId="0" applyFont="1" applyFill="1" applyBorder="1" applyAlignment="1">
      <alignment horizontal="center" vertical="center"/>
    </xf>
    <xf numFmtId="0" fontId="135" fillId="36" borderId="68" xfId="0" applyFont="1" applyFill="1" applyBorder="1" applyAlignment="1">
      <alignment horizontal="center" vertical="center"/>
    </xf>
    <xf numFmtId="0" fontId="135" fillId="0" borderId="56" xfId="0" applyFont="1" applyFill="1" applyBorder="1" applyAlignment="1">
      <alignment horizontal="center" vertical="center"/>
    </xf>
    <xf numFmtId="0" fontId="135" fillId="0" borderId="151" xfId="0" applyFont="1" applyFill="1" applyBorder="1" applyAlignment="1">
      <alignment horizontal="center" vertical="center"/>
    </xf>
    <xf numFmtId="0" fontId="135" fillId="0" borderId="55" xfId="0" applyFont="1" applyFill="1" applyBorder="1" applyAlignment="1">
      <alignment horizontal="center" vertical="center"/>
    </xf>
    <xf numFmtId="0" fontId="135" fillId="0" borderId="46" xfId="0" applyFont="1" applyFill="1" applyBorder="1" applyAlignment="1">
      <alignment horizontal="center" vertical="center"/>
    </xf>
    <xf numFmtId="0" fontId="135" fillId="0" borderId="201" xfId="0" applyFont="1" applyFill="1" applyBorder="1" applyAlignment="1">
      <alignment horizontal="center" vertical="center"/>
    </xf>
    <xf numFmtId="0" fontId="135" fillId="0" borderId="45" xfId="0" applyFont="1" applyFill="1" applyBorder="1" applyAlignment="1">
      <alignment horizontal="center" vertical="center"/>
    </xf>
    <xf numFmtId="238" fontId="136" fillId="0" borderId="7" xfId="0" applyNumberFormat="1" applyFont="1" applyFill="1" applyBorder="1" applyAlignment="1">
      <alignment horizontal="center" vertical="center"/>
    </xf>
    <xf numFmtId="238" fontId="136" fillId="0" borderId="40" xfId="0" applyNumberFormat="1" applyFont="1" applyFill="1" applyBorder="1" applyAlignment="1">
      <alignment horizontal="center" vertical="center"/>
    </xf>
    <xf numFmtId="0" fontId="135" fillId="0" borderId="35" xfId="0" applyFont="1" applyFill="1" applyBorder="1" applyAlignment="1">
      <alignment horizontal="center" vertical="center"/>
    </xf>
    <xf numFmtId="0" fontId="135" fillId="0" borderId="41" xfId="0" applyFont="1" applyFill="1" applyBorder="1" applyAlignment="1">
      <alignment horizontal="center" vertical="center"/>
    </xf>
    <xf numFmtId="0" fontId="135" fillId="0" borderId="36" xfId="0" applyFont="1" applyFill="1" applyBorder="1" applyAlignment="1">
      <alignment horizontal="center" vertical="center"/>
    </xf>
    <xf numFmtId="0" fontId="136" fillId="0" borderId="34" xfId="0" applyFont="1" applyFill="1" applyBorder="1" applyAlignment="1">
      <alignment horizontal="center" vertical="center"/>
    </xf>
    <xf numFmtId="0" fontId="136" fillId="0" borderId="38" xfId="0" applyFont="1" applyFill="1" applyBorder="1" applyAlignment="1">
      <alignment horizontal="center" vertical="center"/>
    </xf>
    <xf numFmtId="0" fontId="135" fillId="0" borderId="34" xfId="0" applyFont="1" applyFill="1" applyBorder="1" applyAlignment="1">
      <alignment horizontal="center" vertical="center"/>
    </xf>
    <xf numFmtId="0" fontId="135" fillId="0" borderId="38" xfId="0" applyFont="1" applyFill="1" applyBorder="1" applyAlignment="1">
      <alignment horizontal="center" vertical="center"/>
    </xf>
    <xf numFmtId="0" fontId="135" fillId="0" borderId="26" xfId="0" applyFont="1" applyFill="1" applyBorder="1" applyAlignment="1">
      <alignment horizontal="center" vertical="center"/>
    </xf>
    <xf numFmtId="0" fontId="135" fillId="0" borderId="9" xfId="0" applyFont="1" applyFill="1" applyBorder="1" applyAlignment="1">
      <alignment horizontal="center" vertical="center"/>
    </xf>
    <xf numFmtId="0" fontId="135" fillId="0" borderId="39" xfId="0" applyFont="1" applyFill="1" applyBorder="1" applyAlignment="1">
      <alignment horizontal="center" vertical="center"/>
    </xf>
    <xf numFmtId="239" fontId="136" fillId="0" borderId="26" xfId="0" applyNumberFormat="1" applyFont="1" applyFill="1" applyBorder="1" applyAlignment="1">
      <alignment horizontal="center" vertical="center"/>
    </xf>
    <xf numFmtId="239" fontId="136" fillId="0" borderId="9" xfId="0" applyNumberFormat="1" applyFont="1" applyFill="1" applyBorder="1" applyAlignment="1">
      <alignment horizontal="center" vertical="center"/>
    </xf>
    <xf numFmtId="0" fontId="135" fillId="0" borderId="9" xfId="0" applyFont="1" applyFill="1" applyBorder="1" applyAlignment="1">
      <alignment horizontal="left" vertical="center"/>
    </xf>
    <xf numFmtId="0" fontId="135" fillId="0" borderId="39" xfId="0" applyFont="1" applyFill="1" applyBorder="1" applyAlignment="1">
      <alignment horizontal="left" vertical="center"/>
    </xf>
    <xf numFmtId="254" fontId="135" fillId="36" borderId="26" xfId="0" applyNumberFormat="1" applyFont="1" applyFill="1" applyBorder="1" applyAlignment="1">
      <alignment vertical="center"/>
    </xf>
    <xf numFmtId="254" fontId="135" fillId="36" borderId="9" xfId="0" applyNumberFormat="1" applyFont="1" applyFill="1" applyBorder="1" applyAlignment="1">
      <alignment vertical="center"/>
    </xf>
    <xf numFmtId="0" fontId="135" fillId="0" borderId="34" xfId="248" applyFont="1" applyFill="1" applyBorder="1" applyAlignment="1">
      <alignment horizontal="center" vertical="center" wrapText="1"/>
    </xf>
    <xf numFmtId="0" fontId="135" fillId="0" borderId="37" xfId="248" applyFont="1" applyFill="1" applyBorder="1" applyAlignment="1">
      <alignment horizontal="center" vertical="center" wrapText="1"/>
    </xf>
    <xf numFmtId="0" fontId="135" fillId="0" borderId="38" xfId="248" applyFont="1" applyFill="1" applyBorder="1" applyAlignment="1">
      <alignment horizontal="center" vertical="center" wrapText="1"/>
    </xf>
    <xf numFmtId="0" fontId="135" fillId="0" borderId="7" xfId="0" applyFont="1" applyFill="1" applyBorder="1" applyAlignment="1">
      <alignment horizontal="center" vertical="center"/>
    </xf>
    <xf numFmtId="0" fontId="135" fillId="0" borderId="40" xfId="0" applyFont="1" applyFill="1" applyBorder="1" applyAlignment="1">
      <alignment horizontal="center" vertical="center"/>
    </xf>
    <xf numFmtId="0" fontId="135" fillId="0" borderId="0" xfId="0" applyFont="1" applyFill="1" applyBorder="1" applyAlignment="1">
      <alignment horizontal="center" vertical="center"/>
    </xf>
    <xf numFmtId="238" fontId="136" fillId="0" borderId="34" xfId="0" applyNumberFormat="1" applyFont="1" applyFill="1" applyBorder="1" applyAlignment="1">
      <alignment horizontal="center" vertical="center"/>
    </xf>
    <xf numFmtId="238" fontId="136" fillId="0" borderId="38" xfId="0" applyNumberFormat="1" applyFont="1" applyFill="1" applyBorder="1" applyAlignment="1">
      <alignment horizontal="center" vertical="center"/>
    </xf>
    <xf numFmtId="238" fontId="136" fillId="0" borderId="26" xfId="0" applyNumberFormat="1" applyFont="1" applyFill="1" applyBorder="1" applyAlignment="1">
      <alignment horizontal="center" vertical="center"/>
    </xf>
    <xf numFmtId="238" fontId="136" fillId="0" borderId="9" xfId="0" applyNumberFormat="1" applyFont="1" applyFill="1" applyBorder="1" applyAlignment="1">
      <alignment horizontal="center" vertical="center"/>
    </xf>
    <xf numFmtId="238" fontId="136" fillId="0" borderId="39" xfId="0" applyNumberFormat="1" applyFont="1" applyFill="1" applyBorder="1" applyAlignment="1">
      <alignment horizontal="center" vertical="center"/>
    </xf>
    <xf numFmtId="0" fontId="135" fillId="0" borderId="37" xfId="0" applyFont="1" applyFill="1" applyBorder="1" applyAlignment="1">
      <alignment horizontal="center" vertical="center"/>
    </xf>
    <xf numFmtId="240" fontId="136" fillId="0" borderId="34" xfId="0" applyNumberFormat="1" applyFont="1" applyFill="1" applyBorder="1" applyAlignment="1">
      <alignment horizontal="center" vertical="center"/>
    </xf>
    <xf numFmtId="240" fontId="136" fillId="0" borderId="204" xfId="0" applyNumberFormat="1" applyFont="1" applyFill="1" applyBorder="1" applyAlignment="1">
      <alignment horizontal="center" vertical="center"/>
    </xf>
    <xf numFmtId="240" fontId="136" fillId="0" borderId="69" xfId="0" applyNumberFormat="1" applyFont="1" applyFill="1" applyBorder="1" applyAlignment="1">
      <alignment horizontal="center" vertical="center"/>
    </xf>
    <xf numFmtId="242" fontId="136" fillId="0" borderId="69" xfId="0" applyNumberFormat="1" applyFont="1" applyFill="1" applyBorder="1" applyAlignment="1">
      <alignment horizontal="center" vertical="center"/>
    </xf>
    <xf numFmtId="242" fontId="136" fillId="0" borderId="38" xfId="0" applyNumberFormat="1" applyFont="1" applyFill="1" applyBorder="1" applyAlignment="1">
      <alignment horizontal="center" vertical="center"/>
    </xf>
    <xf numFmtId="238" fontId="136" fillId="0" borderId="69" xfId="0" applyNumberFormat="1" applyFont="1" applyFill="1" applyBorder="1" applyAlignment="1">
      <alignment horizontal="center" vertical="center"/>
    </xf>
    <xf numFmtId="240" fontId="136" fillId="0" borderId="35" xfId="0" applyNumberFormat="1" applyFont="1" applyFill="1" applyBorder="1" applyAlignment="1">
      <alignment horizontal="center" vertical="center"/>
    </xf>
    <xf numFmtId="240" fontId="136" fillId="0" borderId="68" xfId="0" applyNumberFormat="1" applyFont="1" applyFill="1" applyBorder="1" applyAlignment="1">
      <alignment horizontal="center" vertical="center"/>
    </xf>
    <xf numFmtId="240" fontId="136" fillId="0" borderId="67" xfId="0" applyNumberFormat="1" applyFont="1" applyFill="1" applyBorder="1" applyAlignment="1">
      <alignment horizontal="center" vertical="center"/>
    </xf>
    <xf numFmtId="242" fontId="136" fillId="0" borderId="67" xfId="0" applyNumberFormat="1" applyFont="1" applyFill="1" applyBorder="1" applyAlignment="1">
      <alignment horizontal="center" vertical="center"/>
    </xf>
    <xf numFmtId="242" fontId="136" fillId="0" borderId="41" xfId="0" applyNumberFormat="1" applyFont="1" applyFill="1" applyBorder="1" applyAlignment="1">
      <alignment horizontal="center" vertical="center"/>
    </xf>
    <xf numFmtId="237" fontId="135" fillId="0" borderId="62" xfId="248" applyNumberFormat="1" applyFont="1" applyFill="1" applyBorder="1" applyAlignment="1">
      <alignment horizontal="center" vertical="center" wrapText="1"/>
    </xf>
    <xf numFmtId="237" fontId="135" fillId="0" borderId="145" xfId="248" applyNumberFormat="1" applyFont="1" applyFill="1" applyBorder="1" applyAlignment="1">
      <alignment horizontal="center" vertical="center" wrapText="1"/>
    </xf>
    <xf numFmtId="237" fontId="136" fillId="0" borderId="3" xfId="0" applyNumberFormat="1" applyFont="1" applyFill="1" applyBorder="1" applyAlignment="1">
      <alignment horizontal="right" vertical="center"/>
    </xf>
    <xf numFmtId="237" fontId="135" fillId="0" borderId="49" xfId="248" applyNumberFormat="1" applyFont="1" applyFill="1" applyBorder="1" applyAlignment="1">
      <alignment horizontal="center" vertical="center" wrapText="1"/>
    </xf>
    <xf numFmtId="238" fontId="136" fillId="0" borderId="35" xfId="0" applyNumberFormat="1" applyFont="1" applyFill="1" applyBorder="1" applyAlignment="1">
      <alignment horizontal="center" vertical="center"/>
    </xf>
    <xf numFmtId="238" fontId="136" fillId="0" borderId="41" xfId="0" applyNumberFormat="1" applyFont="1" applyFill="1" applyBorder="1" applyAlignment="1">
      <alignment horizontal="center" vertical="center"/>
    </xf>
    <xf numFmtId="238" fontId="136" fillId="0" borderId="67" xfId="0" applyNumberFormat="1" applyFont="1" applyFill="1" applyBorder="1" applyAlignment="1">
      <alignment horizontal="center" vertical="center"/>
    </xf>
    <xf numFmtId="0" fontId="136" fillId="0" borderId="35" xfId="0" applyFont="1" applyFill="1" applyBorder="1" applyAlignment="1">
      <alignment horizontal="center" vertical="center"/>
    </xf>
    <xf numFmtId="0" fontId="136" fillId="0" borderId="41" xfId="0" applyFont="1" applyFill="1" applyBorder="1" applyAlignment="1">
      <alignment horizontal="center" vertical="center"/>
    </xf>
    <xf numFmtId="0" fontId="139" fillId="0" borderId="9" xfId="0" applyFont="1" applyFill="1" applyBorder="1" applyAlignment="1">
      <alignment horizontal="left" vertical="center"/>
    </xf>
    <xf numFmtId="0" fontId="139" fillId="0" borderId="39" xfId="0" applyFont="1" applyFill="1" applyBorder="1" applyAlignment="1">
      <alignment horizontal="left" vertical="center"/>
    </xf>
    <xf numFmtId="0" fontId="135" fillId="0" borderId="57" xfId="248" applyFont="1" applyFill="1" applyBorder="1" applyAlignment="1">
      <alignment horizontal="center" vertical="center"/>
    </xf>
    <xf numFmtId="0" fontId="135" fillId="0" borderId="3" xfId="248" applyFont="1" applyFill="1" applyBorder="1" applyAlignment="1">
      <alignment horizontal="center" vertical="center"/>
    </xf>
    <xf numFmtId="237" fontId="135" fillId="0" borderId="57" xfId="248" applyNumberFormat="1" applyFont="1" applyFill="1" applyBorder="1" applyAlignment="1">
      <alignment horizontal="center" vertical="center" wrapText="1"/>
    </xf>
    <xf numFmtId="237" fontId="135" fillId="0" borderId="3" xfId="248" applyNumberFormat="1" applyFont="1" applyFill="1" applyBorder="1" applyAlignment="1">
      <alignment horizontal="center" vertical="center" wrapText="1"/>
    </xf>
    <xf numFmtId="237" fontId="136" fillId="0" borderId="57" xfId="0" applyNumberFormat="1" applyFont="1" applyFill="1" applyBorder="1" applyAlignment="1">
      <alignment horizontal="right" vertical="center"/>
    </xf>
    <xf numFmtId="237" fontId="135" fillId="0" borderId="64" xfId="248" applyNumberFormat="1" applyFont="1" applyFill="1" applyBorder="1" applyAlignment="1">
      <alignment horizontal="center" vertical="center" wrapText="1"/>
    </xf>
    <xf numFmtId="237" fontId="136" fillId="0" borderId="44" xfId="0" applyNumberFormat="1" applyFont="1" applyFill="1" applyBorder="1" applyAlignment="1">
      <alignment horizontal="right" vertical="center"/>
    </xf>
    <xf numFmtId="0" fontId="141" fillId="0" borderId="7" xfId="0" applyFont="1" applyFill="1" applyBorder="1" applyAlignment="1">
      <alignment horizontal="center" vertical="center"/>
    </xf>
    <xf numFmtId="0" fontId="141" fillId="0" borderId="40" xfId="0" applyFont="1" applyFill="1" applyBorder="1" applyAlignment="1">
      <alignment horizontal="center" vertical="center"/>
    </xf>
    <xf numFmtId="240" fontId="137" fillId="0" borderId="65" xfId="248" applyNumberFormat="1" applyFont="1" applyFill="1" applyBorder="1" applyAlignment="1">
      <alignment horizontal="center" vertical="center"/>
    </xf>
    <xf numFmtId="240" fontId="137" fillId="0" borderId="66" xfId="248" applyNumberFormat="1" applyFont="1" applyFill="1" applyBorder="1" applyAlignment="1">
      <alignment horizontal="center" vertical="center"/>
    </xf>
    <xf numFmtId="237" fontId="136" fillId="0" borderId="43" xfId="0" applyNumberFormat="1" applyFont="1" applyFill="1" applyBorder="1" applyAlignment="1">
      <alignment horizontal="right" vertical="center"/>
    </xf>
    <xf numFmtId="0" fontId="135" fillId="0" borderId="43" xfId="248" applyFont="1" applyFill="1" applyBorder="1" applyAlignment="1">
      <alignment horizontal="center" vertical="center"/>
    </xf>
    <xf numFmtId="0" fontId="135" fillId="0" borderId="44" xfId="248" applyFont="1" applyFill="1" applyBorder="1" applyAlignment="1">
      <alignment horizontal="center" vertical="center"/>
    </xf>
    <xf numFmtId="237" fontId="135" fillId="0" borderId="43" xfId="248" applyNumberFormat="1" applyFont="1" applyFill="1" applyBorder="1" applyAlignment="1">
      <alignment horizontal="center" vertical="center" wrapText="1"/>
    </xf>
    <xf numFmtId="237" fontId="135" fillId="0" borderId="44" xfId="248" applyNumberFormat="1" applyFont="1" applyFill="1" applyBorder="1" applyAlignment="1">
      <alignment horizontal="center" vertical="center" wrapText="1"/>
    </xf>
    <xf numFmtId="237" fontId="135" fillId="0" borderId="61" xfId="248" applyNumberFormat="1" applyFont="1" applyFill="1" applyBorder="1" applyAlignment="1">
      <alignment horizontal="center" vertical="center" wrapText="1"/>
    </xf>
    <xf numFmtId="237" fontId="135" fillId="0" borderId="47" xfId="248" applyNumberFormat="1" applyFont="1" applyFill="1" applyBorder="1" applyAlignment="1">
      <alignment horizontal="center" vertical="center" wrapText="1"/>
    </xf>
    <xf numFmtId="242" fontId="135" fillId="0" borderId="45" xfId="248" applyNumberFormat="1" applyFont="1" applyFill="1" applyBorder="1" applyAlignment="1">
      <alignment horizontal="center" vertical="center"/>
    </xf>
    <xf numFmtId="242" fontId="135" fillId="0" borderId="47" xfId="248" applyNumberFormat="1" applyFont="1" applyFill="1" applyBorder="1" applyAlignment="1">
      <alignment horizontal="center" vertical="center"/>
    </xf>
    <xf numFmtId="242" fontId="135" fillId="0" borderId="50" xfId="248" applyNumberFormat="1" applyFont="1" applyFill="1" applyBorder="1" applyAlignment="1">
      <alignment horizontal="center" vertical="center"/>
    </xf>
    <xf numFmtId="242" fontId="135" fillId="0" borderId="52" xfId="248" applyNumberFormat="1" applyFont="1" applyFill="1" applyBorder="1" applyAlignment="1">
      <alignment horizontal="center" vertical="center"/>
    </xf>
    <xf numFmtId="242" fontId="135" fillId="0" borderId="55" xfId="248" applyNumberFormat="1" applyFont="1" applyFill="1" applyBorder="1" applyAlignment="1">
      <alignment horizontal="center" vertical="center"/>
    </xf>
    <xf numFmtId="242" fontId="135" fillId="0" borderId="63" xfId="248" applyNumberFormat="1" applyFont="1" applyFill="1" applyBorder="1" applyAlignment="1">
      <alignment horizontal="center" vertical="center"/>
    </xf>
    <xf numFmtId="0" fontId="138" fillId="0" borderId="35" xfId="0" applyFont="1" applyFill="1" applyBorder="1" applyAlignment="1">
      <alignment horizontal="center" vertical="center"/>
    </xf>
    <xf numFmtId="0" fontId="138" fillId="0" borderId="41" xfId="0" applyFont="1" applyFill="1" applyBorder="1" applyAlignment="1">
      <alignment horizontal="center" vertical="center"/>
    </xf>
    <xf numFmtId="237" fontId="136" fillId="0" borderId="44" xfId="0" applyNumberFormat="1" applyFont="1" applyFill="1" applyBorder="1" applyAlignment="1">
      <alignment vertical="center"/>
    </xf>
    <xf numFmtId="240" fontId="137" fillId="0" borderId="67" xfId="248" applyNumberFormat="1" applyFont="1" applyFill="1" applyBorder="1" applyAlignment="1">
      <alignment horizontal="center" vertical="center"/>
    </xf>
    <xf numFmtId="240" fontId="137" fillId="0" borderId="68" xfId="248" applyNumberFormat="1" applyFont="1" applyFill="1" applyBorder="1" applyAlignment="1">
      <alignment horizontal="center" vertical="center"/>
    </xf>
    <xf numFmtId="237" fontId="136" fillId="0" borderId="49" xfId="0" applyNumberFormat="1" applyFont="1" applyFill="1" applyBorder="1" applyAlignment="1">
      <alignment vertical="center"/>
    </xf>
    <xf numFmtId="237" fontId="136" fillId="0" borderId="64" xfId="0" applyNumberFormat="1" applyFont="1" applyFill="1" applyBorder="1" applyAlignment="1">
      <alignment vertical="center"/>
    </xf>
    <xf numFmtId="237" fontId="137" fillId="0" borderId="35" xfId="248" applyNumberFormat="1" applyFont="1" applyFill="1" applyBorder="1" applyAlignment="1">
      <alignment horizontal="center" vertical="center" wrapText="1"/>
    </xf>
    <xf numFmtId="237" fontId="137" fillId="0" borderId="36" xfId="248" applyNumberFormat="1" applyFont="1" applyFill="1" applyBorder="1" applyAlignment="1">
      <alignment horizontal="center" vertical="center" wrapText="1"/>
    </xf>
    <xf numFmtId="237" fontId="137" fillId="0" borderId="41" xfId="248" applyNumberFormat="1" applyFont="1" applyFill="1" applyBorder="1" applyAlignment="1">
      <alignment horizontal="center" vertical="center" wrapText="1"/>
    </xf>
    <xf numFmtId="0" fontId="135" fillId="0" borderId="63" xfId="248" applyFont="1" applyFill="1" applyBorder="1" applyAlignment="1">
      <alignment horizontal="center" vertical="center"/>
    </xf>
    <xf numFmtId="0" fontId="135" fillId="0" borderId="47" xfId="248" applyFont="1" applyFill="1" applyBorder="1" applyAlignment="1">
      <alignment horizontal="center" vertical="center"/>
    </xf>
    <xf numFmtId="0" fontId="135" fillId="0" borderId="52" xfId="248" applyFont="1" applyFill="1" applyBorder="1" applyAlignment="1">
      <alignment horizontal="center" vertical="center"/>
    </xf>
    <xf numFmtId="0" fontId="135" fillId="0" borderId="26" xfId="248" applyFont="1" applyFill="1" applyBorder="1" applyAlignment="1">
      <alignment horizontal="center" vertical="center"/>
    </xf>
    <xf numFmtId="0" fontId="135" fillId="0" borderId="39" xfId="248" applyFont="1" applyFill="1" applyBorder="1" applyAlignment="1">
      <alignment horizontal="center" vertical="center"/>
    </xf>
    <xf numFmtId="237" fontId="135" fillId="0" borderId="57" xfId="248" quotePrefix="1" applyNumberFormat="1" applyFont="1" applyFill="1" applyBorder="1" applyAlignment="1">
      <alignment horizontal="center" vertical="center" wrapText="1"/>
    </xf>
    <xf numFmtId="237" fontId="136" fillId="0" borderId="57" xfId="0" applyNumberFormat="1" applyFont="1" applyFill="1" applyBorder="1" applyAlignment="1">
      <alignment horizontal="center" vertical="center"/>
    </xf>
    <xf numFmtId="237" fontId="136" fillId="0" borderId="3" xfId="0" applyNumberFormat="1" applyFont="1" applyFill="1" applyBorder="1" applyAlignment="1">
      <alignment horizontal="center" vertical="center"/>
    </xf>
    <xf numFmtId="237" fontId="136" fillId="0" borderId="61" xfId="0" applyNumberFormat="1" applyFont="1" applyFill="1" applyBorder="1" applyAlignment="1">
      <alignment horizontal="center" vertical="center"/>
    </xf>
    <xf numFmtId="237" fontId="136" fillId="0" borderId="53" xfId="0" applyNumberFormat="1" applyFont="1" applyFill="1" applyBorder="1" applyAlignment="1">
      <alignment horizontal="center" vertical="center"/>
    </xf>
    <xf numFmtId="237" fontId="136" fillId="0" borderId="64" xfId="0" applyNumberFormat="1" applyFont="1" applyFill="1" applyBorder="1" applyAlignment="1">
      <alignment horizontal="center" vertical="center"/>
    </xf>
    <xf numFmtId="237" fontId="136" fillId="0" borderId="63" xfId="0" applyNumberFormat="1" applyFont="1" applyFill="1" applyBorder="1" applyAlignment="1">
      <alignment horizontal="center" vertical="center"/>
    </xf>
    <xf numFmtId="237" fontId="135" fillId="0" borderId="0" xfId="248" applyNumberFormat="1" applyFont="1" applyFill="1" applyBorder="1" applyAlignment="1">
      <alignment horizontal="center" vertical="center" wrapText="1"/>
    </xf>
    <xf numFmtId="237" fontId="135" fillId="0" borderId="40" xfId="248" applyNumberFormat="1" applyFont="1" applyFill="1" applyBorder="1" applyAlignment="1">
      <alignment horizontal="center" vertical="center" wrapText="1"/>
    </xf>
    <xf numFmtId="237" fontId="136" fillId="0" borderId="26" xfId="0" applyNumberFormat="1" applyFont="1" applyFill="1" applyBorder="1" applyAlignment="1">
      <alignment horizontal="center" vertical="center"/>
    </xf>
    <xf numFmtId="237" fontId="136" fillId="0" borderId="9" xfId="0" applyNumberFormat="1" applyFont="1" applyFill="1" applyBorder="1" applyAlignment="1">
      <alignment horizontal="center" vertical="center"/>
    </xf>
    <xf numFmtId="237" fontId="136" fillId="0" borderId="39" xfId="0" applyNumberFormat="1" applyFont="1" applyFill="1" applyBorder="1" applyAlignment="1">
      <alignment horizontal="center" vertical="center"/>
    </xf>
    <xf numFmtId="237" fontId="135" fillId="0" borderId="37" xfId="248" applyNumberFormat="1" applyFont="1" applyFill="1" applyBorder="1" applyAlignment="1">
      <alignment horizontal="center" vertical="center" wrapText="1"/>
    </xf>
    <xf numFmtId="237" fontId="135" fillId="0" borderId="38" xfId="248" applyNumberFormat="1" applyFont="1" applyFill="1" applyBorder="1" applyAlignment="1">
      <alignment horizontal="center" vertical="center" wrapText="1"/>
    </xf>
    <xf numFmtId="237" fontId="136" fillId="0" borderId="43" xfId="0" applyNumberFormat="1" applyFont="1" applyFill="1" applyBorder="1" applyAlignment="1">
      <alignment horizontal="center" vertical="center"/>
    </xf>
    <xf numFmtId="237" fontId="136" fillId="0" borderId="44" xfId="0" applyNumberFormat="1" applyFont="1" applyFill="1" applyBorder="1" applyAlignment="1">
      <alignment horizontal="center" vertical="center"/>
    </xf>
    <xf numFmtId="237" fontId="136" fillId="0" borderId="47" xfId="0" applyNumberFormat="1" applyFont="1" applyFill="1" applyBorder="1" applyAlignment="1">
      <alignment horizontal="center" vertical="center"/>
    </xf>
    <xf numFmtId="0" fontId="135" fillId="0" borderId="9" xfId="248" applyFont="1" applyFill="1" applyBorder="1" applyAlignment="1">
      <alignment horizontal="center" vertical="center"/>
    </xf>
    <xf numFmtId="237" fontId="135" fillId="0" borderId="26" xfId="248" applyNumberFormat="1" applyFont="1" applyFill="1" applyBorder="1" applyAlignment="1">
      <alignment horizontal="center" vertical="center" wrapText="1"/>
    </xf>
    <xf numFmtId="237" fontId="135" fillId="0" borderId="39" xfId="248" applyNumberFormat="1" applyFont="1" applyFill="1" applyBorder="1" applyAlignment="1">
      <alignment horizontal="center" vertical="center" wrapText="1"/>
    </xf>
    <xf numFmtId="237" fontId="135" fillId="0" borderId="9" xfId="248" applyNumberFormat="1" applyFont="1" applyFill="1" applyBorder="1" applyAlignment="1">
      <alignment horizontal="center" vertical="center" wrapText="1"/>
    </xf>
    <xf numFmtId="237" fontId="136" fillId="0" borderId="48" xfId="0" applyNumberFormat="1" applyFont="1" applyFill="1" applyBorder="1" applyAlignment="1">
      <alignment horizontal="center" vertical="center"/>
    </xf>
    <xf numFmtId="237" fontId="136" fillId="0" borderId="49" xfId="0" applyNumberFormat="1" applyFont="1" applyFill="1" applyBorder="1" applyAlignment="1">
      <alignment horizontal="center" vertical="center"/>
    </xf>
    <xf numFmtId="237" fontId="136" fillId="0" borderId="52" xfId="0" applyNumberFormat="1" applyFont="1" applyFill="1" applyBorder="1" applyAlignment="1">
      <alignment horizontal="center" vertical="center"/>
    </xf>
    <xf numFmtId="244" fontId="137" fillId="0" borderId="65" xfId="248" applyNumberFormat="1" applyFont="1" applyFill="1" applyBorder="1" applyAlignment="1">
      <alignment horizontal="center" vertical="center"/>
    </xf>
    <xf numFmtId="244" fontId="137" fillId="0" borderId="66" xfId="248" applyNumberFormat="1" applyFont="1" applyFill="1" applyBorder="1" applyAlignment="1">
      <alignment horizontal="center" vertical="center"/>
    </xf>
    <xf numFmtId="237" fontId="135" fillId="0" borderId="53" xfId="248" quotePrefix="1" applyNumberFormat="1" applyFont="1" applyFill="1" applyBorder="1" applyAlignment="1">
      <alignment horizontal="center" vertical="center" wrapText="1"/>
    </xf>
    <xf numFmtId="242" fontId="135" fillId="0" borderId="65" xfId="248" applyNumberFormat="1" applyFont="1" applyFill="1" applyBorder="1" applyAlignment="1">
      <alignment horizontal="center" vertical="center"/>
    </xf>
    <xf numFmtId="242" fontId="135" fillId="0" borderId="39" xfId="248" applyNumberFormat="1" applyFont="1" applyFill="1" applyBorder="1" applyAlignment="1">
      <alignment horizontal="center" vertical="center"/>
    </xf>
    <xf numFmtId="237" fontId="139" fillId="0" borderId="9" xfId="0" applyNumberFormat="1" applyFont="1" applyFill="1" applyBorder="1" applyAlignment="1">
      <alignment horizontal="center" vertical="center"/>
    </xf>
    <xf numFmtId="237" fontId="135" fillId="0" borderId="36" xfId="248" applyNumberFormat="1" applyFont="1" applyFill="1" applyBorder="1" applyAlignment="1">
      <alignment horizontal="center" vertical="center" wrapText="1"/>
    </xf>
    <xf numFmtId="237" fontId="135" fillId="0" borderId="41" xfId="248" applyNumberFormat="1" applyFont="1" applyFill="1" applyBorder="1" applyAlignment="1">
      <alignment horizontal="center" vertical="center" wrapText="1"/>
    </xf>
    <xf numFmtId="0" fontId="135" fillId="0" borderId="57" xfId="389" applyFont="1" applyFill="1" applyBorder="1" applyAlignment="1">
      <alignment horizontal="center" vertical="center"/>
    </xf>
    <xf numFmtId="0" fontId="135" fillId="0" borderId="3" xfId="389" applyFont="1" applyFill="1" applyBorder="1" applyAlignment="1">
      <alignment horizontal="center" vertical="center"/>
    </xf>
    <xf numFmtId="237" fontId="135" fillId="0" borderId="57" xfId="389" applyNumberFormat="1" applyFont="1" applyFill="1" applyBorder="1" applyAlignment="1">
      <alignment horizontal="center" vertical="center" wrapText="1"/>
    </xf>
    <xf numFmtId="237" fontId="135" fillId="0" borderId="61" xfId="389" applyNumberFormat="1" applyFont="1" applyFill="1" applyBorder="1" applyAlignment="1">
      <alignment horizontal="center" vertical="center" wrapText="1"/>
    </xf>
    <xf numFmtId="240" fontId="137" fillId="0" borderId="39" xfId="248" applyNumberFormat="1" applyFont="1" applyFill="1" applyBorder="1" applyAlignment="1">
      <alignment horizontal="center" vertical="center"/>
    </xf>
    <xf numFmtId="0" fontId="135" fillId="0" borderId="53" xfId="389" applyFont="1" applyFill="1" applyBorder="1" applyAlignment="1">
      <alignment horizontal="center" vertical="center"/>
    </xf>
    <xf numFmtId="0" fontId="135" fillId="0" borderId="64" xfId="389" applyFont="1" applyFill="1" applyBorder="1" applyAlignment="1">
      <alignment horizontal="center" vertical="center"/>
    </xf>
    <xf numFmtId="237" fontId="135" fillId="0" borderId="53" xfId="389" applyNumberFormat="1" applyFont="1" applyFill="1" applyBorder="1" applyAlignment="1">
      <alignment horizontal="center" vertical="center" wrapText="1"/>
    </xf>
    <xf numFmtId="237" fontId="135" fillId="0" borderId="63" xfId="389" applyNumberFormat="1" applyFont="1" applyFill="1" applyBorder="1" applyAlignment="1">
      <alignment horizontal="center" vertical="center" wrapText="1"/>
    </xf>
    <xf numFmtId="0" fontId="135" fillId="0" borderId="62" xfId="389" applyFont="1" applyFill="1" applyBorder="1" applyAlignment="1">
      <alignment horizontal="center" vertical="center"/>
    </xf>
    <xf numFmtId="0" fontId="135" fillId="0" borderId="145" xfId="389" applyFont="1" applyFill="1" applyBorder="1" applyAlignment="1">
      <alignment horizontal="center" vertical="center"/>
    </xf>
    <xf numFmtId="237" fontId="135" fillId="0" borderId="62" xfId="389" applyNumberFormat="1" applyFont="1" applyFill="1" applyBorder="1" applyAlignment="1">
      <alignment horizontal="center" vertical="center" wrapText="1"/>
    </xf>
    <xf numFmtId="237" fontId="135" fillId="0" borderId="146" xfId="389" applyNumberFormat="1" applyFont="1" applyFill="1" applyBorder="1" applyAlignment="1">
      <alignment horizontal="center" vertical="center" wrapText="1"/>
    </xf>
    <xf numFmtId="237" fontId="136" fillId="0" borderId="62" xfId="0" applyNumberFormat="1" applyFont="1" applyFill="1" applyBorder="1" applyAlignment="1">
      <alignment horizontal="right" vertical="center"/>
    </xf>
    <xf numFmtId="237" fontId="136" fillId="0" borderId="145" xfId="0" applyNumberFormat="1" applyFont="1" applyFill="1" applyBorder="1" applyAlignment="1">
      <alignment horizontal="right" vertical="center"/>
    </xf>
    <xf numFmtId="237" fontId="135" fillId="0" borderId="34" xfId="0" applyNumberFormat="1" applyFont="1" applyFill="1" applyBorder="1" applyAlignment="1">
      <alignment horizontal="center" vertical="center"/>
    </xf>
    <xf numFmtId="237" fontId="135" fillId="0" borderId="37" xfId="0" applyNumberFormat="1" applyFont="1" applyFill="1" applyBorder="1" applyAlignment="1">
      <alignment horizontal="center" vertical="center"/>
    </xf>
    <xf numFmtId="237" fontId="135" fillId="0" borderId="38" xfId="0" applyNumberFormat="1" applyFont="1" applyFill="1" applyBorder="1" applyAlignment="1">
      <alignment horizontal="center" vertical="center"/>
    </xf>
    <xf numFmtId="237" fontId="135" fillId="0" borderId="35" xfId="0" applyNumberFormat="1" applyFont="1" applyFill="1" applyBorder="1" applyAlignment="1">
      <alignment horizontal="center" vertical="center"/>
    </xf>
    <xf numFmtId="237" fontId="135" fillId="0" borderId="36" xfId="0" applyNumberFormat="1" applyFont="1" applyFill="1" applyBorder="1" applyAlignment="1">
      <alignment horizontal="center" vertical="center"/>
    </xf>
    <xf numFmtId="237" fontId="135" fillId="0" borderId="41" xfId="0" applyNumberFormat="1" applyFont="1" applyFill="1" applyBorder="1" applyAlignment="1">
      <alignment horizontal="center" vertical="center"/>
    </xf>
    <xf numFmtId="237" fontId="135" fillId="47" borderId="26" xfId="0" applyNumberFormat="1" applyFont="1" applyFill="1" applyBorder="1" applyAlignment="1">
      <alignment vertical="center"/>
    </xf>
    <xf numFmtId="237" fontId="135" fillId="47" borderId="9" xfId="0" applyNumberFormat="1" applyFont="1" applyFill="1" applyBorder="1" applyAlignment="1">
      <alignment vertical="center"/>
    </xf>
    <xf numFmtId="250" fontId="135" fillId="47" borderId="26" xfId="0" applyNumberFormat="1" applyFont="1" applyFill="1" applyBorder="1" applyAlignment="1">
      <alignment vertical="center"/>
    </xf>
    <xf numFmtId="250" fontId="135" fillId="47" borderId="9" xfId="0" applyNumberFormat="1" applyFont="1" applyFill="1" applyBorder="1" applyAlignment="1">
      <alignment vertical="center"/>
    </xf>
    <xf numFmtId="251" fontId="135" fillId="47" borderId="26" xfId="0" applyNumberFormat="1" applyFont="1" applyFill="1" applyBorder="1" applyAlignment="1">
      <alignment vertical="center"/>
    </xf>
    <xf numFmtId="251" fontId="135" fillId="47" borderId="9" xfId="0" applyNumberFormat="1" applyFont="1" applyFill="1" applyBorder="1" applyAlignment="1">
      <alignment vertical="center"/>
    </xf>
    <xf numFmtId="254" fontId="135" fillId="47" borderId="26" xfId="0" applyNumberFormat="1" applyFont="1" applyFill="1" applyBorder="1" applyAlignment="1">
      <alignment vertical="center"/>
    </xf>
    <xf numFmtId="254" fontId="135" fillId="47" borderId="9" xfId="0" applyNumberFormat="1" applyFont="1" applyFill="1" applyBorder="1" applyAlignment="1">
      <alignment vertical="center"/>
    </xf>
    <xf numFmtId="239" fontId="135" fillId="0" borderId="35" xfId="0" applyNumberFormat="1" applyFont="1" applyFill="1" applyBorder="1" applyAlignment="1">
      <alignment horizontal="center" vertical="center"/>
    </xf>
    <xf numFmtId="239" fontId="135" fillId="0" borderId="36" xfId="0" applyNumberFormat="1" applyFont="1" applyFill="1" applyBorder="1" applyAlignment="1">
      <alignment horizontal="center" vertical="center"/>
    </xf>
    <xf numFmtId="239" fontId="135" fillId="0" borderId="41" xfId="0" applyNumberFormat="1" applyFont="1" applyFill="1" applyBorder="1" applyAlignment="1">
      <alignment horizontal="center" vertical="center"/>
    </xf>
    <xf numFmtId="0" fontId="135" fillId="0" borderId="152" xfId="0" applyFont="1" applyFill="1" applyBorder="1" applyAlignment="1">
      <alignment horizontal="center" vertical="center"/>
    </xf>
    <xf numFmtId="0" fontId="135" fillId="0" borderId="77" xfId="0" applyFont="1" applyFill="1" applyBorder="1" applyAlignment="1">
      <alignment horizontal="center" vertical="center"/>
    </xf>
    <xf numFmtId="0" fontId="135" fillId="0" borderId="290" xfId="0" applyFont="1" applyFill="1" applyBorder="1" applyAlignment="1">
      <alignment horizontal="center" vertical="center"/>
    </xf>
    <xf numFmtId="0" fontId="135" fillId="0" borderId="147" xfId="0" applyFont="1" applyFill="1" applyBorder="1" applyAlignment="1">
      <alignment horizontal="center" vertical="center"/>
    </xf>
    <xf numFmtId="249" fontId="135" fillId="0" borderId="26" xfId="0" applyNumberFormat="1" applyFont="1" applyFill="1" applyBorder="1" applyAlignment="1">
      <alignment vertical="center"/>
    </xf>
    <xf numFmtId="249" fontId="135" fillId="0" borderId="9" xfId="0" applyNumberFormat="1" applyFont="1" applyFill="1" applyBorder="1" applyAlignment="1">
      <alignment vertical="center"/>
    </xf>
    <xf numFmtId="0" fontId="135" fillId="0" borderId="37" xfId="0" applyFont="1" applyFill="1" applyBorder="1" applyAlignment="1">
      <alignment horizontal="left" vertical="center"/>
    </xf>
    <xf numFmtId="0" fontId="135" fillId="0" borderId="38" xfId="0" applyFont="1" applyFill="1" applyBorder="1" applyAlignment="1">
      <alignment horizontal="left" vertical="center"/>
    </xf>
    <xf numFmtId="0" fontId="135" fillId="0" borderId="44" xfId="0" applyFont="1" applyFill="1" applyBorder="1" applyAlignment="1">
      <alignment horizontal="left" vertical="center"/>
    </xf>
    <xf numFmtId="0" fontId="135" fillId="0" borderId="47" xfId="0" applyFont="1" applyFill="1" applyBorder="1" applyAlignment="1">
      <alignment horizontal="left" vertical="center"/>
    </xf>
    <xf numFmtId="0" fontId="135" fillId="0" borderId="64" xfId="0" applyFont="1" applyFill="1" applyBorder="1" applyAlignment="1">
      <alignment horizontal="left" vertical="center"/>
    </xf>
    <xf numFmtId="0" fontId="135" fillId="0" borderId="63" xfId="0" applyFont="1" applyFill="1" applyBorder="1" applyAlignment="1">
      <alignment horizontal="left" vertical="center"/>
    </xf>
    <xf numFmtId="251" fontId="135" fillId="36" borderId="1" xfId="0" applyNumberFormat="1" applyFont="1" applyFill="1" applyBorder="1" applyAlignment="1">
      <alignment horizontal="center" vertical="center"/>
    </xf>
    <xf numFmtId="250" fontId="135" fillId="36" borderId="1" xfId="0" applyNumberFormat="1" applyFont="1" applyFill="1" applyBorder="1" applyAlignment="1">
      <alignment horizontal="center" vertical="center"/>
    </xf>
    <xf numFmtId="242" fontId="130" fillId="0" borderId="34" xfId="0" applyNumberFormat="1" applyFont="1" applyFill="1" applyBorder="1" applyAlignment="1">
      <alignment horizontal="center" vertical="center"/>
    </xf>
    <xf numFmtId="242" fontId="130" fillId="0" borderId="204" xfId="0" applyNumberFormat="1" applyFont="1" applyFill="1" applyBorder="1" applyAlignment="1">
      <alignment horizontal="center" vertical="center"/>
    </xf>
    <xf numFmtId="240" fontId="130" fillId="0" borderId="69" xfId="0" applyNumberFormat="1" applyFont="1" applyFill="1" applyBorder="1" applyAlignment="1">
      <alignment horizontal="center" vertical="center"/>
    </xf>
    <xf numFmtId="240" fontId="130" fillId="0" borderId="204" xfId="0" applyNumberFormat="1" applyFont="1" applyFill="1" applyBorder="1" applyAlignment="1">
      <alignment horizontal="center" vertical="center"/>
    </xf>
    <xf numFmtId="242" fontId="130" fillId="0" borderId="69" xfId="0" applyNumberFormat="1" applyFont="1" applyFill="1" applyBorder="1" applyAlignment="1">
      <alignment horizontal="center" vertical="center"/>
    </xf>
    <xf numFmtId="242" fontId="130" fillId="0" borderId="38" xfId="0" applyNumberFormat="1" applyFont="1" applyFill="1" applyBorder="1" applyAlignment="1">
      <alignment horizontal="center" vertical="center"/>
    </xf>
    <xf numFmtId="242" fontId="130" fillId="0" borderId="35" xfId="0" applyNumberFormat="1" applyFont="1" applyFill="1" applyBorder="1" applyAlignment="1">
      <alignment horizontal="center" vertical="center"/>
    </xf>
    <xf numFmtId="242" fontId="130" fillId="0" borderId="68" xfId="0" applyNumberFormat="1" applyFont="1" applyFill="1" applyBorder="1" applyAlignment="1">
      <alignment horizontal="center" vertical="center"/>
    </xf>
    <xf numFmtId="240" fontId="130" fillId="0" borderId="67" xfId="0" applyNumberFormat="1" applyFont="1" applyFill="1" applyBorder="1" applyAlignment="1">
      <alignment horizontal="center" vertical="center"/>
    </xf>
    <xf numFmtId="240" fontId="130" fillId="0" borderId="68" xfId="0" applyNumberFormat="1" applyFont="1" applyFill="1" applyBorder="1" applyAlignment="1">
      <alignment horizontal="center" vertical="center"/>
    </xf>
    <xf numFmtId="242" fontId="130" fillId="0" borderId="67" xfId="0" applyNumberFormat="1" applyFont="1" applyFill="1" applyBorder="1" applyAlignment="1">
      <alignment horizontal="center" vertical="center"/>
    </xf>
    <xf numFmtId="242" fontId="130" fillId="0" borderId="41" xfId="0" applyNumberFormat="1" applyFont="1" applyFill="1" applyBorder="1" applyAlignment="1">
      <alignment horizontal="center" vertical="center"/>
    </xf>
    <xf numFmtId="0" fontId="134" fillId="0" borderId="36" xfId="0" applyFont="1" applyFill="1" applyBorder="1" applyAlignment="1">
      <alignment horizontal="left" vertical="center"/>
    </xf>
    <xf numFmtId="0" fontId="134" fillId="0" borderId="41" xfId="0" applyFont="1" applyFill="1" applyBorder="1" applyAlignment="1">
      <alignment horizontal="left" vertical="center"/>
    </xf>
    <xf numFmtId="0" fontId="131" fillId="0" borderId="39" xfId="0" applyFont="1" applyFill="1" applyBorder="1" applyAlignment="1">
      <alignment horizontal="center" vertical="center" wrapText="1"/>
    </xf>
    <xf numFmtId="237" fontId="131" fillId="0" borderId="26" xfId="0" quotePrefix="1" applyNumberFormat="1" applyFont="1" applyFill="1" applyBorder="1" applyAlignment="1">
      <alignment horizontal="center" vertical="center" wrapText="1"/>
    </xf>
    <xf numFmtId="237" fontId="131" fillId="0" borderId="39" xfId="0" quotePrefix="1" applyNumberFormat="1" applyFont="1" applyFill="1" applyBorder="1" applyAlignment="1">
      <alignment horizontal="center" vertical="center" wrapText="1"/>
    </xf>
    <xf numFmtId="0" fontId="133" fillId="0" borderId="7" xfId="0" applyFont="1" applyFill="1" applyBorder="1" applyAlignment="1">
      <alignment horizontal="center" vertical="center"/>
    </xf>
    <xf numFmtId="0" fontId="133" fillId="0" borderId="40" xfId="0" applyFont="1" applyFill="1" applyBorder="1" applyAlignment="1">
      <alignment horizontal="center" vertical="center"/>
    </xf>
    <xf numFmtId="0" fontId="132" fillId="0" borderId="35" xfId="0" applyFont="1" applyFill="1" applyBorder="1" applyAlignment="1">
      <alignment horizontal="center" vertical="center"/>
    </xf>
    <xf numFmtId="0" fontId="132" fillId="0" borderId="41" xfId="0" applyFont="1" applyFill="1" applyBorder="1" applyAlignment="1">
      <alignment horizontal="center" vertical="center"/>
    </xf>
    <xf numFmtId="237" fontId="131" fillId="0" borderId="26" xfId="0" applyNumberFormat="1" applyFont="1" applyFill="1" applyBorder="1" applyAlignment="1">
      <alignment horizontal="center" vertical="center"/>
    </xf>
    <xf numFmtId="237" fontId="131" fillId="0" borderId="39" xfId="0" applyNumberFormat="1" applyFont="1" applyFill="1" applyBorder="1" applyAlignment="1">
      <alignment horizontal="center" vertical="center"/>
    </xf>
    <xf numFmtId="237" fontId="131" fillId="0" borderId="26" xfId="0" applyNumberFormat="1" applyFont="1" applyFill="1" applyBorder="1" applyAlignment="1">
      <alignment horizontal="center" vertical="center" wrapText="1"/>
    </xf>
    <xf numFmtId="237" fontId="131" fillId="0" borderId="39" xfId="0" applyNumberFormat="1" applyFont="1" applyFill="1" applyBorder="1" applyAlignment="1">
      <alignment horizontal="center" vertical="center" wrapText="1"/>
    </xf>
    <xf numFmtId="237" fontId="131" fillId="0" borderId="66" xfId="0" applyNumberFormat="1" applyFont="1" applyFill="1" applyBorder="1" applyAlignment="1">
      <alignment horizontal="center" vertical="center"/>
    </xf>
    <xf numFmtId="237" fontId="131" fillId="0" borderId="71" xfId="0" applyNumberFormat="1" applyFont="1" applyFill="1" applyBorder="1" applyAlignment="1">
      <alignment horizontal="center" vertical="center"/>
    </xf>
    <xf numFmtId="240" fontId="131" fillId="0" borderId="26" xfId="0" applyNumberFormat="1" applyFont="1" applyFill="1" applyBorder="1" applyAlignment="1">
      <alignment horizontal="center" vertical="center"/>
    </xf>
    <xf numFmtId="240" fontId="131" fillId="0" borderId="9" xfId="0" applyNumberFormat="1" applyFont="1" applyFill="1" applyBorder="1" applyAlignment="1">
      <alignment horizontal="center" vertical="center"/>
    </xf>
    <xf numFmtId="240" fontId="131" fillId="0" borderId="39" xfId="0" applyNumberFormat="1" applyFont="1" applyFill="1" applyBorder="1" applyAlignment="1">
      <alignment horizontal="center" vertical="center"/>
    </xf>
    <xf numFmtId="0" fontId="131" fillId="0" borderId="37" xfId="0" applyFont="1" applyFill="1" applyBorder="1" applyAlignment="1">
      <alignment horizontal="left" vertical="center"/>
    </xf>
    <xf numFmtId="0" fontId="131" fillId="0" borderId="38" xfId="0" applyFont="1" applyFill="1" applyBorder="1" applyAlignment="1">
      <alignment horizontal="left" vertical="center"/>
    </xf>
    <xf numFmtId="0" fontId="131" fillId="0" borderId="9" xfId="0" applyFont="1" applyFill="1" applyBorder="1" applyAlignment="1">
      <alignment horizontal="left" vertical="center"/>
    </xf>
    <xf numFmtId="0" fontId="131" fillId="0" borderId="39" xfId="0" applyFont="1" applyFill="1" applyBorder="1" applyAlignment="1">
      <alignment horizontal="left" vertical="center"/>
    </xf>
    <xf numFmtId="250" fontId="131" fillId="36" borderId="26" xfId="0" applyNumberFormat="1" applyFont="1" applyFill="1" applyBorder="1" applyAlignment="1">
      <alignment horizontal="center" vertical="center"/>
    </xf>
    <xf numFmtId="250" fontId="131" fillId="36" borderId="9" xfId="0" applyNumberFormat="1" applyFont="1" applyFill="1" applyBorder="1" applyAlignment="1">
      <alignment horizontal="center" vertical="center"/>
    </xf>
    <xf numFmtId="250" fontId="131" fillId="36" borderId="39" xfId="0" applyNumberFormat="1" applyFont="1" applyFill="1" applyBorder="1" applyAlignment="1">
      <alignment horizontal="center" vertical="center"/>
    </xf>
    <xf numFmtId="0" fontId="131" fillId="0" borderId="212" xfId="0" applyFont="1" applyFill="1" applyBorder="1" applyAlignment="1">
      <alignment horizontal="center" vertical="center"/>
    </xf>
    <xf numFmtId="0" fontId="131" fillId="0" borderId="65" xfId="0" applyFont="1" applyFill="1" applyBorder="1" applyAlignment="1">
      <alignment horizontal="center" vertical="center"/>
    </xf>
    <xf numFmtId="0" fontId="131" fillId="0" borderId="70" xfId="0" applyFont="1" applyFill="1" applyBorder="1" applyAlignment="1">
      <alignment horizontal="center" vertical="center"/>
    </xf>
    <xf numFmtId="237" fontId="131" fillId="0" borderId="65" xfId="0" applyNumberFormat="1" applyFont="1" applyFill="1" applyBorder="1" applyAlignment="1">
      <alignment horizontal="center" vertical="center"/>
    </xf>
    <xf numFmtId="242" fontId="131" fillId="0" borderId="70" xfId="0" applyNumberFormat="1" applyFont="1" applyFill="1" applyBorder="1" applyAlignment="1">
      <alignment horizontal="center" vertical="center"/>
    </xf>
    <xf numFmtId="239" fontId="131" fillId="0" borderId="70" xfId="0" applyNumberFormat="1" applyFont="1" applyFill="1" applyBorder="1" applyAlignment="1">
      <alignment horizontal="center" vertical="center"/>
    </xf>
    <xf numFmtId="257" fontId="131" fillId="36" borderId="34" xfId="0" applyNumberFormat="1" applyFont="1" applyFill="1" applyBorder="1" applyAlignment="1">
      <alignment horizontal="center" vertical="center"/>
    </xf>
    <xf numFmtId="257" fontId="131" fillId="36" borderId="37" xfId="0" applyNumberFormat="1" applyFont="1" applyFill="1" applyBorder="1" applyAlignment="1">
      <alignment horizontal="center" vertical="center"/>
    </xf>
    <xf numFmtId="257" fontId="131" fillId="36" borderId="38" xfId="0" applyNumberFormat="1" applyFont="1" applyFill="1" applyBorder="1" applyAlignment="1">
      <alignment horizontal="center" vertical="center"/>
    </xf>
    <xf numFmtId="257" fontId="131" fillId="36" borderId="34" xfId="0" applyNumberFormat="1" applyFont="1" applyFill="1" applyBorder="1" applyAlignment="1">
      <alignment vertical="center"/>
    </xf>
    <xf numFmtId="257" fontId="131" fillId="36" borderId="37" xfId="0" applyNumberFormat="1" applyFont="1" applyFill="1" applyBorder="1" applyAlignment="1">
      <alignment vertical="center"/>
    </xf>
    <xf numFmtId="254" fontId="131" fillId="36" borderId="26" xfId="0" applyNumberFormat="1" applyFont="1" applyFill="1" applyBorder="1" applyAlignment="1">
      <alignment horizontal="center" vertical="center"/>
    </xf>
    <xf numFmtId="254" fontId="131" fillId="36" borderId="9" xfId="0" applyNumberFormat="1" applyFont="1" applyFill="1" applyBorder="1" applyAlignment="1">
      <alignment horizontal="center" vertical="center"/>
    </xf>
    <xf numFmtId="254" fontId="131" fillId="36" borderId="39" xfId="0" applyNumberFormat="1" applyFont="1" applyFill="1" applyBorder="1" applyAlignment="1">
      <alignment horizontal="center" vertical="center"/>
    </xf>
    <xf numFmtId="254" fontId="131" fillId="36" borderId="26" xfId="0" applyNumberFormat="1" applyFont="1" applyFill="1" applyBorder="1" applyAlignment="1">
      <alignment vertical="center"/>
    </xf>
    <xf numFmtId="254" fontId="131" fillId="36" borderId="9" xfId="0" applyNumberFormat="1" applyFont="1" applyFill="1" applyBorder="1" applyAlignment="1">
      <alignment vertical="center"/>
    </xf>
    <xf numFmtId="251" fontId="131" fillId="36" borderId="26" xfId="0" applyNumberFormat="1" applyFont="1" applyFill="1" applyBorder="1" applyAlignment="1">
      <alignment horizontal="center" vertical="center"/>
    </xf>
    <xf numFmtId="251" fontId="131" fillId="36" borderId="9" xfId="0" applyNumberFormat="1" applyFont="1" applyFill="1" applyBorder="1" applyAlignment="1">
      <alignment horizontal="center" vertical="center"/>
    </xf>
    <xf numFmtId="251" fontId="131" fillId="36" borderId="39" xfId="0" applyNumberFormat="1" applyFont="1" applyFill="1" applyBorder="1" applyAlignment="1">
      <alignment horizontal="center" vertical="center"/>
    </xf>
    <xf numFmtId="0" fontId="131" fillId="0" borderId="0" xfId="0" applyFont="1" applyFill="1" applyBorder="1" applyAlignment="1">
      <alignment horizontal="left" vertical="center"/>
    </xf>
    <xf numFmtId="0" fontId="131" fillId="0" borderId="40" xfId="0" applyFont="1" applyFill="1" applyBorder="1" applyAlignment="1">
      <alignment horizontal="left" vertical="center"/>
    </xf>
    <xf numFmtId="254" fontId="131" fillId="36" borderId="7" xfId="0" applyNumberFormat="1" applyFont="1" applyFill="1" applyBorder="1" applyAlignment="1">
      <alignment horizontal="center" vertical="center"/>
    </xf>
    <xf numFmtId="254" fontId="131" fillId="36" borderId="0" xfId="0" applyNumberFormat="1" applyFont="1" applyFill="1" applyBorder="1" applyAlignment="1">
      <alignment horizontal="center" vertical="center"/>
    </xf>
    <xf numFmtId="254" fontId="131" fillId="36" borderId="40" xfId="0" applyNumberFormat="1" applyFont="1" applyFill="1" applyBorder="1" applyAlignment="1">
      <alignment horizontal="center" vertical="center"/>
    </xf>
    <xf numFmtId="254" fontId="131" fillId="36" borderId="7" xfId="0" applyNumberFormat="1" applyFont="1" applyFill="1" applyBorder="1" applyAlignment="1">
      <alignment vertical="center"/>
    </xf>
    <xf numFmtId="254" fontId="131" fillId="36" borderId="0" xfId="0" applyNumberFormat="1" applyFont="1" applyFill="1" applyBorder="1" applyAlignment="1">
      <alignment vertical="center"/>
    </xf>
    <xf numFmtId="0" fontId="131" fillId="0" borderId="34" xfId="248" applyFont="1" applyFill="1" applyBorder="1" applyAlignment="1">
      <alignment horizontal="center" vertical="center" wrapText="1"/>
    </xf>
    <xf numFmtId="0" fontId="131" fillId="0" borderId="37" xfId="248" applyFont="1" applyFill="1" applyBorder="1" applyAlignment="1">
      <alignment horizontal="center" vertical="center" wrapText="1"/>
    </xf>
    <xf numFmtId="0" fontId="131" fillId="0" borderId="38" xfId="248" applyFont="1" applyFill="1" applyBorder="1" applyAlignment="1">
      <alignment horizontal="center" vertical="center" wrapText="1"/>
    </xf>
    <xf numFmtId="0" fontId="133" fillId="0" borderId="0" xfId="0" applyFont="1" applyFill="1" applyBorder="1" applyAlignment="1">
      <alignment horizontal="center" vertical="center"/>
    </xf>
    <xf numFmtId="0" fontId="140" fillId="0" borderId="7" xfId="0" applyFont="1" applyFill="1" applyBorder="1" applyAlignment="1">
      <alignment horizontal="center" vertical="center"/>
    </xf>
    <xf numFmtId="0" fontId="140" fillId="0" borderId="40" xfId="0" applyFont="1" applyFill="1" applyBorder="1" applyAlignment="1">
      <alignment horizontal="center" vertical="center"/>
    </xf>
    <xf numFmtId="0" fontId="134" fillId="0" borderId="26" xfId="0" applyFont="1" applyFill="1" applyBorder="1" applyAlignment="1">
      <alignment horizontal="center" vertical="center" wrapText="1"/>
    </xf>
    <xf numFmtId="0" fontId="134" fillId="0" borderId="9" xfId="0" applyFont="1" applyFill="1" applyBorder="1" applyAlignment="1">
      <alignment horizontal="center" vertical="center" wrapText="1"/>
    </xf>
    <xf numFmtId="0" fontId="134" fillId="0" borderId="39" xfId="0" applyFont="1" applyFill="1" applyBorder="1" applyAlignment="1">
      <alignment horizontal="center" vertical="center" wrapText="1"/>
    </xf>
    <xf numFmtId="0" fontId="140" fillId="0" borderId="35" xfId="0" applyFont="1" applyFill="1" applyBorder="1" applyAlignment="1">
      <alignment horizontal="center" vertical="center"/>
    </xf>
    <xf numFmtId="0" fontId="140" fillId="0" borderId="41" xfId="0" applyFont="1" applyFill="1" applyBorder="1" applyAlignment="1">
      <alignment horizontal="center" vertical="center"/>
    </xf>
    <xf numFmtId="0" fontId="131" fillId="0" borderId="34" xfId="0" applyFont="1" applyFill="1" applyBorder="1" applyAlignment="1">
      <alignment horizontal="center" vertical="center" wrapText="1"/>
    </xf>
    <xf numFmtId="0" fontId="131" fillId="0" borderId="38" xfId="0" applyFont="1" applyFill="1" applyBorder="1" applyAlignment="1">
      <alignment horizontal="center" vertical="center" wrapText="1"/>
    </xf>
    <xf numFmtId="237" fontId="131" fillId="0" borderId="34" xfId="0" applyNumberFormat="1" applyFont="1" applyFill="1" applyBorder="1" applyAlignment="1">
      <alignment horizontal="center" vertical="center" wrapText="1"/>
    </xf>
    <xf numFmtId="237" fontId="131" fillId="0" borderId="38" xfId="0" applyNumberFormat="1" applyFont="1" applyFill="1" applyBorder="1" applyAlignment="1">
      <alignment horizontal="center" vertical="center" wrapText="1"/>
    </xf>
    <xf numFmtId="0" fontId="136" fillId="0" borderId="65" xfId="0" applyFont="1" applyBorder="1" applyAlignment="1">
      <alignment horizontal="center" vertical="center"/>
    </xf>
    <xf numFmtId="0" fontId="136" fillId="0" borderId="9" xfId="0" applyFont="1" applyBorder="1" applyAlignment="1">
      <alignment horizontal="center" vertical="center"/>
    </xf>
    <xf numFmtId="0" fontId="136" fillId="0" borderId="39" xfId="0" applyFont="1" applyBorder="1" applyAlignment="1">
      <alignment horizontal="center" vertical="center"/>
    </xf>
    <xf numFmtId="253" fontId="136" fillId="36" borderId="45" xfId="0" applyNumberFormat="1" applyFont="1" applyFill="1" applyBorder="1" applyAlignment="1">
      <alignment horizontal="right" vertical="center"/>
    </xf>
    <xf numFmtId="253" fontId="136" fillId="36" borderId="44" xfId="0" applyNumberFormat="1" applyFont="1" applyFill="1" applyBorder="1" applyAlignment="1">
      <alignment horizontal="right" vertical="center"/>
    </xf>
    <xf numFmtId="250" fontId="135" fillId="36" borderId="26" xfId="0" applyNumberFormat="1" applyFont="1" applyFill="1" applyBorder="1" applyAlignment="1">
      <alignment horizontal="center" vertical="center"/>
    </xf>
    <xf numFmtId="250" fontId="135" fillId="36" borderId="9" xfId="0" applyNumberFormat="1" applyFont="1" applyFill="1" applyBorder="1" applyAlignment="1">
      <alignment horizontal="center" vertical="center"/>
    </xf>
    <xf numFmtId="250" fontId="135" fillId="36" borderId="39" xfId="0" applyNumberFormat="1" applyFont="1" applyFill="1" applyBorder="1" applyAlignment="1">
      <alignment horizontal="center" vertical="center"/>
    </xf>
    <xf numFmtId="0" fontId="135" fillId="0" borderId="49" xfId="0" applyFont="1" applyFill="1" applyBorder="1" applyAlignment="1">
      <alignment horizontal="left" vertical="center"/>
    </xf>
    <xf numFmtId="0" fontId="135" fillId="0" borderId="52" xfId="0" applyFont="1" applyFill="1" applyBorder="1" applyAlignment="1">
      <alignment horizontal="left" vertical="center"/>
    </xf>
    <xf numFmtId="249" fontId="135" fillId="36" borderId="50" xfId="0" applyNumberFormat="1" applyFont="1" applyFill="1" applyBorder="1" applyAlignment="1">
      <alignment horizontal="right" vertical="center"/>
    </xf>
    <xf numFmtId="249" fontId="135" fillId="36" borderId="49" xfId="0" applyNumberFormat="1" applyFont="1" applyFill="1" applyBorder="1" applyAlignment="1">
      <alignment horizontal="right" vertical="center"/>
    </xf>
    <xf numFmtId="249" fontId="135" fillId="36" borderId="53" xfId="0" applyNumberFormat="1" applyFont="1" applyFill="1" applyBorder="1" applyAlignment="1">
      <alignment horizontal="center" vertical="center"/>
    </xf>
    <xf numFmtId="249" fontId="135" fillId="36" borderId="64" xfId="0" applyNumberFormat="1" applyFont="1" applyFill="1" applyBorder="1" applyAlignment="1">
      <alignment horizontal="center" vertical="center"/>
    </xf>
    <xf numFmtId="249" fontId="135" fillId="36" borderId="63" xfId="0" applyNumberFormat="1" applyFont="1" applyFill="1" applyBorder="1" applyAlignment="1">
      <alignment horizontal="center" vertical="center"/>
    </xf>
    <xf numFmtId="257" fontId="135" fillId="36" borderId="26" xfId="0" applyNumberFormat="1" applyFont="1" applyFill="1" applyBorder="1" applyAlignment="1">
      <alignment horizontal="center" vertical="center"/>
    </xf>
    <xf numFmtId="257" fontId="135" fillId="36" borderId="9" xfId="0" applyNumberFormat="1" applyFont="1" applyFill="1" applyBorder="1" applyAlignment="1">
      <alignment horizontal="center" vertical="center"/>
    </xf>
    <xf numFmtId="257" fontId="135" fillId="36" borderId="39" xfId="0" applyNumberFormat="1" applyFont="1" applyFill="1" applyBorder="1" applyAlignment="1">
      <alignment horizontal="center" vertical="center"/>
    </xf>
    <xf numFmtId="0" fontId="135" fillId="0" borderId="0" xfId="0" applyFont="1" applyFill="1" applyBorder="1" applyAlignment="1">
      <alignment horizontal="left" vertical="center"/>
    </xf>
    <xf numFmtId="0" fontId="135" fillId="0" borderId="40" xfId="0" applyFont="1" applyFill="1" applyBorder="1" applyAlignment="1">
      <alignment horizontal="left" vertical="center"/>
    </xf>
    <xf numFmtId="254" fontId="135" fillId="36" borderId="7" xfId="0" applyNumberFormat="1" applyFont="1" applyFill="1" applyBorder="1" applyAlignment="1">
      <alignment horizontal="center" vertical="center"/>
    </xf>
    <xf numFmtId="254" fontId="135" fillId="36" borderId="0" xfId="0" applyNumberFormat="1" applyFont="1" applyFill="1" applyBorder="1" applyAlignment="1">
      <alignment horizontal="center" vertical="center"/>
    </xf>
    <xf numFmtId="254" fontId="135" fillId="36" borderId="40" xfId="0" applyNumberFormat="1" applyFont="1" applyFill="1" applyBorder="1" applyAlignment="1">
      <alignment horizontal="center" vertical="center"/>
    </xf>
    <xf numFmtId="251" fontId="135" fillId="36" borderId="26" xfId="0" applyNumberFormat="1" applyFont="1" applyFill="1" applyBorder="1" applyAlignment="1">
      <alignment horizontal="center" vertical="center"/>
    </xf>
    <xf numFmtId="251" fontId="135" fillId="36" borderId="9" xfId="0" applyNumberFormat="1" applyFont="1" applyFill="1" applyBorder="1" applyAlignment="1">
      <alignment horizontal="center" vertical="center"/>
    </xf>
    <xf numFmtId="251" fontId="135" fillId="36" borderId="39" xfId="0" applyNumberFormat="1" applyFont="1" applyFill="1" applyBorder="1" applyAlignment="1">
      <alignment horizontal="center" vertical="center"/>
    </xf>
    <xf numFmtId="0" fontId="136" fillId="0" borderId="26" xfId="0" applyFont="1" applyFill="1" applyBorder="1" applyAlignment="1">
      <alignment horizontal="center" vertical="center"/>
    </xf>
    <xf numFmtId="0" fontId="136" fillId="0" borderId="9" xfId="0" applyFont="1" applyFill="1" applyBorder="1" applyAlignment="1">
      <alignment horizontal="center" vertical="center"/>
    </xf>
    <xf numFmtId="0" fontId="136" fillId="0" borderId="39" xfId="0" applyFont="1" applyFill="1" applyBorder="1" applyAlignment="1">
      <alignment horizontal="center" vertical="center"/>
    </xf>
    <xf numFmtId="254" fontId="135" fillId="36" borderId="26" xfId="0" applyNumberFormat="1" applyFont="1" applyFill="1" applyBorder="1" applyAlignment="1">
      <alignment horizontal="center" vertical="center"/>
    </xf>
    <xf numFmtId="254" fontId="135" fillId="36" borderId="9" xfId="0" applyNumberFormat="1" applyFont="1" applyFill="1" applyBorder="1" applyAlignment="1">
      <alignment horizontal="center" vertical="center"/>
    </xf>
    <xf numFmtId="254" fontId="135" fillId="36" borderId="39" xfId="0" applyNumberFormat="1" applyFont="1" applyFill="1" applyBorder="1" applyAlignment="1">
      <alignment horizontal="center" vertical="center"/>
    </xf>
    <xf numFmtId="0" fontId="135" fillId="0" borderId="36" xfId="0" applyFont="1" applyFill="1" applyBorder="1" applyAlignment="1">
      <alignment horizontal="left" vertical="center"/>
    </xf>
    <xf numFmtId="0" fontId="135" fillId="0" borderId="41" xfId="0" applyFont="1" applyFill="1" applyBorder="1" applyAlignment="1">
      <alignment horizontal="left" vertical="center"/>
    </xf>
    <xf numFmtId="254" fontId="135" fillId="36" borderId="35" xfId="0" applyNumberFormat="1" applyFont="1" applyFill="1" applyBorder="1" applyAlignment="1">
      <alignment horizontal="center" vertical="center"/>
    </xf>
    <xf numFmtId="254" fontId="135" fillId="36" borderId="36" xfId="0" applyNumberFormat="1" applyFont="1" applyFill="1" applyBorder="1" applyAlignment="1">
      <alignment horizontal="center" vertical="center"/>
    </xf>
    <xf numFmtId="254" fontId="135" fillId="36" borderId="41" xfId="0" applyNumberFormat="1" applyFont="1" applyFill="1" applyBorder="1" applyAlignment="1">
      <alignment horizontal="center" vertical="center"/>
    </xf>
    <xf numFmtId="0" fontId="136" fillId="0" borderId="37" xfId="0" applyFont="1" applyFill="1" applyBorder="1" applyAlignment="1">
      <alignment horizontal="center" vertical="center"/>
    </xf>
    <xf numFmtId="0" fontId="136" fillId="0" borderId="0" xfId="0" applyFont="1" applyFill="1" applyBorder="1" applyAlignment="1">
      <alignment horizontal="center" vertical="center"/>
    </xf>
    <xf numFmtId="0" fontId="138" fillId="0" borderId="0" xfId="0" applyFont="1" applyFill="1" applyBorder="1" applyAlignment="1">
      <alignment horizontal="center" vertical="center"/>
    </xf>
    <xf numFmtId="242" fontId="136" fillId="0" borderId="34" xfId="0" applyNumberFormat="1" applyFont="1" applyFill="1" applyBorder="1" applyAlignment="1">
      <alignment horizontal="center" vertical="center"/>
    </xf>
    <xf numFmtId="242" fontId="136" fillId="0" borderId="204" xfId="0" applyNumberFormat="1" applyFont="1" applyFill="1" applyBorder="1" applyAlignment="1">
      <alignment horizontal="center" vertical="center"/>
    </xf>
    <xf numFmtId="240" fontId="136" fillId="0" borderId="83" xfId="0" applyNumberFormat="1" applyFont="1" applyFill="1" applyBorder="1" applyAlignment="1">
      <alignment horizontal="center" vertical="center"/>
    </xf>
    <xf numFmtId="240" fontId="136" fillId="0" borderId="211" xfId="0" applyNumberFormat="1" applyFont="1" applyFill="1" applyBorder="1" applyAlignment="1">
      <alignment horizontal="center" vertical="center"/>
    </xf>
    <xf numFmtId="242" fontId="136" fillId="0" borderId="83" xfId="0" applyNumberFormat="1" applyFont="1" applyFill="1" applyBorder="1" applyAlignment="1">
      <alignment horizontal="center" vertical="center"/>
    </xf>
    <xf numFmtId="242" fontId="136" fillId="0" borderId="40" xfId="0" applyNumberFormat="1" applyFont="1" applyFill="1" applyBorder="1" applyAlignment="1">
      <alignment horizontal="center" vertical="center"/>
    </xf>
    <xf numFmtId="242" fontId="136" fillId="0" borderId="7" xfId="0" applyNumberFormat="1" applyFont="1" applyFill="1" applyBorder="1" applyAlignment="1">
      <alignment horizontal="center" vertical="center"/>
    </xf>
    <xf numFmtId="242" fontId="136" fillId="0" borderId="211" xfId="0" applyNumberFormat="1" applyFont="1" applyFill="1" applyBorder="1" applyAlignment="1">
      <alignment horizontal="center" vertical="center"/>
    </xf>
    <xf numFmtId="242" fontId="136" fillId="0" borderId="37" xfId="0" applyNumberFormat="1" applyFont="1" applyFill="1" applyBorder="1" applyAlignment="1">
      <alignment horizontal="center" vertical="center"/>
    </xf>
    <xf numFmtId="0" fontId="138" fillId="0" borderId="37" xfId="0" applyFont="1" applyFill="1" applyBorder="1" applyAlignment="1">
      <alignment horizontal="center" vertical="center"/>
    </xf>
    <xf numFmtId="237" fontId="135" fillId="0" borderId="43" xfId="0" applyNumberFormat="1" applyFont="1" applyFill="1" applyBorder="1" applyAlignment="1">
      <alignment horizontal="center" vertical="center" wrapText="1"/>
    </xf>
    <xf numFmtId="237" fontId="135" fillId="0" borderId="47" xfId="0" applyNumberFormat="1" applyFont="1" applyFill="1" applyBorder="1" applyAlignment="1">
      <alignment horizontal="center" vertical="center" wrapText="1"/>
    </xf>
    <xf numFmtId="242" fontId="136" fillId="0" borderId="0" xfId="0" applyNumberFormat="1" applyFont="1" applyFill="1" applyBorder="1" applyAlignment="1">
      <alignment horizontal="center" vertical="center"/>
    </xf>
    <xf numFmtId="237" fontId="135" fillId="0" borderId="48" xfId="0" applyNumberFormat="1" applyFont="1" applyFill="1" applyBorder="1" applyAlignment="1">
      <alignment horizontal="center" vertical="center" wrapText="1"/>
    </xf>
    <xf numFmtId="237" fontId="135" fillId="0" borderId="49" xfId="0" applyNumberFormat="1" applyFont="1" applyFill="1" applyBorder="1" applyAlignment="1">
      <alignment horizontal="center" vertical="center" wrapText="1"/>
    </xf>
    <xf numFmtId="237" fontId="135" fillId="0" borderId="52" xfId="0" applyNumberFormat="1" applyFont="1" applyFill="1" applyBorder="1" applyAlignment="1">
      <alignment horizontal="center" vertical="center" wrapText="1"/>
    </xf>
    <xf numFmtId="237" fontId="135" fillId="0" borderId="62" xfId="0" applyNumberFormat="1" applyFont="1" applyFill="1" applyBorder="1" applyAlignment="1">
      <alignment horizontal="center" vertical="center" wrapText="1"/>
    </xf>
    <xf numFmtId="237" fontId="135" fillId="0" borderId="146" xfId="0" applyNumberFormat="1" applyFont="1" applyFill="1" applyBorder="1" applyAlignment="1">
      <alignment horizontal="center" vertical="center" wrapText="1"/>
    </xf>
    <xf numFmtId="240" fontId="137" fillId="0" borderId="65" xfId="0" applyNumberFormat="1" applyFont="1" applyFill="1" applyBorder="1" applyAlignment="1">
      <alignment horizontal="center" vertical="center" wrapText="1"/>
    </xf>
    <xf numFmtId="240" fontId="137" fillId="0" borderId="66" xfId="0" applyNumberFormat="1" applyFont="1" applyFill="1" applyBorder="1" applyAlignment="1">
      <alignment horizontal="center" vertical="center" wrapText="1"/>
    </xf>
    <xf numFmtId="240" fontId="137" fillId="0" borderId="39" xfId="0" applyNumberFormat="1" applyFont="1" applyFill="1" applyBorder="1" applyAlignment="1">
      <alignment horizontal="center" vertical="center" wrapText="1"/>
    </xf>
    <xf numFmtId="237" fontId="135" fillId="0" borderId="53" xfId="0" applyNumberFormat="1" applyFont="1" applyFill="1" applyBorder="1" applyAlignment="1">
      <alignment horizontal="center" vertical="center" wrapText="1"/>
    </xf>
    <xf numFmtId="237" fontId="135" fillId="0" borderId="64" xfId="0" applyNumberFormat="1" applyFont="1" applyFill="1" applyBorder="1" applyAlignment="1">
      <alignment horizontal="center" vertical="center" wrapText="1"/>
    </xf>
    <xf numFmtId="237" fontId="135" fillId="0" borderId="63" xfId="0" applyNumberFormat="1" applyFont="1" applyFill="1" applyBorder="1" applyAlignment="1">
      <alignment horizontal="center" vertical="center" wrapText="1"/>
    </xf>
    <xf numFmtId="237" fontId="135" fillId="0" borderId="44" xfId="0" applyNumberFormat="1" applyFont="1" applyFill="1" applyBorder="1" applyAlignment="1">
      <alignment horizontal="center" vertical="center" wrapText="1"/>
    </xf>
    <xf numFmtId="0" fontId="139" fillId="0" borderId="26" xfId="0" applyFont="1" applyFill="1" applyBorder="1" applyAlignment="1">
      <alignment horizontal="center" vertical="center"/>
    </xf>
    <xf numFmtId="0" fontId="139" fillId="0" borderId="9" xfId="0" applyFont="1" applyFill="1" applyBorder="1" applyAlignment="1">
      <alignment horizontal="center" vertical="center"/>
    </xf>
    <xf numFmtId="0" fontId="139" fillId="0" borderId="39" xfId="0" applyFont="1" applyFill="1" applyBorder="1" applyAlignment="1">
      <alignment horizontal="center" vertical="center"/>
    </xf>
    <xf numFmtId="237" fontId="137" fillId="0" borderId="26" xfId="0" applyNumberFormat="1" applyFont="1" applyFill="1" applyBorder="1" applyAlignment="1">
      <alignment horizontal="center" vertical="center" wrapText="1"/>
    </xf>
    <xf numFmtId="237" fontId="137" fillId="0" borderId="9" xfId="0" applyNumberFormat="1" applyFont="1" applyFill="1" applyBorder="1" applyAlignment="1">
      <alignment horizontal="center" vertical="center" wrapText="1"/>
    </xf>
    <xf numFmtId="237" fontId="137" fillId="0" borderId="39" xfId="0" applyNumberFormat="1" applyFont="1" applyFill="1" applyBorder="1" applyAlignment="1">
      <alignment horizontal="center" vertical="center" wrapText="1"/>
    </xf>
    <xf numFmtId="0" fontId="136" fillId="0" borderId="49" xfId="0" applyFont="1" applyFill="1" applyBorder="1" applyAlignment="1">
      <alignment horizontal="center" vertical="center"/>
    </xf>
    <xf numFmtId="0" fontId="136" fillId="0" borderId="52" xfId="0" applyFont="1" applyFill="1" applyBorder="1" applyAlignment="1">
      <alignment horizontal="center" vertical="center"/>
    </xf>
    <xf numFmtId="0" fontId="136" fillId="0" borderId="64" xfId="0" applyFont="1" applyFill="1" applyBorder="1" applyAlignment="1">
      <alignment horizontal="center" vertical="center"/>
    </xf>
    <xf numFmtId="0" fontId="136" fillId="0" borderId="63" xfId="0" applyFont="1" applyFill="1" applyBorder="1" applyAlignment="1">
      <alignment horizontal="center" vertical="center"/>
    </xf>
    <xf numFmtId="252" fontId="133" fillId="0" borderId="65" xfId="0" applyNumberFormat="1" applyFont="1" applyFill="1" applyBorder="1" applyAlignment="1">
      <alignment horizontal="center" vertical="center"/>
    </xf>
    <xf numFmtId="252" fontId="133" fillId="0" borderId="66" xfId="0" applyNumberFormat="1" applyFont="1" applyFill="1" applyBorder="1" applyAlignment="1">
      <alignment horizontal="center" vertical="center"/>
    </xf>
    <xf numFmtId="252" fontId="133" fillId="0" borderId="39" xfId="0" applyNumberFormat="1" applyFont="1" applyFill="1" applyBorder="1" applyAlignment="1">
      <alignment horizontal="center" vertical="center"/>
    </xf>
    <xf numFmtId="0" fontId="130" fillId="0" borderId="65" xfId="0" applyFont="1" applyFill="1" applyBorder="1" applyAlignment="1">
      <alignment horizontal="center" vertical="center"/>
    </xf>
    <xf numFmtId="0" fontId="130" fillId="0" borderId="37" xfId="0" applyFont="1" applyBorder="1" applyAlignment="1">
      <alignment horizontal="left" vertical="center"/>
    </xf>
    <xf numFmtId="0" fontId="130" fillId="0" borderId="38" xfId="0" applyFont="1" applyBorder="1" applyAlignment="1">
      <alignment horizontal="left" vertical="center"/>
    </xf>
    <xf numFmtId="253" fontId="135" fillId="36" borderId="43" xfId="0" applyNumberFormat="1" applyFont="1" applyFill="1" applyBorder="1" applyAlignment="1">
      <alignment horizontal="center" vertical="center"/>
    </xf>
    <xf numFmtId="253" fontId="135" fillId="36" borderId="44" xfId="0" applyNumberFormat="1" applyFont="1" applyFill="1" applyBorder="1" applyAlignment="1">
      <alignment horizontal="center" vertical="center"/>
    </xf>
    <xf numFmtId="253" fontId="135" fillId="36" borderId="47" xfId="0" applyNumberFormat="1" applyFont="1" applyFill="1" applyBorder="1" applyAlignment="1">
      <alignment horizontal="center" vertical="center"/>
    </xf>
    <xf numFmtId="0" fontId="130" fillId="0" borderId="0" xfId="0" applyFont="1" applyBorder="1" applyAlignment="1">
      <alignment horizontal="center" vertical="center"/>
    </xf>
    <xf numFmtId="0" fontId="130" fillId="0" borderId="40" xfId="0" applyFont="1" applyBorder="1" applyAlignment="1">
      <alignment horizontal="center" vertical="center"/>
    </xf>
    <xf numFmtId="0" fontId="130" fillId="0" borderId="9" xfId="0" applyFont="1" applyBorder="1" applyAlignment="1">
      <alignment horizontal="left" vertical="center"/>
    </xf>
    <xf numFmtId="0" fontId="130" fillId="0" borderId="39" xfId="0" applyFont="1" applyBorder="1" applyAlignment="1">
      <alignment horizontal="left" vertical="center"/>
    </xf>
    <xf numFmtId="0" fontId="130" fillId="0" borderId="74" xfId="0" applyFont="1" applyFill="1" applyBorder="1" applyAlignment="1">
      <alignment horizontal="center" vertical="center"/>
    </xf>
    <xf numFmtId="0" fontId="130" fillId="0" borderId="86" xfId="0" applyFont="1" applyFill="1" applyBorder="1" applyAlignment="1">
      <alignment horizontal="center" vertical="center"/>
    </xf>
    <xf numFmtId="0" fontId="130" fillId="0" borderId="85" xfId="0" applyFont="1" applyFill="1" applyBorder="1" applyAlignment="1">
      <alignment horizontal="center" vertical="center"/>
    </xf>
    <xf numFmtId="237" fontId="130" fillId="0" borderId="43" xfId="0" applyNumberFormat="1" applyFont="1" applyFill="1" applyBorder="1" applyAlignment="1">
      <alignment horizontal="center" vertical="center"/>
    </xf>
    <xf numFmtId="237" fontId="130" fillId="0" borderId="47" xfId="0" applyNumberFormat="1" applyFont="1" applyFill="1" applyBorder="1" applyAlignment="1">
      <alignment horizontal="center" vertical="center"/>
    </xf>
    <xf numFmtId="0" fontId="130" fillId="0" borderId="82" xfId="0" applyFont="1" applyFill="1" applyBorder="1" applyAlignment="1">
      <alignment horizontal="center" vertical="center"/>
    </xf>
    <xf numFmtId="0" fontId="130" fillId="0" borderId="181" xfId="0" applyFont="1" applyFill="1" applyBorder="1" applyAlignment="1">
      <alignment horizontal="center" vertical="center"/>
    </xf>
    <xf numFmtId="0" fontId="130" fillId="0" borderId="180" xfId="0" applyFont="1" applyFill="1" applyBorder="1" applyAlignment="1">
      <alignment horizontal="center" vertical="center"/>
    </xf>
    <xf numFmtId="237" fontId="130" fillId="0" borderId="48" xfId="0" applyNumberFormat="1" applyFont="1" applyFill="1" applyBorder="1" applyAlignment="1">
      <alignment horizontal="center" vertical="center"/>
    </xf>
    <xf numFmtId="237" fontId="130" fillId="0" borderId="52" xfId="0" applyNumberFormat="1" applyFont="1" applyFill="1" applyBorder="1" applyAlignment="1">
      <alignment horizontal="center" vertical="center"/>
    </xf>
    <xf numFmtId="237" fontId="130" fillId="0" borderId="53" xfId="0" applyNumberFormat="1" applyFont="1" applyFill="1" applyBorder="1" applyAlignment="1">
      <alignment horizontal="center" vertical="center"/>
    </xf>
    <xf numFmtId="237" fontId="130" fillId="0" borderId="63" xfId="0" applyNumberFormat="1" applyFont="1" applyFill="1" applyBorder="1" applyAlignment="1">
      <alignment horizontal="center" vertical="center"/>
    </xf>
    <xf numFmtId="237" fontId="133" fillId="0" borderId="9" xfId="0" applyNumberFormat="1" applyFont="1" applyFill="1" applyBorder="1" applyAlignment="1">
      <alignment horizontal="center" vertical="center"/>
    </xf>
    <xf numFmtId="237" fontId="130" fillId="0" borderId="35" xfId="0" applyNumberFormat="1" applyFont="1" applyFill="1" applyBorder="1" applyAlignment="1">
      <alignment horizontal="center" vertical="center"/>
    </xf>
    <xf numFmtId="237" fontId="130" fillId="0" borderId="41" xfId="0" applyNumberFormat="1" applyFont="1" applyFill="1" applyBorder="1" applyAlignment="1">
      <alignment horizontal="center" vertical="center"/>
    </xf>
    <xf numFmtId="237" fontId="130" fillId="0" borderId="62" xfId="0" applyNumberFormat="1" applyFont="1" applyFill="1" applyBorder="1" applyAlignment="1">
      <alignment horizontal="center" vertical="center"/>
    </xf>
    <xf numFmtId="237" fontId="130" fillId="0" borderId="146" xfId="0" applyNumberFormat="1" applyFont="1" applyFill="1" applyBorder="1" applyAlignment="1">
      <alignment horizontal="center" vertical="center"/>
    </xf>
    <xf numFmtId="237" fontId="133" fillId="0" borderId="26" xfId="0" applyNumberFormat="1" applyFont="1" applyFill="1" applyBorder="1" applyAlignment="1">
      <alignment horizontal="center" vertical="center"/>
    </xf>
    <xf numFmtId="237" fontId="133" fillId="0" borderId="39" xfId="0" applyNumberFormat="1" applyFont="1" applyFill="1" applyBorder="1" applyAlignment="1">
      <alignment horizontal="center" vertical="center"/>
    </xf>
    <xf numFmtId="0" fontId="132" fillId="0" borderId="0" xfId="0" applyFont="1" applyFill="1" applyBorder="1" applyAlignment="1">
      <alignment horizontal="center" vertical="center"/>
    </xf>
    <xf numFmtId="0" fontId="132" fillId="0" borderId="37" xfId="0" applyFont="1" applyFill="1" applyBorder="1" applyAlignment="1">
      <alignment horizontal="center" vertical="center"/>
    </xf>
    <xf numFmtId="0" fontId="140" fillId="0" borderId="36" xfId="0" applyFont="1" applyFill="1" applyBorder="1" applyAlignment="1">
      <alignment horizontal="center" vertical="center"/>
    </xf>
    <xf numFmtId="237" fontId="133" fillId="0" borderId="7" xfId="0" applyNumberFormat="1" applyFont="1" applyFill="1" applyBorder="1" applyAlignment="1">
      <alignment horizontal="center" vertical="center"/>
    </xf>
    <xf numFmtId="237" fontId="133" fillId="0" borderId="40" xfId="0" applyNumberFormat="1" applyFont="1" applyFill="1" applyBorder="1" applyAlignment="1">
      <alignment horizontal="center" vertical="center"/>
    </xf>
    <xf numFmtId="237" fontId="133" fillId="0" borderId="26" xfId="0" applyNumberFormat="1" applyFont="1" applyFill="1" applyBorder="1" applyAlignment="1">
      <alignment horizontal="left" vertical="center"/>
    </xf>
    <xf numFmtId="237" fontId="133" fillId="0" borderId="39" xfId="0" applyNumberFormat="1" applyFont="1" applyFill="1" applyBorder="1" applyAlignment="1">
      <alignment horizontal="left" vertical="center"/>
    </xf>
    <xf numFmtId="237" fontId="130" fillId="0" borderId="49" xfId="0" applyNumberFormat="1" applyFont="1" applyFill="1" applyBorder="1" applyAlignment="1">
      <alignment horizontal="center" vertical="center"/>
    </xf>
    <xf numFmtId="252" fontId="130" fillId="0" borderId="48" xfId="0" applyNumberFormat="1" applyFont="1" applyFill="1" applyBorder="1" applyAlignment="1">
      <alignment horizontal="center" vertical="center"/>
    </xf>
    <xf numFmtId="252" fontId="130" fillId="0" borderId="52" xfId="0" applyNumberFormat="1" applyFont="1" applyFill="1" applyBorder="1" applyAlignment="1">
      <alignment horizontal="center" vertical="center"/>
    </xf>
    <xf numFmtId="237" fontId="130" fillId="0" borderId="57" xfId="0" applyNumberFormat="1" applyFont="1" applyFill="1" applyBorder="1" applyAlignment="1">
      <alignment horizontal="center" vertical="center"/>
    </xf>
    <xf numFmtId="237" fontId="130" fillId="0" borderId="3" xfId="0" applyNumberFormat="1" applyFont="1" applyFill="1" applyBorder="1" applyAlignment="1">
      <alignment horizontal="center" vertical="center"/>
    </xf>
    <xf numFmtId="237" fontId="130" fillId="0" borderId="61" xfId="0" applyNumberFormat="1" applyFont="1" applyFill="1" applyBorder="1" applyAlignment="1">
      <alignment horizontal="center" vertical="center"/>
    </xf>
    <xf numFmtId="237" fontId="130" fillId="0" borderId="44" xfId="0" applyNumberFormat="1" applyFont="1" applyFill="1" applyBorder="1" applyAlignment="1">
      <alignment horizontal="center" vertical="center"/>
    </xf>
    <xf numFmtId="237" fontId="130" fillId="0" borderId="64" xfId="0" applyNumberFormat="1" applyFont="1" applyFill="1" applyBorder="1" applyAlignment="1">
      <alignment horizontal="center" vertical="center"/>
    </xf>
    <xf numFmtId="249" fontId="130" fillId="47" borderId="53" xfId="0" applyNumberFormat="1" applyFont="1" applyFill="1" applyBorder="1" applyAlignment="1">
      <alignment horizontal="center" vertical="center"/>
    </xf>
    <xf numFmtId="249" fontId="130" fillId="47" borderId="64" xfId="0" applyNumberFormat="1" applyFont="1" applyFill="1" applyBorder="1" applyAlignment="1">
      <alignment horizontal="center" vertical="center"/>
    </xf>
    <xf numFmtId="249" fontId="130" fillId="47" borderId="63" xfId="0" applyNumberFormat="1" applyFont="1" applyFill="1" applyBorder="1" applyAlignment="1">
      <alignment horizontal="center" vertical="center"/>
    </xf>
    <xf numFmtId="250" fontId="131" fillId="47" borderId="9" xfId="0" applyNumberFormat="1" applyFont="1" applyFill="1" applyBorder="1" applyAlignment="1">
      <alignment horizontal="center" vertical="center"/>
    </xf>
    <xf numFmtId="250" fontId="131" fillId="47" borderId="39" xfId="0" applyNumberFormat="1" applyFont="1" applyFill="1" applyBorder="1" applyAlignment="1">
      <alignment horizontal="center" vertical="center"/>
    </xf>
    <xf numFmtId="251" fontId="131" fillId="47" borderId="9" xfId="0" applyNumberFormat="1" applyFont="1" applyFill="1" applyBorder="1" applyAlignment="1">
      <alignment horizontal="center" vertical="center"/>
    </xf>
    <xf numFmtId="251" fontId="131" fillId="47" borderId="39" xfId="0" applyNumberFormat="1" applyFont="1" applyFill="1" applyBorder="1" applyAlignment="1">
      <alignment horizontal="center" vertical="center"/>
    </xf>
    <xf numFmtId="253" fontId="131" fillId="47" borderId="44" xfId="0" applyNumberFormat="1" applyFont="1" applyFill="1" applyBorder="1" applyAlignment="1">
      <alignment horizontal="center" vertical="center"/>
    </xf>
    <xf numFmtId="253" fontId="131" fillId="47" borderId="47" xfId="0" applyNumberFormat="1" applyFont="1" applyFill="1" applyBorder="1" applyAlignment="1">
      <alignment horizontal="center" vertical="center"/>
    </xf>
    <xf numFmtId="241" fontId="130" fillId="0" borderId="26" xfId="0" applyNumberFormat="1" applyFont="1" applyFill="1" applyBorder="1" applyAlignment="1">
      <alignment horizontal="center" vertical="center"/>
    </xf>
    <xf numFmtId="241" fontId="130" fillId="0" borderId="9" xfId="0" applyNumberFormat="1" applyFont="1" applyFill="1" applyBorder="1" applyAlignment="1">
      <alignment horizontal="center" vertical="center"/>
    </xf>
    <xf numFmtId="241" fontId="130" fillId="0" borderId="39" xfId="0" applyNumberFormat="1" applyFont="1" applyFill="1" applyBorder="1" applyAlignment="1">
      <alignment horizontal="center" vertical="center"/>
    </xf>
    <xf numFmtId="0" fontId="142" fillId="0" borderId="37" xfId="0" applyFont="1" applyBorder="1">
      <alignment vertical="center"/>
    </xf>
    <xf numFmtId="0" fontId="142" fillId="0" borderId="38" xfId="0" applyFont="1" applyBorder="1">
      <alignment vertical="center"/>
    </xf>
    <xf numFmtId="0" fontId="134" fillId="0" borderId="9" xfId="0" applyFont="1" applyFill="1" applyBorder="1" applyAlignment="1">
      <alignment horizontal="left" vertical="center"/>
    </xf>
    <xf numFmtId="0" fontId="134" fillId="0" borderId="39" xfId="0" applyFont="1" applyFill="1" applyBorder="1" applyAlignment="1">
      <alignment horizontal="left" vertical="center"/>
    </xf>
    <xf numFmtId="0" fontId="131" fillId="0" borderId="47" xfId="0" applyFont="1" applyFill="1" applyBorder="1" applyAlignment="1">
      <alignment horizontal="center" vertical="center" wrapText="1"/>
    </xf>
    <xf numFmtId="237" fontId="131" fillId="0" borderId="43" xfId="0" applyNumberFormat="1" applyFont="1" applyFill="1" applyBorder="1" applyAlignment="1">
      <alignment horizontal="center" vertical="center" wrapText="1"/>
    </xf>
    <xf numFmtId="237" fontId="131" fillId="0" borderId="44" xfId="0" applyNumberFormat="1" applyFont="1" applyFill="1" applyBorder="1" applyAlignment="1">
      <alignment horizontal="center" vertical="center" wrapText="1"/>
    </xf>
    <xf numFmtId="242" fontId="130" fillId="0" borderId="36" xfId="0" applyNumberFormat="1" applyFont="1" applyFill="1" applyBorder="1" applyAlignment="1">
      <alignment horizontal="center" vertical="center"/>
    </xf>
    <xf numFmtId="241" fontId="130" fillId="0" borderId="35" xfId="0" applyNumberFormat="1" applyFont="1" applyFill="1" applyBorder="1" applyAlignment="1">
      <alignment horizontal="center" vertical="center"/>
    </xf>
    <xf numFmtId="241" fontId="130" fillId="0" borderId="41" xfId="0" applyNumberFormat="1" applyFont="1" applyFill="1" applyBorder="1" applyAlignment="1">
      <alignment horizontal="center" vertical="center"/>
    </xf>
    <xf numFmtId="241" fontId="130" fillId="0" borderId="68" xfId="0" applyNumberFormat="1" applyFont="1" applyFill="1" applyBorder="1" applyAlignment="1">
      <alignment horizontal="center" vertical="center"/>
    </xf>
    <xf numFmtId="0" fontId="131" fillId="0" borderId="53" xfId="0" applyFont="1" applyFill="1" applyBorder="1" applyAlignment="1">
      <alignment horizontal="center" vertical="center" wrapText="1"/>
    </xf>
    <xf numFmtId="0" fontId="131" fillId="0" borderId="63" xfId="0" applyFont="1" applyFill="1" applyBorder="1" applyAlignment="1">
      <alignment horizontal="center" vertical="center" wrapText="1"/>
    </xf>
    <xf numFmtId="0" fontId="134" fillId="0" borderId="36" xfId="0" applyFont="1" applyFill="1" applyBorder="1" applyAlignment="1">
      <alignment horizontal="center" vertical="center"/>
    </xf>
    <xf numFmtId="0" fontId="131" fillId="0" borderId="48" xfId="0" applyFont="1" applyFill="1" applyBorder="1" applyAlignment="1">
      <alignment horizontal="center" vertical="center" wrapText="1"/>
    </xf>
    <xf numFmtId="0" fontId="131" fillId="0" borderId="52" xfId="0" applyFont="1" applyFill="1" applyBorder="1" applyAlignment="1">
      <alignment horizontal="center" vertical="center" wrapText="1"/>
    </xf>
    <xf numFmtId="237" fontId="131" fillId="0" borderId="9" xfId="0" applyNumberFormat="1" applyFont="1" applyFill="1" applyBorder="1" applyAlignment="1">
      <alignment horizontal="center" vertical="center"/>
    </xf>
    <xf numFmtId="0" fontId="132" fillId="0" borderId="36" xfId="0" applyFont="1" applyFill="1" applyBorder="1" applyAlignment="1">
      <alignment horizontal="center" vertical="center"/>
    </xf>
    <xf numFmtId="237" fontId="131" fillId="0" borderId="48" xfId="0" applyNumberFormat="1" applyFont="1" applyFill="1" applyBorder="1" applyAlignment="1">
      <alignment horizontal="center" vertical="center"/>
    </xf>
    <xf numFmtId="237" fontId="131" fillId="0" borderId="49" xfId="0" applyNumberFormat="1" applyFont="1" applyFill="1" applyBorder="1" applyAlignment="1">
      <alignment horizontal="center" vertical="center"/>
    </xf>
    <xf numFmtId="237" fontId="131" fillId="0" borderId="52" xfId="0" applyNumberFormat="1" applyFont="1" applyFill="1" applyBorder="1" applyAlignment="1">
      <alignment horizontal="center" vertical="center"/>
    </xf>
    <xf numFmtId="237" fontId="131" fillId="0" borderId="53" xfId="0" applyNumberFormat="1" applyFont="1" applyFill="1" applyBorder="1" applyAlignment="1">
      <alignment horizontal="center" vertical="center"/>
    </xf>
    <xf numFmtId="237" fontId="131" fillId="0" borderId="64" xfId="0" applyNumberFormat="1" applyFont="1" applyFill="1" applyBorder="1" applyAlignment="1">
      <alignment horizontal="center" vertical="center"/>
    </xf>
    <xf numFmtId="237" fontId="131" fillId="0" borderId="63" xfId="0" applyNumberFormat="1" applyFont="1" applyFill="1" applyBorder="1" applyAlignment="1">
      <alignment horizontal="center" vertical="center"/>
    </xf>
    <xf numFmtId="0" fontId="131" fillId="0" borderId="57" xfId="0" applyFont="1" applyFill="1" applyBorder="1" applyAlignment="1">
      <alignment horizontal="center" vertical="center" wrapText="1"/>
    </xf>
    <xf numFmtId="0" fontId="131" fillId="0" borderId="61" xfId="0" applyFont="1" applyFill="1" applyBorder="1" applyAlignment="1">
      <alignment horizontal="center" vertical="center" wrapText="1"/>
    </xf>
    <xf numFmtId="237" fontId="131" fillId="0" borderId="57" xfId="0" applyNumberFormat="1" applyFont="1" applyFill="1" applyBorder="1" applyAlignment="1">
      <alignment horizontal="center" vertical="center"/>
    </xf>
    <xf numFmtId="237" fontId="131" fillId="0" borderId="3" xfId="0" applyNumberFormat="1" applyFont="1" applyFill="1" applyBorder="1" applyAlignment="1">
      <alignment horizontal="center" vertical="center"/>
    </xf>
    <xf numFmtId="237" fontId="131" fillId="0" borderId="61" xfId="0" applyNumberFormat="1" applyFont="1" applyFill="1" applyBorder="1" applyAlignment="1">
      <alignment horizontal="center" vertical="center"/>
    </xf>
    <xf numFmtId="0" fontId="134" fillId="0" borderId="34" xfId="0" applyFont="1" applyFill="1" applyBorder="1" applyAlignment="1">
      <alignment horizontal="center" vertical="center"/>
    </xf>
    <xf numFmtId="0" fontId="134" fillId="0" borderId="37" xfId="0" applyFont="1" applyFill="1" applyBorder="1" applyAlignment="1">
      <alignment horizontal="center" vertical="center"/>
    </xf>
    <xf numFmtId="237" fontId="131" fillId="0" borderId="43" xfId="0" applyNumberFormat="1" applyFont="1" applyFill="1" applyBorder="1" applyAlignment="1">
      <alignment horizontal="center" vertical="center"/>
    </xf>
    <xf numFmtId="237" fontId="131" fillId="0" borderId="44" xfId="0" applyNumberFormat="1" applyFont="1" applyFill="1" applyBorder="1" applyAlignment="1">
      <alignment horizontal="center" vertical="center"/>
    </xf>
  </cellXfs>
  <cellStyles count="390">
    <cellStyle name="          _x000d__x000a_shell=progman.exe_x000d__x000a_m" xfId="1"/>
    <cellStyle name="#,##0" xfId="2"/>
    <cellStyle name="%" xfId="3"/>
    <cellStyle name="??" xfId="4"/>
    <cellStyle name="?? [0.00]_ Att. 1- Cover" xfId="5"/>
    <cellStyle name="?? [0]" xfId="6"/>
    <cellStyle name="?_x001d_??%U©÷u&amp;H©÷9_x0008_?_x0009_s_x000a__x0007__x0001__x0001_" xfId="7"/>
    <cellStyle name="???? [0.00]_      " xfId="8"/>
    <cellStyle name="??????" xfId="9"/>
    <cellStyle name="????_      " xfId="10"/>
    <cellStyle name="???[0]_?? DI" xfId="11"/>
    <cellStyle name="???_?? DI" xfId="12"/>
    <cellStyle name="??[0]_BRE" xfId="13"/>
    <cellStyle name="??_      " xfId="14"/>
    <cellStyle name="??A? [0]_ÿÿÿÿÿÿ_1_¢¬???¢â? " xfId="15"/>
    <cellStyle name="??A?_ÿÿÿÿÿÿ_1_¢¬???¢â? " xfId="16"/>
    <cellStyle name="?¡±¢¥?_?¨ù??¢´¢¥_¢¬???¢â? " xfId="17"/>
    <cellStyle name="?ðÇ%U?&amp;H?_x0008_?s_x000a__x0007__x0001__x0001_" xfId="18"/>
    <cellStyle name="_Bang Chi tieu (2)" xfId="19"/>
    <cellStyle name="~1" xfId="20"/>
    <cellStyle name="•W€_STDFOR" xfId="22"/>
    <cellStyle name="•W_’·Šú‰p•¶" xfId="21"/>
    <cellStyle name="W_MARINE" xfId="351"/>
    <cellStyle name="0.0" xfId="23"/>
    <cellStyle name="0.00" xfId="24"/>
    <cellStyle name="1" xfId="25"/>
    <cellStyle name="1_7 noi 48 goi C5 9 vi na" xfId="26"/>
    <cellStyle name="1_Book1" xfId="27"/>
    <cellStyle name="1_Book1_1" xfId="28"/>
    <cellStyle name="1_Cau thuy dien Ban La (Cu Anh)" xfId="29"/>
    <cellStyle name="1_Dtdchinh2397" xfId="30"/>
    <cellStyle name="1_Du toan 558 (Km17+508.12 - Km 22)" xfId="31"/>
    <cellStyle name="1_Gia_VLQL48_duyet " xfId="32"/>
    <cellStyle name="1_KlQdinhduyet" xfId="33"/>
    <cellStyle name="1_ÿÿÿÿÿ" xfId="34"/>
    <cellStyle name="2" xfId="35"/>
    <cellStyle name="2_7 noi 48 goi C5 9 vi na" xfId="36"/>
    <cellStyle name="2_Book1" xfId="37"/>
    <cellStyle name="2_Book1_1" xfId="38"/>
    <cellStyle name="2_Cau thuy dien Ban La (Cu Anh)" xfId="39"/>
    <cellStyle name="2_Dtdchinh2397" xfId="40"/>
    <cellStyle name="2_Du toan 558 (Km17+508.12 - Km 22)" xfId="41"/>
    <cellStyle name="2_Gia_VLQL48_duyet " xfId="42"/>
    <cellStyle name="2_KlQdinhduyet" xfId="43"/>
    <cellStyle name="2_ÿÿÿÿÿ" xfId="44"/>
    <cellStyle name="20% - Accent1" xfId="45"/>
    <cellStyle name="20% - Accent2" xfId="46"/>
    <cellStyle name="20% - Accent3" xfId="47"/>
    <cellStyle name="20% - Accent4" xfId="48"/>
    <cellStyle name="20% - Accent5" xfId="49"/>
    <cellStyle name="20% - Accent6" xfId="50"/>
    <cellStyle name="3" xfId="51"/>
    <cellStyle name="3_7 noi 48 goi C5 9 vi na" xfId="52"/>
    <cellStyle name="3_Book1" xfId="53"/>
    <cellStyle name="3_Book1_1" xfId="54"/>
    <cellStyle name="3_Cau thuy dien Ban La (Cu Anh)" xfId="55"/>
    <cellStyle name="3_Dtdchinh2397" xfId="56"/>
    <cellStyle name="3_Du toan 558 (Km17+508.12 - Km 22)" xfId="57"/>
    <cellStyle name="3_Gia_VLQL48_duyet " xfId="58"/>
    <cellStyle name="3_KlQdinhduyet" xfId="59"/>
    <cellStyle name="3_ÿÿÿÿÿ" xfId="60"/>
    <cellStyle name="4" xfId="61"/>
    <cellStyle name="4_7 noi 48 goi C5 9 vi na" xfId="62"/>
    <cellStyle name="4_Book1" xfId="63"/>
    <cellStyle name="4_Book1_1" xfId="64"/>
    <cellStyle name="4_Cau thuy dien Ban La (Cu Anh)" xfId="65"/>
    <cellStyle name="4_Dtdchinh2397" xfId="66"/>
    <cellStyle name="4_Du toan 558 (Km17+508.12 - Km 22)" xfId="67"/>
    <cellStyle name="4_Gia_VLQL48_duyet " xfId="68"/>
    <cellStyle name="4_KlQdinhduyet" xfId="69"/>
    <cellStyle name="4_ÿÿÿÿÿ" xfId="70"/>
    <cellStyle name="40% - Accent1" xfId="71"/>
    <cellStyle name="40% - Accent2" xfId="72"/>
    <cellStyle name="40% - Accent3" xfId="73"/>
    <cellStyle name="40% - Accent4" xfId="74"/>
    <cellStyle name="40% - Accent5" xfId="75"/>
    <cellStyle name="40% - Accent6" xfId="76"/>
    <cellStyle name="6" xfId="77"/>
    <cellStyle name="60% - Accent1" xfId="78"/>
    <cellStyle name="60% - Accent2" xfId="79"/>
    <cellStyle name="60% - Accent3" xfId="80"/>
    <cellStyle name="60% - Accent4" xfId="81"/>
    <cellStyle name="60% - Accent5" xfId="82"/>
    <cellStyle name="60% - Accent6" xfId="83"/>
    <cellStyle name="Accent1" xfId="84"/>
    <cellStyle name="Accent2" xfId="85"/>
    <cellStyle name="Accent3" xfId="86"/>
    <cellStyle name="Accent4" xfId="87"/>
    <cellStyle name="Accent5" xfId="88"/>
    <cellStyle name="Accent6" xfId="89"/>
    <cellStyle name="ÅëÈ­ [0]_¿ì¹°Åë" xfId="90"/>
    <cellStyle name="AeE­ [0]_INQUIRY ¿?¾÷AßAø " xfId="91"/>
    <cellStyle name="ÅëÈ­ [0]_laroux" xfId="92"/>
    <cellStyle name="ÅëÈ­_¿ì¹°Åë" xfId="93"/>
    <cellStyle name="AeE­_INQUIRY ¿?¾÷AßAø " xfId="94"/>
    <cellStyle name="ÅëÈ­_laroux" xfId="95"/>
    <cellStyle name="args.style" xfId="96"/>
    <cellStyle name="ÄÞ¸¶ [0]_¿ì¹°Åë" xfId="97"/>
    <cellStyle name="AÞ¸¶ [0]_INQUIRY ¿?¾÷AßAø " xfId="98"/>
    <cellStyle name="ÄÞ¸¶ [0]_laroux" xfId="99"/>
    <cellStyle name="ÄÞ¸¶_¿ì¹°Åë" xfId="100"/>
    <cellStyle name="AÞ¸¶_INQUIRY ¿?¾÷AßAø " xfId="101"/>
    <cellStyle name="ÄÞ¸¶_laroux" xfId="102"/>
    <cellStyle name="Bad" xfId="103"/>
    <cellStyle name="Body" xfId="104"/>
    <cellStyle name="C?AØ_¿?¾÷CoE² " xfId="105"/>
    <cellStyle name="Ç¥ÁØ_´çÃÊ±¸ÀÔ»ý»ê" xfId="106"/>
    <cellStyle name="C￥AØ_¿μ¾÷CoE² " xfId="107"/>
    <cellStyle name="Ç¥ÁØ_±³°¢¼ö·®" xfId="108"/>
    <cellStyle name="C￥AØ_Sheet1_¿μ¾÷CoE² " xfId="109"/>
    <cellStyle name="Calc Currency (0)" xfId="110"/>
    <cellStyle name="Calc Currency (2)" xfId="111"/>
    <cellStyle name="Calc Percent (0)" xfId="112"/>
    <cellStyle name="Calc Percent (1)" xfId="113"/>
    <cellStyle name="Calc Percent (2)" xfId="114"/>
    <cellStyle name="Calc Units (0)" xfId="115"/>
    <cellStyle name="Calc Units (1)" xfId="116"/>
    <cellStyle name="Calc Units (2)" xfId="117"/>
    <cellStyle name="Calculation" xfId="118"/>
    <cellStyle name="category" xfId="119"/>
    <cellStyle name="CC1" xfId="120"/>
    <cellStyle name="CC2" xfId="121"/>
    <cellStyle name="chchuyen" xfId="122"/>
    <cellStyle name="Check Cell" xfId="123"/>
    <cellStyle name="Chi phÝ kh¸c_Book1" xfId="124"/>
    <cellStyle name="Comma  - Style1" xfId="125"/>
    <cellStyle name="Comma  - Style2" xfId="126"/>
    <cellStyle name="Comma  - Style3" xfId="127"/>
    <cellStyle name="Comma  - Style4" xfId="128"/>
    <cellStyle name="Comma  - Style5" xfId="129"/>
    <cellStyle name="Comma  - Style6" xfId="130"/>
    <cellStyle name="Comma  - Style7" xfId="131"/>
    <cellStyle name="Comma  - Style8" xfId="132"/>
    <cellStyle name="Comma [00]" xfId="133"/>
    <cellStyle name="comma zerodec" xfId="134"/>
    <cellStyle name="Comma0" xfId="135"/>
    <cellStyle name="Copied" xfId="136"/>
    <cellStyle name="CT1" xfId="137"/>
    <cellStyle name="CT2" xfId="138"/>
    <cellStyle name="CT4" xfId="139"/>
    <cellStyle name="CT5" xfId="140"/>
    <cellStyle name="ct7" xfId="141"/>
    <cellStyle name="ct8" xfId="142"/>
    <cellStyle name="cth1" xfId="143"/>
    <cellStyle name="Cthuc" xfId="144"/>
    <cellStyle name="Cthuc1" xfId="145"/>
    <cellStyle name="Currency [00]" xfId="146"/>
    <cellStyle name="Currency0" xfId="147"/>
    <cellStyle name="Currency1" xfId="148"/>
    <cellStyle name="d" xfId="149"/>
    <cellStyle name="d%" xfId="150"/>
    <cellStyle name="d1" xfId="151"/>
    <cellStyle name="Date" xfId="152"/>
    <cellStyle name="Date Short" xfId="153"/>
    <cellStyle name="Dezimal [0]_NEGS" xfId="154"/>
    <cellStyle name="Dezimal_NEGS" xfId="155"/>
    <cellStyle name="Dollar (zero dec)" xfId="156"/>
    <cellStyle name="Dziesi?tny [0]_Invoices2001Slovakia" xfId="157"/>
    <cellStyle name="Dziesi?tny_Invoices2001Slovakia" xfId="158"/>
    <cellStyle name="Dziesietny [0]_Invoices2001Slovakia" xfId="159"/>
    <cellStyle name="Dziesiętny [0]_Invoices2001Slovakia" xfId="160"/>
    <cellStyle name="Dziesietny [0]_Invoices2001Slovakia_Book1" xfId="161"/>
    <cellStyle name="Dziesiętny [0]_Invoices2001Slovakia_Book1" xfId="162"/>
    <cellStyle name="Dziesietny [0]_Invoices2001Slovakia_Book1_Tong hop Cac tuyen(9-1-06)" xfId="163"/>
    <cellStyle name="Dziesiętny [0]_Invoices2001Slovakia_Book1_Tong hop Cac tuyen(9-1-06)" xfId="164"/>
    <cellStyle name="Dziesietny [0]_Invoices2001Slovakia_KL K.C mat duong" xfId="165"/>
    <cellStyle name="Dziesiętny [0]_Invoices2001Slovakia_Nhalamviec VTC(25-1-05)" xfId="166"/>
    <cellStyle name="Dziesietny [0]_Invoices2001Slovakia_TDT KHANH HOA" xfId="167"/>
    <cellStyle name="Dziesiętny [0]_Invoices2001Slovakia_TDT KHANH HOA" xfId="168"/>
    <cellStyle name="Dziesietny [0]_Invoices2001Slovakia_TDT KHANH HOA_Tong hop Cac tuyen(9-1-06)" xfId="169"/>
    <cellStyle name="Dziesiętny [0]_Invoices2001Slovakia_TDT KHANH HOA_Tong hop Cac tuyen(9-1-06)" xfId="170"/>
    <cellStyle name="Dziesietny [0]_Invoices2001Slovakia_TDT quangngai" xfId="171"/>
    <cellStyle name="Dziesiętny [0]_Invoices2001Slovakia_TDT quangngai" xfId="172"/>
    <cellStyle name="Dziesietny [0]_Invoices2001Slovakia_Tong hop Cac tuyen(9-1-06)" xfId="173"/>
    <cellStyle name="Dziesietny_Invoices2001Slovakia" xfId="174"/>
    <cellStyle name="Dziesiętny_Invoices2001Slovakia" xfId="175"/>
    <cellStyle name="Dziesietny_Invoices2001Slovakia_Book1" xfId="176"/>
    <cellStyle name="Dziesiętny_Invoices2001Slovakia_Book1" xfId="177"/>
    <cellStyle name="Dziesietny_Invoices2001Slovakia_Book1_Tong hop Cac tuyen(9-1-06)" xfId="178"/>
    <cellStyle name="Dziesiętny_Invoices2001Slovakia_Book1_Tong hop Cac tuyen(9-1-06)" xfId="179"/>
    <cellStyle name="Dziesietny_Invoices2001Slovakia_KL K.C mat duong" xfId="180"/>
    <cellStyle name="Dziesiętny_Invoices2001Slovakia_Nhalamviec VTC(25-1-05)" xfId="181"/>
    <cellStyle name="Dziesietny_Invoices2001Slovakia_TDT KHANH HOA" xfId="182"/>
    <cellStyle name="Dziesiętny_Invoices2001Slovakia_TDT KHANH HOA" xfId="183"/>
    <cellStyle name="Dziesietny_Invoices2001Slovakia_TDT KHANH HOA_Tong hop Cac tuyen(9-1-06)" xfId="184"/>
    <cellStyle name="Dziesiętny_Invoices2001Slovakia_TDT KHANH HOA_Tong hop Cac tuyen(9-1-06)" xfId="185"/>
    <cellStyle name="Dziesietny_Invoices2001Slovakia_TDT quangngai" xfId="186"/>
    <cellStyle name="Dziesiętny_Invoices2001Slovakia_TDT quangngai" xfId="187"/>
    <cellStyle name="Dziesietny_Invoices2001Slovakia_Tong hop Cac tuyen(9-1-06)" xfId="188"/>
    <cellStyle name="e" xfId="189"/>
    <cellStyle name="Enter Currency (0)" xfId="190"/>
    <cellStyle name="Enter Currency (2)" xfId="191"/>
    <cellStyle name="Enter Units (0)" xfId="192"/>
    <cellStyle name="Enter Units (1)" xfId="193"/>
    <cellStyle name="Enter Units (2)" xfId="194"/>
    <cellStyle name="Entered" xfId="195"/>
    <cellStyle name="Euro" xfId="196"/>
    <cellStyle name="Explanatory Text" xfId="197"/>
    <cellStyle name="f" xfId="198"/>
    <cellStyle name="Fixed" xfId="199"/>
    <cellStyle name="Good" xfId="200"/>
    <cellStyle name="Grey" xfId="201"/>
    <cellStyle name="ha" xfId="202"/>
    <cellStyle name="Head 1" xfId="203"/>
    <cellStyle name="HEADER" xfId="204"/>
    <cellStyle name="Header1" xfId="205"/>
    <cellStyle name="Header2" xfId="206"/>
    <cellStyle name="Heading 1" xfId="207"/>
    <cellStyle name="Heading 2" xfId="208"/>
    <cellStyle name="Heading 3" xfId="209"/>
    <cellStyle name="Heading 4" xfId="210"/>
    <cellStyle name="HEADING1" xfId="211"/>
    <cellStyle name="HEADING2" xfId="212"/>
    <cellStyle name="HEADINGS" xfId="213"/>
    <cellStyle name="HEADINGSTOP" xfId="214"/>
    <cellStyle name="headoption" xfId="215"/>
    <cellStyle name="Hoa-Scholl" xfId="216"/>
    <cellStyle name="Input" xfId="217"/>
    <cellStyle name="Input [yellow]" xfId="218"/>
    <cellStyle name="khanh" xfId="219"/>
    <cellStyle name="khung" xfId="220"/>
    <cellStyle name="KL" xfId="221"/>
    <cellStyle name="Link Currency (0)" xfId="222"/>
    <cellStyle name="Link Currency (2)" xfId="223"/>
    <cellStyle name="Link Units (0)" xfId="224"/>
    <cellStyle name="Link Units (1)" xfId="225"/>
    <cellStyle name="Link Units (2)" xfId="226"/>
    <cellStyle name="Linked Cell" xfId="227"/>
    <cellStyle name="luc" xfId="228"/>
    <cellStyle name="luc2" xfId="229"/>
    <cellStyle name="Millares [0]_Well Timing" xfId="230"/>
    <cellStyle name="Millares_Well Timing" xfId="231"/>
    <cellStyle name="Milliers [0]_AR1194" xfId="232"/>
    <cellStyle name="Milliers_AR1194" xfId="233"/>
    <cellStyle name="Model" xfId="234"/>
    <cellStyle name="moi" xfId="235"/>
    <cellStyle name="Moneda [0]_Well Timing" xfId="236"/>
    <cellStyle name="Moneda_Well Timing" xfId="237"/>
    <cellStyle name="Monétaire [0]_AR1194" xfId="238"/>
    <cellStyle name="Monétaire_AR1194" xfId="239"/>
    <cellStyle name="n" xfId="240"/>
    <cellStyle name="n1" xfId="241"/>
    <cellStyle name="Neutral" xfId="242"/>
    <cellStyle name="New" xfId="243"/>
    <cellStyle name="New Times Roman" xfId="244"/>
    <cellStyle name="no dec" xfId="245"/>
    <cellStyle name="Normal - Style1" xfId="246"/>
    <cellStyle name="Normal - 유형1" xfId="247"/>
    <cellStyle name="Normal 2" xfId="248"/>
    <cellStyle name="Normal1" xfId="249"/>
    <cellStyle name="Normalny_Cennik obowiazuje od 06-08-2001 r (1)" xfId="250"/>
    <cellStyle name="Note" xfId="251"/>
    <cellStyle name="Œ…‹æØ‚è [0.00]_laroux" xfId="252"/>
    <cellStyle name="Œ…‹æØ‚è_laroux" xfId="253"/>
    <cellStyle name="oft Excel]_x000d__x000a_Comment=open=/f ‚ðw’è‚·‚é‚ÆAƒ†[ƒU[’è‹`ŠÖ”‚ðŠÖ”“\‚è•t‚¯‚Ìˆê——‚É“o˜^‚·‚é‚±‚Æ‚ª‚Å‚«‚Ü‚·B_x000d__x000a_Maximized" xfId="254"/>
    <cellStyle name="oft Excel]_x000d__x000a_Comment=The open=/f lines load custom functions into the Paste Function list._x000d__x000a_Maximized=2_x000d__x000a_Basics=1_x000d__x000a_A" xfId="255"/>
    <cellStyle name="oft Excel]_x000d__x000a_Comment=The open=/f lines load custom functions into the Paste Function list._x000d__x000a_Maximized=3_x000d__x000a_Basics=1_x000d__x000a_A" xfId="256"/>
    <cellStyle name="omma [0]_Mktg Prog" xfId="257"/>
    <cellStyle name="ormal_Sheet1_1" xfId="258"/>
    <cellStyle name="Output" xfId="259"/>
    <cellStyle name="per.style" xfId="260"/>
    <cellStyle name="Percent [0]" xfId="261"/>
    <cellStyle name="Percent [00]" xfId="262"/>
    <cellStyle name="Percent [2]" xfId="263"/>
    <cellStyle name="PERCENTAGE" xfId="264"/>
    <cellStyle name="PrePop Currency (0)" xfId="265"/>
    <cellStyle name="PrePop Currency (2)" xfId="266"/>
    <cellStyle name="PrePop Units (0)" xfId="267"/>
    <cellStyle name="PrePop Units (1)" xfId="268"/>
    <cellStyle name="PrePop Units (2)" xfId="269"/>
    <cellStyle name="pricing" xfId="270"/>
    <cellStyle name="PSChar" xfId="271"/>
    <cellStyle name="PSHeading" xfId="272"/>
    <cellStyle name="regstoresfromspecstores" xfId="273"/>
    <cellStyle name="RevList" xfId="274"/>
    <cellStyle name="s]_x000d__x000a_spooler=yes_x000d__x000a_load=_x000d__x000a_Beep=yes_x000d__x000a_NullPort=None_x000d__x000a_BorderWidth=3_x000d__x000a_CursorBlinkRate=1200_x000d__x000a_DoubleClickSpeed=452_x000d__x000a_Programs=co" xfId="275"/>
    <cellStyle name="SAPBEXaggData" xfId="276"/>
    <cellStyle name="SAPBEXaggDataEmph" xfId="277"/>
    <cellStyle name="SAPBEXaggItem" xfId="278"/>
    <cellStyle name="SAPBEXchaText" xfId="279"/>
    <cellStyle name="SAPBEXexcBad7" xfId="280"/>
    <cellStyle name="SAPBEXexcBad8" xfId="281"/>
    <cellStyle name="SAPBEXexcBad9" xfId="282"/>
    <cellStyle name="SAPBEXexcCritical4" xfId="283"/>
    <cellStyle name="SAPBEXexcCritical5" xfId="284"/>
    <cellStyle name="SAPBEXexcCritical6" xfId="285"/>
    <cellStyle name="SAPBEXexcGood1" xfId="286"/>
    <cellStyle name="SAPBEXexcGood2" xfId="287"/>
    <cellStyle name="SAPBEXexcGood3" xfId="288"/>
    <cellStyle name="SAPBEXfilterDrill" xfId="289"/>
    <cellStyle name="SAPBEXfilterItem" xfId="290"/>
    <cellStyle name="SAPBEXfilterText" xfId="291"/>
    <cellStyle name="SAPBEXformats" xfId="292"/>
    <cellStyle name="SAPBEXheaderItem" xfId="293"/>
    <cellStyle name="SAPBEXheaderText" xfId="294"/>
    <cellStyle name="SAPBEXresData" xfId="295"/>
    <cellStyle name="SAPBEXresDataEmph" xfId="296"/>
    <cellStyle name="SAPBEXresItem" xfId="297"/>
    <cellStyle name="SAPBEXstdData" xfId="298"/>
    <cellStyle name="SAPBEXstdDataEmph" xfId="299"/>
    <cellStyle name="SAPBEXstdItem" xfId="300"/>
    <cellStyle name="SAPBEXtitle" xfId="301"/>
    <cellStyle name="SAPBEXundefined" xfId="302"/>
    <cellStyle name="SHADEDSTORES" xfId="303"/>
    <cellStyle name="songuyen" xfId="304"/>
    <cellStyle name="specstores" xfId="305"/>
    <cellStyle name="Standard_NEGS" xfId="306"/>
    <cellStyle name="Style 1" xfId="307"/>
    <cellStyle name="Style 2" xfId="308"/>
    <cellStyle name="subhead" xfId="309"/>
    <cellStyle name="Subtotal" xfId="310"/>
    <cellStyle name="T" xfId="311"/>
    <cellStyle name="T_Bang tinh le phi tham dinh dau tu theo TT109" xfId="312"/>
    <cellStyle name="T_Book1" xfId="313"/>
    <cellStyle name="T_Book1_1" xfId="314"/>
    <cellStyle name="T_Book1_1_PHAN KHAI CHI TIETchuan" xfId="315"/>
    <cellStyle name="T_Book1_Bang tinh le phi tham dinh dau tu theo TT109" xfId="316"/>
    <cellStyle name="T_Book1_DuongBL(HM LK Q1.07)" xfId="317"/>
    <cellStyle name="T_Book1_San sat hach moi" xfId="318"/>
    <cellStyle name="T_Cao do mong cong, phai tuyen" xfId="319"/>
    <cellStyle name="T_CDKT" xfId="320"/>
    <cellStyle name="T_Du_toan_dau _thau" xfId="321"/>
    <cellStyle name="T_Khao satD1" xfId="322"/>
    <cellStyle name="T_QTQuy2-2005" xfId="323"/>
    <cellStyle name="T_San sat hach moi" xfId="324"/>
    <cellStyle name="T_SS BVTC cau va cong tuyen Le Chan" xfId="325"/>
    <cellStyle name="T_Thong ke" xfId="326"/>
    <cellStyle name="T_tien2004" xfId="327"/>
    <cellStyle name="T_Tieu DA1" xfId="328"/>
    <cellStyle name="tde" xfId="329"/>
    <cellStyle name="Text Indent A" xfId="330"/>
    <cellStyle name="Text Indent B" xfId="331"/>
    <cellStyle name="Text Indent C" xfId="332"/>
    <cellStyle name="TH" xfId="333"/>
    <cellStyle name="þ_x001d_ð¤_x000c_¯þ_x0014__x000d_¨þU_x0001_À_x0004_ _x0015__x000f__x0001__x0001_" xfId="334"/>
    <cellStyle name="þ_x001d_ð·_x000c_æþ'_x000d_ßþU_x0001_Ø_x0005_ü_x0014__x0007__x0001__x0001_" xfId="335"/>
    <cellStyle name="þ_x001d_ðÇ%Uý—&amp;Hý9_x0008_Ÿ_x0009_s_x000a__x0007__x0001__x0001_" xfId="336"/>
    <cellStyle name="þ_x001d_ðK_x000c_Fý_x001b__x000d_9ýU_x0001_Ð_x0008_¦)_x0007__x0001__x0001_" xfId="337"/>
    <cellStyle name="Title" xfId="338"/>
    <cellStyle name="Total" xfId="339"/>
    <cellStyle name="VANG1" xfId="340"/>
    <cellStyle name="viet" xfId="341"/>
    <cellStyle name="viet2" xfId="342"/>
    <cellStyle name="vn_time" xfId="343"/>
    <cellStyle name="vnbo" xfId="344"/>
    <cellStyle name="vnhead1" xfId="345"/>
    <cellStyle name="vnhead2" xfId="346"/>
    <cellStyle name="vnhead3" xfId="347"/>
    <cellStyle name="vnhead4" xfId="348"/>
    <cellStyle name="vntxt1" xfId="349"/>
    <cellStyle name="vntxt2" xfId="350"/>
    <cellStyle name="Währung [0]_UXO VII" xfId="352"/>
    <cellStyle name="Währung_UXO VII" xfId="353"/>
    <cellStyle name="Walutowy [0]_Invoices2001Slovakia" xfId="354"/>
    <cellStyle name="Walutowy_Invoices2001Slovakia" xfId="355"/>
    <cellStyle name="Warning Text" xfId="356"/>
    <cellStyle name="xan1" xfId="357"/>
    <cellStyle name="xuan" xfId="358"/>
    <cellStyle name=" [0.00]_ Att. 1- Cover" xfId="386"/>
    <cellStyle name="_ Att. 1- Cover" xfId="387"/>
    <cellStyle name="?_ Att. 1- Cover" xfId="388"/>
    <cellStyle name="一般_00Q3902REV.1" xfId="359"/>
    <cellStyle name="貨幣 [0]_00Q3902REV.1" xfId="360"/>
    <cellStyle name="貨幣[0]_BRE" xfId="361"/>
    <cellStyle name="貨幣_00Q3902REV.1" xfId="362"/>
    <cellStyle name="桁区切り [0.00]" xfId="363" builtinId="3"/>
    <cellStyle name="똿뗦먛귟 [0.00]_PRODUCT DETAIL Q1" xfId="366"/>
    <cellStyle name="똿뗦먛귟_PRODUCT DETAIL Q1" xfId="367"/>
    <cellStyle name="千分位[0]_00Q3902REV.1" xfId="364"/>
    <cellStyle name="千分位_00Q3902REV.1" xfId="365"/>
    <cellStyle name="標準" xfId="0" builtinId="0"/>
    <cellStyle name="標準_bridge" xfId="389"/>
    <cellStyle name="믅됞 [0.00]_PRODUCT DETAIL Q1" xfId="368"/>
    <cellStyle name="믅됞_PRODUCT DETAIL Q1" xfId="369"/>
    <cellStyle name="백분율_95" xfId="370"/>
    <cellStyle name="뷭?_BOOKSHIP" xfId="371"/>
    <cellStyle name="안건회계법인" xfId="372"/>
    <cellStyle name="콤마 [ - 유형1" xfId="373"/>
    <cellStyle name="콤마 [ - 유형2" xfId="374"/>
    <cellStyle name="콤마 [ - 유형3" xfId="375"/>
    <cellStyle name="콤마 [ - 유형4" xfId="376"/>
    <cellStyle name="콤마 [ - 유형5" xfId="377"/>
    <cellStyle name="콤마 [ - 유형6" xfId="378"/>
    <cellStyle name="콤마 [ - 유형7" xfId="379"/>
    <cellStyle name="콤마 [ - 유형8" xfId="380"/>
    <cellStyle name="콤마 [0]_ 비목별 월별기술 " xfId="381"/>
    <cellStyle name="콤마_ 비목별 월별기술 " xfId="382"/>
    <cellStyle name="통화 [0]_1202" xfId="383"/>
    <cellStyle name="통화_1202" xfId="384"/>
    <cellStyle name="표준_(정보부문)월별인원계획" xfId="385"/>
  </cellStyles>
  <dxfs count="0"/>
  <tableStyles count="0" defaultTableStyle="TableStyleMedium9" defaultPivotStyle="PivotStyleLight16"/>
  <colors>
    <mruColors>
      <color rgb="FFFFCC99"/>
      <color rgb="FF0000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6</xdr:col>
      <xdr:colOff>323850</xdr:colOff>
      <xdr:row>19</xdr:row>
      <xdr:rowOff>85725</xdr:rowOff>
    </xdr:from>
    <xdr:to>
      <xdr:col>6</xdr:col>
      <xdr:colOff>390525</xdr:colOff>
      <xdr:row>20</xdr:row>
      <xdr:rowOff>19050</xdr:rowOff>
    </xdr:to>
    <xdr:sp macro="" textlink="">
      <xdr:nvSpPr>
        <xdr:cNvPr id="1025" name="Freeform 1"/>
        <xdr:cNvSpPr>
          <a:spLocks noChangeAspect="1"/>
        </xdr:cNvSpPr>
      </xdr:nvSpPr>
      <xdr:spPr bwMode="auto">
        <a:xfrm>
          <a:off x="4419600" y="3171825"/>
          <a:ext cx="66675" cy="104775"/>
        </a:xfrm>
        <a:custGeom>
          <a:avLst/>
          <a:gdLst/>
          <a:ahLst/>
          <a:cxnLst>
            <a:cxn ang="0">
              <a:pos x="6" y="0"/>
            </a:cxn>
            <a:cxn ang="0">
              <a:pos x="5" y="4"/>
            </a:cxn>
            <a:cxn ang="0">
              <a:pos x="0" y="9"/>
            </a:cxn>
          </a:cxnLst>
          <a:rect l="0" t="0" r="r" b="b"/>
          <a:pathLst>
            <a:path w="6" h="9">
              <a:moveTo>
                <a:pt x="6" y="0"/>
              </a:moveTo>
              <a:cubicBezTo>
                <a:pt x="6" y="1"/>
                <a:pt x="6" y="3"/>
                <a:pt x="5" y="4"/>
              </a:cubicBezTo>
              <a:cubicBezTo>
                <a:pt x="4" y="5"/>
                <a:pt x="1" y="8"/>
                <a:pt x="0" y="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18</xdr:col>
      <xdr:colOff>609600</xdr:colOff>
      <xdr:row>16</xdr:row>
      <xdr:rowOff>0</xdr:rowOff>
    </xdr:from>
    <xdr:to>
      <xdr:col>19</xdr:col>
      <xdr:colOff>104775</xdr:colOff>
      <xdr:row>16</xdr:row>
      <xdr:rowOff>38100</xdr:rowOff>
    </xdr:to>
    <xdr:sp macro="" textlink="">
      <xdr:nvSpPr>
        <xdr:cNvPr id="1026" name="Freeform 2"/>
        <xdr:cNvSpPr>
          <a:spLocks noChangeAspect="1"/>
        </xdr:cNvSpPr>
      </xdr:nvSpPr>
      <xdr:spPr bwMode="auto">
        <a:xfrm>
          <a:off x="12934950" y="2571750"/>
          <a:ext cx="180975" cy="38100"/>
        </a:xfrm>
        <a:custGeom>
          <a:avLst/>
          <a:gdLst/>
          <a:ahLst/>
          <a:cxnLst>
            <a:cxn ang="0">
              <a:pos x="0" y="2"/>
            </a:cxn>
            <a:cxn ang="0">
              <a:pos x="6" y="4"/>
            </a:cxn>
            <a:cxn ang="0">
              <a:pos x="19" y="0"/>
            </a:cxn>
          </a:cxnLst>
          <a:rect l="0" t="0" r="r" b="b"/>
          <a:pathLst>
            <a:path w="19" h="4">
              <a:moveTo>
                <a:pt x="0" y="2"/>
              </a:moveTo>
              <a:cubicBezTo>
                <a:pt x="1" y="2"/>
                <a:pt x="3" y="4"/>
                <a:pt x="6" y="4"/>
              </a:cubicBezTo>
              <a:cubicBezTo>
                <a:pt x="9" y="4"/>
                <a:pt x="16" y="1"/>
                <a:pt x="19"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18</xdr:col>
      <xdr:colOff>609600</xdr:colOff>
      <xdr:row>16</xdr:row>
      <xdr:rowOff>19050</xdr:rowOff>
    </xdr:from>
    <xdr:to>
      <xdr:col>19</xdr:col>
      <xdr:colOff>47625</xdr:colOff>
      <xdr:row>16</xdr:row>
      <xdr:rowOff>114300</xdr:rowOff>
    </xdr:to>
    <xdr:sp macro="" textlink="">
      <xdr:nvSpPr>
        <xdr:cNvPr id="1027" name="Line 3"/>
        <xdr:cNvSpPr>
          <a:spLocks noChangeShapeType="1"/>
        </xdr:cNvSpPr>
      </xdr:nvSpPr>
      <xdr:spPr bwMode="auto">
        <a:xfrm>
          <a:off x="12934950" y="2590800"/>
          <a:ext cx="123825" cy="95250"/>
        </a:xfrm>
        <a:prstGeom prst="line">
          <a:avLst/>
        </a:prstGeom>
        <a:noFill/>
        <a:ln w="19050">
          <a:solidFill>
            <a:srgbClr val="008000"/>
          </a:solidFill>
          <a:round/>
          <a:headEnd/>
          <a:tailEnd/>
        </a:ln>
      </xdr:spPr>
    </xdr:sp>
    <xdr:clientData/>
  </xdr:twoCellAnchor>
  <xdr:twoCellAnchor>
    <xdr:from>
      <xdr:col>18</xdr:col>
      <xdr:colOff>609600</xdr:colOff>
      <xdr:row>16</xdr:row>
      <xdr:rowOff>19050</xdr:rowOff>
    </xdr:from>
    <xdr:to>
      <xdr:col>18</xdr:col>
      <xdr:colOff>657225</xdr:colOff>
      <xdr:row>17</xdr:row>
      <xdr:rowOff>28575</xdr:rowOff>
    </xdr:to>
    <xdr:sp macro="" textlink="">
      <xdr:nvSpPr>
        <xdr:cNvPr id="1028" name="Freeform 4"/>
        <xdr:cNvSpPr>
          <a:spLocks noChangeAspect="1"/>
        </xdr:cNvSpPr>
      </xdr:nvSpPr>
      <xdr:spPr bwMode="auto">
        <a:xfrm>
          <a:off x="12934950" y="2590800"/>
          <a:ext cx="47625" cy="180975"/>
        </a:xfrm>
        <a:custGeom>
          <a:avLst/>
          <a:gdLst/>
          <a:ahLst/>
          <a:cxnLst>
            <a:cxn ang="0">
              <a:pos x="0" y="0"/>
            </a:cxn>
            <a:cxn ang="0">
              <a:pos x="4" y="7"/>
            </a:cxn>
            <a:cxn ang="0">
              <a:pos x="4" y="19"/>
            </a:cxn>
          </a:cxnLst>
          <a:rect l="0" t="0" r="r" b="b"/>
          <a:pathLst>
            <a:path w="5" h="19">
              <a:moveTo>
                <a:pt x="0" y="0"/>
              </a:moveTo>
              <a:cubicBezTo>
                <a:pt x="1" y="1"/>
                <a:pt x="3" y="4"/>
                <a:pt x="4" y="7"/>
              </a:cubicBezTo>
              <a:cubicBezTo>
                <a:pt x="5" y="10"/>
                <a:pt x="4" y="17"/>
                <a:pt x="4" y="1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16</xdr:col>
      <xdr:colOff>485775</xdr:colOff>
      <xdr:row>19</xdr:row>
      <xdr:rowOff>123825</xdr:rowOff>
    </xdr:from>
    <xdr:to>
      <xdr:col>16</xdr:col>
      <xdr:colOff>542925</xdr:colOff>
      <xdr:row>20</xdr:row>
      <xdr:rowOff>9525</xdr:rowOff>
    </xdr:to>
    <xdr:sp macro="" textlink="">
      <xdr:nvSpPr>
        <xdr:cNvPr id="1029" name="Freeform 5"/>
        <xdr:cNvSpPr>
          <a:spLocks/>
        </xdr:cNvSpPr>
      </xdr:nvSpPr>
      <xdr:spPr bwMode="auto">
        <a:xfrm rot="10800000">
          <a:off x="11439525" y="3209925"/>
          <a:ext cx="57150" cy="57150"/>
        </a:xfrm>
        <a:custGeom>
          <a:avLst/>
          <a:gdLst/>
          <a:ahLst/>
          <a:cxnLst>
            <a:cxn ang="0">
              <a:pos x="0" y="6"/>
            </a:cxn>
            <a:cxn ang="0">
              <a:pos x="2" y="3"/>
            </a:cxn>
            <a:cxn ang="0">
              <a:pos x="6" y="0"/>
            </a:cxn>
          </a:cxnLst>
          <a:rect l="0" t="0" r="r" b="b"/>
          <a:pathLst>
            <a:path w="6" h="6">
              <a:moveTo>
                <a:pt x="0" y="6"/>
              </a:moveTo>
              <a:cubicBezTo>
                <a:pt x="0" y="5"/>
                <a:pt x="1" y="4"/>
                <a:pt x="2" y="3"/>
              </a:cubicBezTo>
              <a:cubicBezTo>
                <a:pt x="3" y="2"/>
                <a:pt x="4" y="1"/>
                <a:pt x="6"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16</xdr:col>
      <xdr:colOff>542925</xdr:colOff>
      <xdr:row>19</xdr:row>
      <xdr:rowOff>9525</xdr:rowOff>
    </xdr:from>
    <xdr:to>
      <xdr:col>17</xdr:col>
      <xdr:colOff>19050</xdr:colOff>
      <xdr:row>20</xdr:row>
      <xdr:rowOff>9525</xdr:rowOff>
    </xdr:to>
    <xdr:sp macro="" textlink="">
      <xdr:nvSpPr>
        <xdr:cNvPr id="1030" name="Freeform 6"/>
        <xdr:cNvSpPr>
          <a:spLocks/>
        </xdr:cNvSpPr>
      </xdr:nvSpPr>
      <xdr:spPr bwMode="auto">
        <a:xfrm rot="10800000">
          <a:off x="11496675" y="3095625"/>
          <a:ext cx="161925" cy="171450"/>
        </a:xfrm>
        <a:custGeom>
          <a:avLst/>
          <a:gdLst/>
          <a:ahLst/>
          <a:cxnLst>
            <a:cxn ang="0">
              <a:pos x="0" y="0"/>
            </a:cxn>
            <a:cxn ang="0">
              <a:pos x="0" y="9"/>
            </a:cxn>
            <a:cxn ang="0">
              <a:pos x="1" y="16"/>
            </a:cxn>
            <a:cxn ang="0">
              <a:pos x="6" y="21"/>
            </a:cxn>
            <a:cxn ang="0">
              <a:pos x="13" y="21"/>
            </a:cxn>
            <a:cxn ang="0">
              <a:pos x="18" y="16"/>
            </a:cxn>
            <a:cxn ang="0">
              <a:pos x="19" y="9"/>
            </a:cxn>
            <a:cxn ang="0">
              <a:pos x="17" y="4"/>
            </a:cxn>
            <a:cxn ang="0">
              <a:pos x="12" y="0"/>
            </a:cxn>
          </a:cxnLst>
          <a:rect l="0" t="0" r="r" b="b"/>
          <a:pathLst>
            <a:path w="19" h="22">
              <a:moveTo>
                <a:pt x="0" y="0"/>
              </a:moveTo>
              <a:cubicBezTo>
                <a:pt x="0" y="3"/>
                <a:pt x="0" y="6"/>
                <a:pt x="0" y="9"/>
              </a:cubicBezTo>
              <a:cubicBezTo>
                <a:pt x="0" y="12"/>
                <a:pt x="0" y="14"/>
                <a:pt x="1" y="16"/>
              </a:cubicBezTo>
              <a:cubicBezTo>
                <a:pt x="2" y="18"/>
                <a:pt x="4" y="20"/>
                <a:pt x="6" y="21"/>
              </a:cubicBezTo>
              <a:cubicBezTo>
                <a:pt x="8" y="22"/>
                <a:pt x="11" y="22"/>
                <a:pt x="13" y="21"/>
              </a:cubicBezTo>
              <a:cubicBezTo>
                <a:pt x="15" y="20"/>
                <a:pt x="17" y="18"/>
                <a:pt x="18" y="16"/>
              </a:cubicBezTo>
              <a:cubicBezTo>
                <a:pt x="19" y="14"/>
                <a:pt x="19" y="11"/>
                <a:pt x="19" y="9"/>
              </a:cubicBezTo>
              <a:cubicBezTo>
                <a:pt x="19" y="7"/>
                <a:pt x="18" y="5"/>
                <a:pt x="17" y="4"/>
              </a:cubicBezTo>
              <a:cubicBezTo>
                <a:pt x="16" y="3"/>
                <a:pt x="13" y="1"/>
                <a:pt x="12"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16</xdr:col>
      <xdr:colOff>638175</xdr:colOff>
      <xdr:row>20</xdr:row>
      <xdr:rowOff>19050</xdr:rowOff>
    </xdr:from>
    <xdr:to>
      <xdr:col>17</xdr:col>
      <xdr:colOff>19050</xdr:colOff>
      <xdr:row>20</xdr:row>
      <xdr:rowOff>123825</xdr:rowOff>
    </xdr:to>
    <xdr:sp macro="" textlink="">
      <xdr:nvSpPr>
        <xdr:cNvPr id="1031" name="Freeform 7"/>
        <xdr:cNvSpPr>
          <a:spLocks noChangeAspect="1"/>
        </xdr:cNvSpPr>
      </xdr:nvSpPr>
      <xdr:spPr bwMode="auto">
        <a:xfrm>
          <a:off x="11591925" y="3276600"/>
          <a:ext cx="66675" cy="104775"/>
        </a:xfrm>
        <a:custGeom>
          <a:avLst/>
          <a:gdLst/>
          <a:ahLst/>
          <a:cxnLst>
            <a:cxn ang="0">
              <a:pos x="6" y="9"/>
            </a:cxn>
            <a:cxn ang="0">
              <a:pos x="5" y="5"/>
            </a:cxn>
            <a:cxn ang="0">
              <a:pos x="0" y="0"/>
            </a:cxn>
          </a:cxnLst>
          <a:rect l="0" t="0" r="r" b="b"/>
          <a:pathLst>
            <a:path w="6" h="9">
              <a:moveTo>
                <a:pt x="6" y="9"/>
              </a:moveTo>
              <a:cubicBezTo>
                <a:pt x="6" y="8"/>
                <a:pt x="6" y="6"/>
                <a:pt x="5" y="5"/>
              </a:cubicBezTo>
              <a:cubicBezTo>
                <a:pt x="4" y="4"/>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17</xdr:col>
      <xdr:colOff>19050</xdr:colOff>
      <xdr:row>20</xdr:row>
      <xdr:rowOff>19050</xdr:rowOff>
    </xdr:from>
    <xdr:to>
      <xdr:col>17</xdr:col>
      <xdr:colOff>85725</xdr:colOff>
      <xdr:row>20</xdr:row>
      <xdr:rowOff>123825</xdr:rowOff>
    </xdr:to>
    <xdr:sp macro="" textlink="">
      <xdr:nvSpPr>
        <xdr:cNvPr id="1032" name="Freeform 8"/>
        <xdr:cNvSpPr>
          <a:spLocks noChangeAspect="1"/>
        </xdr:cNvSpPr>
      </xdr:nvSpPr>
      <xdr:spPr bwMode="auto">
        <a:xfrm rot="10800000">
          <a:off x="11658600" y="3276600"/>
          <a:ext cx="66675" cy="104775"/>
        </a:xfrm>
        <a:custGeom>
          <a:avLst/>
          <a:gdLst/>
          <a:ahLst/>
          <a:cxnLst>
            <a:cxn ang="0">
              <a:pos x="6" y="0"/>
            </a:cxn>
            <a:cxn ang="0">
              <a:pos x="5" y="4"/>
            </a:cxn>
            <a:cxn ang="0">
              <a:pos x="0" y="9"/>
            </a:cxn>
          </a:cxnLst>
          <a:rect l="0" t="0" r="r" b="b"/>
          <a:pathLst>
            <a:path w="6" h="9">
              <a:moveTo>
                <a:pt x="6" y="0"/>
              </a:moveTo>
              <a:cubicBezTo>
                <a:pt x="6" y="1"/>
                <a:pt x="6" y="3"/>
                <a:pt x="5" y="4"/>
              </a:cubicBezTo>
              <a:cubicBezTo>
                <a:pt x="4" y="5"/>
                <a:pt x="1" y="8"/>
                <a:pt x="0" y="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16</xdr:col>
      <xdr:colOff>28575</xdr:colOff>
      <xdr:row>19</xdr:row>
      <xdr:rowOff>95250</xdr:rowOff>
    </xdr:from>
    <xdr:to>
      <xdr:col>16</xdr:col>
      <xdr:colOff>95250</xdr:colOff>
      <xdr:row>20</xdr:row>
      <xdr:rowOff>28575</xdr:rowOff>
    </xdr:to>
    <xdr:sp macro="" textlink="">
      <xdr:nvSpPr>
        <xdr:cNvPr id="1033" name="Freeform 9"/>
        <xdr:cNvSpPr>
          <a:spLocks noChangeAspect="1"/>
        </xdr:cNvSpPr>
      </xdr:nvSpPr>
      <xdr:spPr bwMode="auto">
        <a:xfrm rot="10800000">
          <a:off x="10982325" y="3181350"/>
          <a:ext cx="66675" cy="104775"/>
        </a:xfrm>
        <a:custGeom>
          <a:avLst/>
          <a:gdLst/>
          <a:ahLst/>
          <a:cxnLst>
            <a:cxn ang="0">
              <a:pos x="5" y="8"/>
            </a:cxn>
            <a:cxn ang="0">
              <a:pos x="4" y="4"/>
            </a:cxn>
            <a:cxn ang="0">
              <a:pos x="0" y="0"/>
            </a:cxn>
          </a:cxnLst>
          <a:rect l="0" t="0" r="r" b="b"/>
          <a:pathLst>
            <a:path w="5" h="8">
              <a:moveTo>
                <a:pt x="5" y="8"/>
              </a:moveTo>
              <a:cubicBezTo>
                <a:pt x="5" y="7"/>
                <a:pt x="5" y="5"/>
                <a:pt x="4" y="4"/>
              </a:cubicBezTo>
              <a:cubicBezTo>
                <a:pt x="3" y="3"/>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15</xdr:col>
      <xdr:colOff>552450</xdr:colOff>
      <xdr:row>19</xdr:row>
      <xdr:rowOff>9525</xdr:rowOff>
    </xdr:from>
    <xdr:to>
      <xdr:col>16</xdr:col>
      <xdr:colOff>28575</xdr:colOff>
      <xdr:row>20</xdr:row>
      <xdr:rowOff>9525</xdr:rowOff>
    </xdr:to>
    <xdr:sp macro="" textlink="">
      <xdr:nvSpPr>
        <xdr:cNvPr id="1034" name="Freeform 10"/>
        <xdr:cNvSpPr>
          <a:spLocks noChangeAspect="1"/>
        </xdr:cNvSpPr>
      </xdr:nvSpPr>
      <xdr:spPr bwMode="auto">
        <a:xfrm rot="10800000">
          <a:off x="10820400" y="3095625"/>
          <a:ext cx="161925" cy="171450"/>
        </a:xfrm>
        <a:custGeom>
          <a:avLst/>
          <a:gdLst/>
          <a:ahLst/>
          <a:cxnLst>
            <a:cxn ang="0">
              <a:pos x="19" y="0"/>
            </a:cxn>
            <a:cxn ang="0">
              <a:pos x="19" y="9"/>
            </a:cxn>
            <a:cxn ang="0">
              <a:pos x="18" y="16"/>
            </a:cxn>
            <a:cxn ang="0">
              <a:pos x="13" y="21"/>
            </a:cxn>
            <a:cxn ang="0">
              <a:pos x="6" y="21"/>
            </a:cxn>
            <a:cxn ang="0">
              <a:pos x="1" y="16"/>
            </a:cxn>
            <a:cxn ang="0">
              <a:pos x="0" y="8"/>
            </a:cxn>
            <a:cxn ang="0">
              <a:pos x="2" y="4"/>
            </a:cxn>
            <a:cxn ang="0">
              <a:pos x="6" y="0"/>
            </a:cxn>
          </a:cxnLst>
          <a:rect l="0" t="0" r="r" b="b"/>
          <a:pathLst>
            <a:path w="19" h="22">
              <a:moveTo>
                <a:pt x="19" y="0"/>
              </a:moveTo>
              <a:cubicBezTo>
                <a:pt x="19" y="1"/>
                <a:pt x="19" y="6"/>
                <a:pt x="19" y="9"/>
              </a:cubicBezTo>
              <a:cubicBezTo>
                <a:pt x="19" y="12"/>
                <a:pt x="19" y="14"/>
                <a:pt x="18" y="16"/>
              </a:cubicBezTo>
              <a:cubicBezTo>
                <a:pt x="17" y="18"/>
                <a:pt x="15" y="20"/>
                <a:pt x="13" y="21"/>
              </a:cubicBezTo>
              <a:cubicBezTo>
                <a:pt x="11" y="22"/>
                <a:pt x="8" y="22"/>
                <a:pt x="6" y="21"/>
              </a:cubicBezTo>
              <a:cubicBezTo>
                <a:pt x="4" y="20"/>
                <a:pt x="2" y="18"/>
                <a:pt x="1" y="16"/>
              </a:cubicBezTo>
              <a:cubicBezTo>
                <a:pt x="0" y="14"/>
                <a:pt x="0" y="10"/>
                <a:pt x="0" y="8"/>
              </a:cubicBezTo>
              <a:cubicBezTo>
                <a:pt x="0" y="6"/>
                <a:pt x="1" y="5"/>
                <a:pt x="2" y="4"/>
              </a:cubicBezTo>
              <a:cubicBezTo>
                <a:pt x="3" y="3"/>
                <a:pt x="5" y="1"/>
                <a:pt x="6"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15</xdr:col>
      <xdr:colOff>485775</xdr:colOff>
      <xdr:row>20</xdr:row>
      <xdr:rowOff>19050</xdr:rowOff>
    </xdr:from>
    <xdr:to>
      <xdr:col>15</xdr:col>
      <xdr:colOff>552450</xdr:colOff>
      <xdr:row>20</xdr:row>
      <xdr:rowOff>123825</xdr:rowOff>
    </xdr:to>
    <xdr:sp macro="" textlink="">
      <xdr:nvSpPr>
        <xdr:cNvPr id="1035" name="Freeform 11"/>
        <xdr:cNvSpPr>
          <a:spLocks noChangeAspect="1"/>
        </xdr:cNvSpPr>
      </xdr:nvSpPr>
      <xdr:spPr bwMode="auto">
        <a:xfrm>
          <a:off x="10753725" y="3276600"/>
          <a:ext cx="66675" cy="104775"/>
        </a:xfrm>
        <a:custGeom>
          <a:avLst/>
          <a:gdLst/>
          <a:ahLst/>
          <a:cxnLst>
            <a:cxn ang="0">
              <a:pos x="6" y="9"/>
            </a:cxn>
            <a:cxn ang="0">
              <a:pos x="5" y="5"/>
            </a:cxn>
            <a:cxn ang="0">
              <a:pos x="0" y="0"/>
            </a:cxn>
          </a:cxnLst>
          <a:rect l="0" t="0" r="r" b="b"/>
          <a:pathLst>
            <a:path w="6" h="9">
              <a:moveTo>
                <a:pt x="6" y="9"/>
              </a:moveTo>
              <a:cubicBezTo>
                <a:pt x="6" y="8"/>
                <a:pt x="6" y="6"/>
                <a:pt x="5" y="5"/>
              </a:cubicBezTo>
              <a:cubicBezTo>
                <a:pt x="4" y="4"/>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15</xdr:col>
      <xdr:colOff>552450</xdr:colOff>
      <xdr:row>20</xdr:row>
      <xdr:rowOff>19050</xdr:rowOff>
    </xdr:from>
    <xdr:to>
      <xdr:col>15</xdr:col>
      <xdr:colOff>619125</xdr:colOff>
      <xdr:row>20</xdr:row>
      <xdr:rowOff>123825</xdr:rowOff>
    </xdr:to>
    <xdr:sp macro="" textlink="">
      <xdr:nvSpPr>
        <xdr:cNvPr id="1036" name="Freeform 12"/>
        <xdr:cNvSpPr>
          <a:spLocks noChangeAspect="1"/>
        </xdr:cNvSpPr>
      </xdr:nvSpPr>
      <xdr:spPr bwMode="auto">
        <a:xfrm rot="10800000">
          <a:off x="10820400" y="3276600"/>
          <a:ext cx="66675" cy="104775"/>
        </a:xfrm>
        <a:custGeom>
          <a:avLst/>
          <a:gdLst/>
          <a:ahLst/>
          <a:cxnLst>
            <a:cxn ang="0">
              <a:pos x="6" y="0"/>
            </a:cxn>
            <a:cxn ang="0">
              <a:pos x="5" y="4"/>
            </a:cxn>
            <a:cxn ang="0">
              <a:pos x="0" y="9"/>
            </a:cxn>
          </a:cxnLst>
          <a:rect l="0" t="0" r="r" b="b"/>
          <a:pathLst>
            <a:path w="6" h="9">
              <a:moveTo>
                <a:pt x="6" y="0"/>
              </a:moveTo>
              <a:cubicBezTo>
                <a:pt x="6" y="1"/>
                <a:pt x="6" y="3"/>
                <a:pt x="5" y="4"/>
              </a:cubicBezTo>
              <a:cubicBezTo>
                <a:pt x="4" y="5"/>
                <a:pt x="1" y="8"/>
                <a:pt x="0" y="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14</xdr:col>
      <xdr:colOff>266700</xdr:colOff>
      <xdr:row>19</xdr:row>
      <xdr:rowOff>85725</xdr:rowOff>
    </xdr:from>
    <xdr:to>
      <xdr:col>14</xdr:col>
      <xdr:colOff>333375</xdr:colOff>
      <xdr:row>20</xdr:row>
      <xdr:rowOff>19050</xdr:rowOff>
    </xdr:to>
    <xdr:sp macro="" textlink="">
      <xdr:nvSpPr>
        <xdr:cNvPr id="1037" name="Freeform 13"/>
        <xdr:cNvSpPr>
          <a:spLocks noChangeAspect="1"/>
        </xdr:cNvSpPr>
      </xdr:nvSpPr>
      <xdr:spPr bwMode="auto">
        <a:xfrm>
          <a:off x="9848850" y="3171825"/>
          <a:ext cx="66675" cy="104775"/>
        </a:xfrm>
        <a:custGeom>
          <a:avLst/>
          <a:gdLst/>
          <a:ahLst/>
          <a:cxnLst>
            <a:cxn ang="0">
              <a:pos x="6" y="0"/>
            </a:cxn>
            <a:cxn ang="0">
              <a:pos x="5" y="4"/>
            </a:cxn>
            <a:cxn ang="0">
              <a:pos x="0" y="9"/>
            </a:cxn>
          </a:cxnLst>
          <a:rect l="0" t="0" r="r" b="b"/>
          <a:pathLst>
            <a:path w="6" h="9">
              <a:moveTo>
                <a:pt x="6" y="0"/>
              </a:moveTo>
              <a:cubicBezTo>
                <a:pt x="6" y="1"/>
                <a:pt x="6" y="3"/>
                <a:pt x="5" y="4"/>
              </a:cubicBezTo>
              <a:cubicBezTo>
                <a:pt x="4" y="5"/>
                <a:pt x="1" y="8"/>
                <a:pt x="0" y="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14</xdr:col>
      <xdr:colOff>333375</xdr:colOff>
      <xdr:row>19</xdr:row>
      <xdr:rowOff>85725</xdr:rowOff>
    </xdr:from>
    <xdr:to>
      <xdr:col>14</xdr:col>
      <xdr:colOff>400050</xdr:colOff>
      <xdr:row>20</xdr:row>
      <xdr:rowOff>19050</xdr:rowOff>
    </xdr:to>
    <xdr:sp macro="" textlink="">
      <xdr:nvSpPr>
        <xdr:cNvPr id="1038" name="Freeform 14"/>
        <xdr:cNvSpPr>
          <a:spLocks noChangeAspect="1"/>
        </xdr:cNvSpPr>
      </xdr:nvSpPr>
      <xdr:spPr bwMode="auto">
        <a:xfrm rot="10800000">
          <a:off x="9915525" y="3171825"/>
          <a:ext cx="66675" cy="104775"/>
        </a:xfrm>
        <a:custGeom>
          <a:avLst/>
          <a:gdLst/>
          <a:ahLst/>
          <a:cxnLst>
            <a:cxn ang="0">
              <a:pos x="6" y="9"/>
            </a:cxn>
            <a:cxn ang="0">
              <a:pos x="5" y="5"/>
            </a:cxn>
            <a:cxn ang="0">
              <a:pos x="0" y="0"/>
            </a:cxn>
          </a:cxnLst>
          <a:rect l="0" t="0" r="r" b="b"/>
          <a:pathLst>
            <a:path w="6" h="9">
              <a:moveTo>
                <a:pt x="6" y="9"/>
              </a:moveTo>
              <a:cubicBezTo>
                <a:pt x="6" y="8"/>
                <a:pt x="6" y="6"/>
                <a:pt x="5" y="5"/>
              </a:cubicBezTo>
              <a:cubicBezTo>
                <a:pt x="4" y="4"/>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12</xdr:col>
      <xdr:colOff>66675</xdr:colOff>
      <xdr:row>20</xdr:row>
      <xdr:rowOff>28575</xdr:rowOff>
    </xdr:from>
    <xdr:to>
      <xdr:col>12</xdr:col>
      <xdr:colOff>114300</xdr:colOff>
      <xdr:row>20</xdr:row>
      <xdr:rowOff>104775</xdr:rowOff>
    </xdr:to>
    <xdr:sp macro="" textlink="">
      <xdr:nvSpPr>
        <xdr:cNvPr id="1039" name="Freeform 15"/>
        <xdr:cNvSpPr>
          <a:spLocks/>
        </xdr:cNvSpPr>
      </xdr:nvSpPr>
      <xdr:spPr bwMode="auto">
        <a:xfrm>
          <a:off x="8277225" y="3286125"/>
          <a:ext cx="47625" cy="76200"/>
        </a:xfrm>
        <a:custGeom>
          <a:avLst/>
          <a:gdLst/>
          <a:ahLst/>
          <a:cxnLst>
            <a:cxn ang="0">
              <a:pos x="5" y="8"/>
            </a:cxn>
            <a:cxn ang="0">
              <a:pos x="4" y="4"/>
            </a:cxn>
            <a:cxn ang="0">
              <a:pos x="0" y="0"/>
            </a:cxn>
          </a:cxnLst>
          <a:rect l="0" t="0" r="r" b="b"/>
          <a:pathLst>
            <a:path w="5" h="8">
              <a:moveTo>
                <a:pt x="5" y="8"/>
              </a:moveTo>
              <a:cubicBezTo>
                <a:pt x="5" y="7"/>
                <a:pt x="5" y="5"/>
                <a:pt x="4" y="4"/>
              </a:cubicBezTo>
              <a:cubicBezTo>
                <a:pt x="3" y="3"/>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12</xdr:col>
      <xdr:colOff>114300</xdr:colOff>
      <xdr:row>20</xdr:row>
      <xdr:rowOff>28575</xdr:rowOff>
    </xdr:from>
    <xdr:to>
      <xdr:col>12</xdr:col>
      <xdr:colOff>276225</xdr:colOff>
      <xdr:row>21</xdr:row>
      <xdr:rowOff>28575</xdr:rowOff>
    </xdr:to>
    <xdr:sp macro="" textlink="">
      <xdr:nvSpPr>
        <xdr:cNvPr id="1040" name="Freeform 16"/>
        <xdr:cNvSpPr>
          <a:spLocks/>
        </xdr:cNvSpPr>
      </xdr:nvSpPr>
      <xdr:spPr bwMode="auto">
        <a:xfrm>
          <a:off x="8324850" y="3286125"/>
          <a:ext cx="161925" cy="171450"/>
        </a:xfrm>
        <a:custGeom>
          <a:avLst/>
          <a:gdLst/>
          <a:ahLst/>
          <a:cxnLst>
            <a:cxn ang="0">
              <a:pos x="19" y="0"/>
            </a:cxn>
            <a:cxn ang="0">
              <a:pos x="19" y="9"/>
            </a:cxn>
            <a:cxn ang="0">
              <a:pos x="18" y="16"/>
            </a:cxn>
            <a:cxn ang="0">
              <a:pos x="13" y="21"/>
            </a:cxn>
            <a:cxn ang="0">
              <a:pos x="6" y="21"/>
            </a:cxn>
            <a:cxn ang="0">
              <a:pos x="1" y="16"/>
            </a:cxn>
            <a:cxn ang="0">
              <a:pos x="0" y="8"/>
            </a:cxn>
            <a:cxn ang="0">
              <a:pos x="2" y="4"/>
            </a:cxn>
            <a:cxn ang="0">
              <a:pos x="6" y="0"/>
            </a:cxn>
          </a:cxnLst>
          <a:rect l="0" t="0" r="r" b="b"/>
          <a:pathLst>
            <a:path w="19" h="22">
              <a:moveTo>
                <a:pt x="19" y="0"/>
              </a:moveTo>
              <a:cubicBezTo>
                <a:pt x="19" y="1"/>
                <a:pt x="19" y="6"/>
                <a:pt x="19" y="9"/>
              </a:cubicBezTo>
              <a:cubicBezTo>
                <a:pt x="19" y="12"/>
                <a:pt x="19" y="14"/>
                <a:pt x="18" y="16"/>
              </a:cubicBezTo>
              <a:cubicBezTo>
                <a:pt x="17" y="18"/>
                <a:pt x="15" y="20"/>
                <a:pt x="13" y="21"/>
              </a:cubicBezTo>
              <a:cubicBezTo>
                <a:pt x="11" y="22"/>
                <a:pt x="8" y="22"/>
                <a:pt x="6" y="21"/>
              </a:cubicBezTo>
              <a:cubicBezTo>
                <a:pt x="4" y="20"/>
                <a:pt x="2" y="18"/>
                <a:pt x="1" y="16"/>
              </a:cubicBezTo>
              <a:cubicBezTo>
                <a:pt x="0" y="14"/>
                <a:pt x="0" y="10"/>
                <a:pt x="0" y="8"/>
              </a:cubicBezTo>
              <a:cubicBezTo>
                <a:pt x="0" y="6"/>
                <a:pt x="1" y="5"/>
                <a:pt x="2" y="4"/>
              </a:cubicBezTo>
              <a:cubicBezTo>
                <a:pt x="3" y="3"/>
                <a:pt x="5" y="1"/>
                <a:pt x="6"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12</xdr:col>
      <xdr:colOff>276225</xdr:colOff>
      <xdr:row>19</xdr:row>
      <xdr:rowOff>85725</xdr:rowOff>
    </xdr:from>
    <xdr:to>
      <xdr:col>12</xdr:col>
      <xdr:colOff>342900</xdr:colOff>
      <xdr:row>20</xdr:row>
      <xdr:rowOff>19050</xdr:rowOff>
    </xdr:to>
    <xdr:sp macro="" textlink="">
      <xdr:nvSpPr>
        <xdr:cNvPr id="1041" name="Freeform 17"/>
        <xdr:cNvSpPr>
          <a:spLocks noChangeAspect="1"/>
        </xdr:cNvSpPr>
      </xdr:nvSpPr>
      <xdr:spPr bwMode="auto">
        <a:xfrm rot="10800000">
          <a:off x="8486775" y="3171825"/>
          <a:ext cx="66675" cy="104775"/>
        </a:xfrm>
        <a:custGeom>
          <a:avLst/>
          <a:gdLst/>
          <a:ahLst/>
          <a:cxnLst>
            <a:cxn ang="0">
              <a:pos x="6" y="9"/>
            </a:cxn>
            <a:cxn ang="0">
              <a:pos x="5" y="5"/>
            </a:cxn>
            <a:cxn ang="0">
              <a:pos x="0" y="0"/>
            </a:cxn>
          </a:cxnLst>
          <a:rect l="0" t="0" r="r" b="b"/>
          <a:pathLst>
            <a:path w="6" h="9">
              <a:moveTo>
                <a:pt x="6" y="9"/>
              </a:moveTo>
              <a:cubicBezTo>
                <a:pt x="6" y="8"/>
                <a:pt x="6" y="6"/>
                <a:pt x="5" y="5"/>
              </a:cubicBezTo>
              <a:cubicBezTo>
                <a:pt x="4" y="4"/>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12</xdr:col>
      <xdr:colOff>209550</xdr:colOff>
      <xdr:row>19</xdr:row>
      <xdr:rowOff>85725</xdr:rowOff>
    </xdr:from>
    <xdr:to>
      <xdr:col>12</xdr:col>
      <xdr:colOff>276225</xdr:colOff>
      <xdr:row>20</xdr:row>
      <xdr:rowOff>19050</xdr:rowOff>
    </xdr:to>
    <xdr:sp macro="" textlink="">
      <xdr:nvSpPr>
        <xdr:cNvPr id="1042" name="Freeform 18"/>
        <xdr:cNvSpPr>
          <a:spLocks noChangeAspect="1"/>
        </xdr:cNvSpPr>
      </xdr:nvSpPr>
      <xdr:spPr bwMode="auto">
        <a:xfrm>
          <a:off x="8420100" y="3171825"/>
          <a:ext cx="66675" cy="104775"/>
        </a:xfrm>
        <a:custGeom>
          <a:avLst/>
          <a:gdLst/>
          <a:ahLst/>
          <a:cxnLst>
            <a:cxn ang="0">
              <a:pos x="6" y="0"/>
            </a:cxn>
            <a:cxn ang="0">
              <a:pos x="5" y="4"/>
            </a:cxn>
            <a:cxn ang="0">
              <a:pos x="0" y="9"/>
            </a:cxn>
          </a:cxnLst>
          <a:rect l="0" t="0" r="r" b="b"/>
          <a:pathLst>
            <a:path w="6" h="9">
              <a:moveTo>
                <a:pt x="6" y="0"/>
              </a:moveTo>
              <a:cubicBezTo>
                <a:pt x="6" y="1"/>
                <a:pt x="6" y="3"/>
                <a:pt x="5" y="4"/>
              </a:cubicBezTo>
              <a:cubicBezTo>
                <a:pt x="4" y="5"/>
                <a:pt x="1" y="8"/>
                <a:pt x="0" y="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9</xdr:col>
      <xdr:colOff>628650</xdr:colOff>
      <xdr:row>19</xdr:row>
      <xdr:rowOff>85725</xdr:rowOff>
    </xdr:from>
    <xdr:to>
      <xdr:col>10</xdr:col>
      <xdr:colOff>9525</xdr:colOff>
      <xdr:row>20</xdr:row>
      <xdr:rowOff>19050</xdr:rowOff>
    </xdr:to>
    <xdr:sp macro="" textlink="">
      <xdr:nvSpPr>
        <xdr:cNvPr id="1043" name="Freeform 19"/>
        <xdr:cNvSpPr>
          <a:spLocks noChangeAspect="1"/>
        </xdr:cNvSpPr>
      </xdr:nvSpPr>
      <xdr:spPr bwMode="auto">
        <a:xfrm rot="10800000">
          <a:off x="6781800" y="3171825"/>
          <a:ext cx="66675" cy="104775"/>
        </a:xfrm>
        <a:custGeom>
          <a:avLst/>
          <a:gdLst/>
          <a:ahLst/>
          <a:cxnLst>
            <a:cxn ang="0">
              <a:pos x="6" y="9"/>
            </a:cxn>
            <a:cxn ang="0">
              <a:pos x="5" y="5"/>
            </a:cxn>
            <a:cxn ang="0">
              <a:pos x="0" y="0"/>
            </a:cxn>
          </a:cxnLst>
          <a:rect l="0" t="0" r="r" b="b"/>
          <a:pathLst>
            <a:path w="6" h="9">
              <a:moveTo>
                <a:pt x="6" y="9"/>
              </a:moveTo>
              <a:cubicBezTo>
                <a:pt x="6" y="8"/>
                <a:pt x="6" y="6"/>
                <a:pt x="5" y="5"/>
              </a:cubicBezTo>
              <a:cubicBezTo>
                <a:pt x="4" y="4"/>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9</xdr:col>
      <xdr:colOff>561975</xdr:colOff>
      <xdr:row>19</xdr:row>
      <xdr:rowOff>85725</xdr:rowOff>
    </xdr:from>
    <xdr:to>
      <xdr:col>9</xdr:col>
      <xdr:colOff>628650</xdr:colOff>
      <xdr:row>20</xdr:row>
      <xdr:rowOff>19050</xdr:rowOff>
    </xdr:to>
    <xdr:sp macro="" textlink="">
      <xdr:nvSpPr>
        <xdr:cNvPr id="1044" name="Freeform 20"/>
        <xdr:cNvSpPr>
          <a:spLocks noChangeAspect="1"/>
        </xdr:cNvSpPr>
      </xdr:nvSpPr>
      <xdr:spPr bwMode="auto">
        <a:xfrm>
          <a:off x="6715125" y="3171825"/>
          <a:ext cx="66675" cy="104775"/>
        </a:xfrm>
        <a:custGeom>
          <a:avLst/>
          <a:gdLst/>
          <a:ahLst/>
          <a:cxnLst>
            <a:cxn ang="0">
              <a:pos x="6" y="0"/>
            </a:cxn>
            <a:cxn ang="0">
              <a:pos x="5" y="4"/>
            </a:cxn>
            <a:cxn ang="0">
              <a:pos x="0" y="9"/>
            </a:cxn>
          </a:cxnLst>
          <a:rect l="0" t="0" r="r" b="b"/>
          <a:pathLst>
            <a:path w="6" h="9">
              <a:moveTo>
                <a:pt x="6" y="0"/>
              </a:moveTo>
              <a:cubicBezTo>
                <a:pt x="6" y="1"/>
                <a:pt x="6" y="3"/>
                <a:pt x="5" y="4"/>
              </a:cubicBezTo>
              <a:cubicBezTo>
                <a:pt x="4" y="5"/>
                <a:pt x="1" y="8"/>
                <a:pt x="0" y="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6</xdr:col>
      <xdr:colOff>390525</xdr:colOff>
      <xdr:row>19</xdr:row>
      <xdr:rowOff>85725</xdr:rowOff>
    </xdr:from>
    <xdr:to>
      <xdr:col>6</xdr:col>
      <xdr:colOff>457200</xdr:colOff>
      <xdr:row>20</xdr:row>
      <xdr:rowOff>19050</xdr:rowOff>
    </xdr:to>
    <xdr:sp macro="" textlink="">
      <xdr:nvSpPr>
        <xdr:cNvPr id="1045" name="Freeform 21"/>
        <xdr:cNvSpPr>
          <a:spLocks noChangeAspect="1"/>
        </xdr:cNvSpPr>
      </xdr:nvSpPr>
      <xdr:spPr bwMode="auto">
        <a:xfrm rot="10800000">
          <a:off x="4486275" y="3171825"/>
          <a:ext cx="66675" cy="104775"/>
        </a:xfrm>
        <a:custGeom>
          <a:avLst/>
          <a:gdLst/>
          <a:ahLst/>
          <a:cxnLst>
            <a:cxn ang="0">
              <a:pos x="6" y="9"/>
            </a:cxn>
            <a:cxn ang="0">
              <a:pos x="5" y="5"/>
            </a:cxn>
            <a:cxn ang="0">
              <a:pos x="0" y="0"/>
            </a:cxn>
          </a:cxnLst>
          <a:rect l="0" t="0" r="r" b="b"/>
          <a:pathLst>
            <a:path w="6" h="9">
              <a:moveTo>
                <a:pt x="6" y="9"/>
              </a:moveTo>
              <a:cubicBezTo>
                <a:pt x="6" y="8"/>
                <a:pt x="6" y="6"/>
                <a:pt x="5" y="5"/>
              </a:cubicBezTo>
              <a:cubicBezTo>
                <a:pt x="4" y="4"/>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6</xdr:col>
      <xdr:colOff>390525</xdr:colOff>
      <xdr:row>18</xdr:row>
      <xdr:rowOff>161925</xdr:rowOff>
    </xdr:from>
    <xdr:to>
      <xdr:col>6</xdr:col>
      <xdr:colOff>561975</xdr:colOff>
      <xdr:row>20</xdr:row>
      <xdr:rowOff>0</xdr:rowOff>
    </xdr:to>
    <xdr:sp macro="" textlink="">
      <xdr:nvSpPr>
        <xdr:cNvPr id="1046" name="Freeform 22"/>
        <xdr:cNvSpPr>
          <a:spLocks noChangeAspect="1"/>
        </xdr:cNvSpPr>
      </xdr:nvSpPr>
      <xdr:spPr bwMode="auto">
        <a:xfrm rot="10800000">
          <a:off x="4486275" y="3076575"/>
          <a:ext cx="171450" cy="180975"/>
        </a:xfrm>
        <a:custGeom>
          <a:avLst/>
          <a:gdLst/>
          <a:ahLst/>
          <a:cxnLst>
            <a:cxn ang="0">
              <a:pos x="18" y="0"/>
            </a:cxn>
            <a:cxn ang="0">
              <a:pos x="18" y="7"/>
            </a:cxn>
            <a:cxn ang="0">
              <a:pos x="17" y="13"/>
            </a:cxn>
            <a:cxn ang="0">
              <a:pos x="13" y="18"/>
            </a:cxn>
            <a:cxn ang="0">
              <a:pos x="5" y="18"/>
            </a:cxn>
            <a:cxn ang="0">
              <a:pos x="1" y="13"/>
            </a:cxn>
            <a:cxn ang="0">
              <a:pos x="0" y="7"/>
            </a:cxn>
          </a:cxnLst>
          <a:rect l="0" t="0" r="r" b="b"/>
          <a:pathLst>
            <a:path w="18" h="19">
              <a:moveTo>
                <a:pt x="18" y="0"/>
              </a:moveTo>
              <a:cubicBezTo>
                <a:pt x="18" y="1"/>
                <a:pt x="18" y="5"/>
                <a:pt x="18" y="7"/>
              </a:cubicBezTo>
              <a:cubicBezTo>
                <a:pt x="18" y="10"/>
                <a:pt x="18" y="11"/>
                <a:pt x="17" y="13"/>
              </a:cubicBezTo>
              <a:cubicBezTo>
                <a:pt x="16" y="15"/>
                <a:pt x="15" y="17"/>
                <a:pt x="13" y="18"/>
              </a:cubicBezTo>
              <a:cubicBezTo>
                <a:pt x="11" y="19"/>
                <a:pt x="7" y="19"/>
                <a:pt x="5" y="18"/>
              </a:cubicBezTo>
              <a:cubicBezTo>
                <a:pt x="3" y="17"/>
                <a:pt x="2" y="15"/>
                <a:pt x="1" y="13"/>
              </a:cubicBezTo>
              <a:cubicBezTo>
                <a:pt x="0" y="11"/>
                <a:pt x="0" y="8"/>
                <a:pt x="0" y="7"/>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4</xdr:col>
      <xdr:colOff>342900</xdr:colOff>
      <xdr:row>20</xdr:row>
      <xdr:rowOff>19050</xdr:rowOff>
    </xdr:from>
    <xdr:to>
      <xdr:col>4</xdr:col>
      <xdr:colOff>409575</xdr:colOff>
      <xdr:row>20</xdr:row>
      <xdr:rowOff>123825</xdr:rowOff>
    </xdr:to>
    <xdr:sp macro="" textlink="">
      <xdr:nvSpPr>
        <xdr:cNvPr id="1047" name="Freeform 23"/>
        <xdr:cNvSpPr>
          <a:spLocks noChangeAspect="1"/>
        </xdr:cNvSpPr>
      </xdr:nvSpPr>
      <xdr:spPr bwMode="auto">
        <a:xfrm rot="10800000">
          <a:off x="3067050" y="3276600"/>
          <a:ext cx="66675" cy="104775"/>
        </a:xfrm>
        <a:custGeom>
          <a:avLst/>
          <a:gdLst/>
          <a:ahLst/>
          <a:cxnLst>
            <a:cxn ang="0">
              <a:pos x="6" y="0"/>
            </a:cxn>
            <a:cxn ang="0">
              <a:pos x="5" y="4"/>
            </a:cxn>
            <a:cxn ang="0">
              <a:pos x="0" y="9"/>
            </a:cxn>
          </a:cxnLst>
          <a:rect l="0" t="0" r="r" b="b"/>
          <a:pathLst>
            <a:path w="6" h="9">
              <a:moveTo>
                <a:pt x="6" y="0"/>
              </a:moveTo>
              <a:cubicBezTo>
                <a:pt x="6" y="1"/>
                <a:pt x="6" y="3"/>
                <a:pt x="5" y="4"/>
              </a:cubicBezTo>
              <a:cubicBezTo>
                <a:pt x="4" y="5"/>
                <a:pt x="1" y="8"/>
                <a:pt x="0" y="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4</xdr:col>
      <xdr:colOff>276225</xdr:colOff>
      <xdr:row>20</xdr:row>
      <xdr:rowOff>19050</xdr:rowOff>
    </xdr:from>
    <xdr:to>
      <xdr:col>4</xdr:col>
      <xdr:colOff>342900</xdr:colOff>
      <xdr:row>20</xdr:row>
      <xdr:rowOff>123825</xdr:rowOff>
    </xdr:to>
    <xdr:sp macro="" textlink="">
      <xdr:nvSpPr>
        <xdr:cNvPr id="1048" name="Freeform 24"/>
        <xdr:cNvSpPr>
          <a:spLocks noChangeAspect="1"/>
        </xdr:cNvSpPr>
      </xdr:nvSpPr>
      <xdr:spPr bwMode="auto">
        <a:xfrm>
          <a:off x="3000375" y="3276600"/>
          <a:ext cx="66675" cy="104775"/>
        </a:xfrm>
        <a:custGeom>
          <a:avLst/>
          <a:gdLst/>
          <a:ahLst/>
          <a:cxnLst>
            <a:cxn ang="0">
              <a:pos x="6" y="9"/>
            </a:cxn>
            <a:cxn ang="0">
              <a:pos x="5" y="5"/>
            </a:cxn>
            <a:cxn ang="0">
              <a:pos x="0" y="0"/>
            </a:cxn>
          </a:cxnLst>
          <a:rect l="0" t="0" r="r" b="b"/>
          <a:pathLst>
            <a:path w="6" h="9">
              <a:moveTo>
                <a:pt x="6" y="9"/>
              </a:moveTo>
              <a:cubicBezTo>
                <a:pt x="6" y="8"/>
                <a:pt x="6" y="6"/>
                <a:pt x="5" y="5"/>
              </a:cubicBezTo>
              <a:cubicBezTo>
                <a:pt x="4" y="4"/>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4</xdr:col>
      <xdr:colOff>504825</xdr:colOff>
      <xdr:row>19</xdr:row>
      <xdr:rowOff>95250</xdr:rowOff>
    </xdr:from>
    <xdr:to>
      <xdr:col>4</xdr:col>
      <xdr:colOff>571500</xdr:colOff>
      <xdr:row>20</xdr:row>
      <xdr:rowOff>28575</xdr:rowOff>
    </xdr:to>
    <xdr:sp macro="" textlink="">
      <xdr:nvSpPr>
        <xdr:cNvPr id="1049" name="Freeform 25"/>
        <xdr:cNvSpPr>
          <a:spLocks noChangeAspect="1"/>
        </xdr:cNvSpPr>
      </xdr:nvSpPr>
      <xdr:spPr bwMode="auto">
        <a:xfrm rot="10800000">
          <a:off x="3228975" y="3181350"/>
          <a:ext cx="66675" cy="104775"/>
        </a:xfrm>
        <a:custGeom>
          <a:avLst/>
          <a:gdLst/>
          <a:ahLst/>
          <a:cxnLst>
            <a:cxn ang="0">
              <a:pos x="5" y="8"/>
            </a:cxn>
            <a:cxn ang="0">
              <a:pos x="4" y="4"/>
            </a:cxn>
            <a:cxn ang="0">
              <a:pos x="0" y="0"/>
            </a:cxn>
          </a:cxnLst>
          <a:rect l="0" t="0" r="r" b="b"/>
          <a:pathLst>
            <a:path w="5" h="8">
              <a:moveTo>
                <a:pt x="5" y="8"/>
              </a:moveTo>
              <a:cubicBezTo>
                <a:pt x="5" y="7"/>
                <a:pt x="5" y="5"/>
                <a:pt x="4" y="4"/>
              </a:cubicBezTo>
              <a:cubicBezTo>
                <a:pt x="3" y="3"/>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4</xdr:col>
      <xdr:colOff>342900</xdr:colOff>
      <xdr:row>19</xdr:row>
      <xdr:rowOff>9525</xdr:rowOff>
    </xdr:from>
    <xdr:to>
      <xdr:col>4</xdr:col>
      <xdr:colOff>504825</xdr:colOff>
      <xdr:row>20</xdr:row>
      <xdr:rowOff>9525</xdr:rowOff>
    </xdr:to>
    <xdr:sp macro="" textlink="">
      <xdr:nvSpPr>
        <xdr:cNvPr id="1050" name="Freeform 26"/>
        <xdr:cNvSpPr>
          <a:spLocks noChangeAspect="1"/>
        </xdr:cNvSpPr>
      </xdr:nvSpPr>
      <xdr:spPr bwMode="auto">
        <a:xfrm rot="10800000">
          <a:off x="3067050" y="3095625"/>
          <a:ext cx="161925" cy="171450"/>
        </a:xfrm>
        <a:custGeom>
          <a:avLst/>
          <a:gdLst/>
          <a:ahLst/>
          <a:cxnLst>
            <a:cxn ang="0">
              <a:pos x="19" y="0"/>
            </a:cxn>
            <a:cxn ang="0">
              <a:pos x="19" y="9"/>
            </a:cxn>
            <a:cxn ang="0">
              <a:pos x="18" y="16"/>
            </a:cxn>
            <a:cxn ang="0">
              <a:pos x="13" y="21"/>
            </a:cxn>
            <a:cxn ang="0">
              <a:pos x="6" y="21"/>
            </a:cxn>
            <a:cxn ang="0">
              <a:pos x="1" y="16"/>
            </a:cxn>
            <a:cxn ang="0">
              <a:pos x="0" y="8"/>
            </a:cxn>
            <a:cxn ang="0">
              <a:pos x="2" y="4"/>
            </a:cxn>
            <a:cxn ang="0">
              <a:pos x="6" y="0"/>
            </a:cxn>
          </a:cxnLst>
          <a:rect l="0" t="0" r="r" b="b"/>
          <a:pathLst>
            <a:path w="19" h="22">
              <a:moveTo>
                <a:pt x="19" y="0"/>
              </a:moveTo>
              <a:cubicBezTo>
                <a:pt x="19" y="1"/>
                <a:pt x="19" y="6"/>
                <a:pt x="19" y="9"/>
              </a:cubicBezTo>
              <a:cubicBezTo>
                <a:pt x="19" y="12"/>
                <a:pt x="19" y="14"/>
                <a:pt x="18" y="16"/>
              </a:cubicBezTo>
              <a:cubicBezTo>
                <a:pt x="17" y="18"/>
                <a:pt x="15" y="20"/>
                <a:pt x="13" y="21"/>
              </a:cubicBezTo>
              <a:cubicBezTo>
                <a:pt x="11" y="22"/>
                <a:pt x="8" y="22"/>
                <a:pt x="6" y="21"/>
              </a:cubicBezTo>
              <a:cubicBezTo>
                <a:pt x="4" y="20"/>
                <a:pt x="2" y="18"/>
                <a:pt x="1" y="16"/>
              </a:cubicBezTo>
              <a:cubicBezTo>
                <a:pt x="0" y="14"/>
                <a:pt x="0" y="10"/>
                <a:pt x="0" y="8"/>
              </a:cubicBezTo>
              <a:cubicBezTo>
                <a:pt x="0" y="6"/>
                <a:pt x="1" y="5"/>
                <a:pt x="2" y="4"/>
              </a:cubicBezTo>
              <a:cubicBezTo>
                <a:pt x="3" y="3"/>
                <a:pt x="5" y="1"/>
                <a:pt x="6"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15</xdr:col>
      <xdr:colOff>381000</xdr:colOff>
      <xdr:row>5</xdr:row>
      <xdr:rowOff>38100</xdr:rowOff>
    </xdr:from>
    <xdr:to>
      <xdr:col>15</xdr:col>
      <xdr:colOff>381000</xdr:colOff>
      <xdr:row>22</xdr:row>
      <xdr:rowOff>0</xdr:rowOff>
    </xdr:to>
    <xdr:sp macro="" textlink="">
      <xdr:nvSpPr>
        <xdr:cNvPr id="1052" name="Line 28"/>
        <xdr:cNvSpPr>
          <a:spLocks noChangeShapeType="1"/>
        </xdr:cNvSpPr>
      </xdr:nvSpPr>
      <xdr:spPr bwMode="auto">
        <a:xfrm>
          <a:off x="10648950" y="723900"/>
          <a:ext cx="0" cy="2876550"/>
        </a:xfrm>
        <a:prstGeom prst="line">
          <a:avLst/>
        </a:prstGeom>
        <a:noFill/>
        <a:ln w="31750">
          <a:solidFill>
            <a:srgbClr val="000000"/>
          </a:solidFill>
          <a:prstDash val="sysDot"/>
          <a:round/>
          <a:headEnd/>
          <a:tailEnd/>
        </a:ln>
      </xdr:spPr>
    </xdr:sp>
    <xdr:clientData/>
  </xdr:twoCellAnchor>
  <xdr:twoCellAnchor>
    <xdr:from>
      <xdr:col>19</xdr:col>
      <xdr:colOff>57150</xdr:colOff>
      <xdr:row>13</xdr:row>
      <xdr:rowOff>85725</xdr:rowOff>
    </xdr:from>
    <xdr:to>
      <xdr:col>21</xdr:col>
      <xdr:colOff>9525</xdr:colOff>
      <xdr:row>16</xdr:row>
      <xdr:rowOff>95250</xdr:rowOff>
    </xdr:to>
    <xdr:sp macro="" textlink="">
      <xdr:nvSpPr>
        <xdr:cNvPr id="1053" name="Freeform 29"/>
        <xdr:cNvSpPr>
          <a:spLocks/>
        </xdr:cNvSpPr>
      </xdr:nvSpPr>
      <xdr:spPr bwMode="auto">
        <a:xfrm>
          <a:off x="13068300" y="2143125"/>
          <a:ext cx="1390650" cy="523875"/>
        </a:xfrm>
        <a:custGeom>
          <a:avLst/>
          <a:gdLst/>
          <a:ahLst/>
          <a:cxnLst>
            <a:cxn ang="0">
              <a:pos x="132" y="0"/>
            </a:cxn>
            <a:cxn ang="0">
              <a:pos x="89" y="1"/>
            </a:cxn>
            <a:cxn ang="0">
              <a:pos x="44" y="7"/>
            </a:cxn>
            <a:cxn ang="0">
              <a:pos x="13" y="19"/>
            </a:cxn>
            <a:cxn ang="0">
              <a:pos x="0" y="30"/>
            </a:cxn>
          </a:cxnLst>
          <a:rect l="0" t="0" r="r" b="b"/>
          <a:pathLst>
            <a:path w="132" h="30">
              <a:moveTo>
                <a:pt x="132" y="0"/>
              </a:moveTo>
              <a:cubicBezTo>
                <a:pt x="125" y="0"/>
                <a:pt x="104" y="0"/>
                <a:pt x="89" y="1"/>
              </a:cubicBezTo>
              <a:cubicBezTo>
                <a:pt x="74" y="2"/>
                <a:pt x="57" y="4"/>
                <a:pt x="44" y="7"/>
              </a:cubicBezTo>
              <a:cubicBezTo>
                <a:pt x="31" y="10"/>
                <a:pt x="20" y="15"/>
                <a:pt x="13" y="19"/>
              </a:cubicBezTo>
              <a:cubicBezTo>
                <a:pt x="6" y="23"/>
                <a:pt x="3" y="28"/>
                <a:pt x="0" y="30"/>
              </a:cubicBezTo>
            </a:path>
          </a:pathLst>
        </a:custGeom>
        <a:noFill/>
        <a:ln w="38100" cap="flat" cmpd="sng">
          <a:solidFill>
            <a:srgbClr val="800080"/>
          </a:solidFill>
          <a:prstDash val="sysDot"/>
          <a:round/>
          <a:headEnd type="none" w="med" len="med"/>
          <a:tailEnd type="none" w="med" len="med"/>
        </a:ln>
      </xdr:spPr>
    </xdr:sp>
    <xdr:clientData/>
  </xdr:twoCellAnchor>
  <xdr:twoCellAnchor>
    <xdr:from>
      <xdr:col>14</xdr:col>
      <xdr:colOff>333375</xdr:colOff>
      <xdr:row>19</xdr:row>
      <xdr:rowOff>38100</xdr:rowOff>
    </xdr:from>
    <xdr:to>
      <xdr:col>14</xdr:col>
      <xdr:colOff>342900</xdr:colOff>
      <xdr:row>20</xdr:row>
      <xdr:rowOff>38100</xdr:rowOff>
    </xdr:to>
    <xdr:sp macro="" textlink="">
      <xdr:nvSpPr>
        <xdr:cNvPr id="1054" name="Freeform 30"/>
        <xdr:cNvSpPr>
          <a:spLocks/>
        </xdr:cNvSpPr>
      </xdr:nvSpPr>
      <xdr:spPr bwMode="auto">
        <a:xfrm>
          <a:off x="9915525" y="3124200"/>
          <a:ext cx="9525" cy="171450"/>
        </a:xfrm>
        <a:custGeom>
          <a:avLst/>
          <a:gdLst/>
          <a:ahLst/>
          <a:cxnLst>
            <a:cxn ang="0">
              <a:pos x="0" y="0"/>
            </a:cxn>
            <a:cxn ang="0">
              <a:pos x="0" y="18"/>
            </a:cxn>
          </a:cxnLst>
          <a:rect l="0" t="0" r="r" b="b"/>
          <a:pathLst>
            <a:path w="1" h="18">
              <a:moveTo>
                <a:pt x="0" y="0"/>
              </a:moveTo>
              <a:cubicBezTo>
                <a:pt x="0" y="7"/>
                <a:pt x="0" y="15"/>
                <a:pt x="0" y="18"/>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14</xdr:col>
      <xdr:colOff>495300</xdr:colOff>
      <xdr:row>20</xdr:row>
      <xdr:rowOff>28575</xdr:rowOff>
    </xdr:from>
    <xdr:to>
      <xdr:col>14</xdr:col>
      <xdr:colOff>552450</xdr:colOff>
      <xdr:row>20</xdr:row>
      <xdr:rowOff>85725</xdr:rowOff>
    </xdr:to>
    <xdr:sp macro="" textlink="">
      <xdr:nvSpPr>
        <xdr:cNvPr id="1055" name="Freeform 31"/>
        <xdr:cNvSpPr>
          <a:spLocks/>
        </xdr:cNvSpPr>
      </xdr:nvSpPr>
      <xdr:spPr bwMode="auto">
        <a:xfrm>
          <a:off x="10077450" y="3286125"/>
          <a:ext cx="57150" cy="57150"/>
        </a:xfrm>
        <a:custGeom>
          <a:avLst/>
          <a:gdLst/>
          <a:ahLst/>
          <a:cxnLst>
            <a:cxn ang="0">
              <a:pos x="0" y="6"/>
            </a:cxn>
            <a:cxn ang="0">
              <a:pos x="2" y="3"/>
            </a:cxn>
            <a:cxn ang="0">
              <a:pos x="6" y="0"/>
            </a:cxn>
          </a:cxnLst>
          <a:rect l="0" t="0" r="r" b="b"/>
          <a:pathLst>
            <a:path w="6" h="6">
              <a:moveTo>
                <a:pt x="0" y="6"/>
              </a:moveTo>
              <a:cubicBezTo>
                <a:pt x="0" y="5"/>
                <a:pt x="1" y="4"/>
                <a:pt x="2" y="3"/>
              </a:cubicBezTo>
              <a:cubicBezTo>
                <a:pt x="3" y="2"/>
                <a:pt x="4" y="1"/>
                <a:pt x="6"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14</xdr:col>
      <xdr:colOff>333375</xdr:colOff>
      <xdr:row>20</xdr:row>
      <xdr:rowOff>19050</xdr:rowOff>
    </xdr:from>
    <xdr:to>
      <xdr:col>14</xdr:col>
      <xdr:colOff>495300</xdr:colOff>
      <xdr:row>21</xdr:row>
      <xdr:rowOff>19050</xdr:rowOff>
    </xdr:to>
    <xdr:sp macro="" textlink="">
      <xdr:nvSpPr>
        <xdr:cNvPr id="1056" name="Freeform 32"/>
        <xdr:cNvSpPr>
          <a:spLocks/>
        </xdr:cNvSpPr>
      </xdr:nvSpPr>
      <xdr:spPr bwMode="auto">
        <a:xfrm>
          <a:off x="9915525" y="3276600"/>
          <a:ext cx="161925" cy="171450"/>
        </a:xfrm>
        <a:custGeom>
          <a:avLst/>
          <a:gdLst/>
          <a:ahLst/>
          <a:cxnLst>
            <a:cxn ang="0">
              <a:pos x="0" y="0"/>
            </a:cxn>
            <a:cxn ang="0">
              <a:pos x="0" y="9"/>
            </a:cxn>
            <a:cxn ang="0">
              <a:pos x="1" y="16"/>
            </a:cxn>
            <a:cxn ang="0">
              <a:pos x="6" y="21"/>
            </a:cxn>
            <a:cxn ang="0">
              <a:pos x="13" y="21"/>
            </a:cxn>
            <a:cxn ang="0">
              <a:pos x="18" y="16"/>
            </a:cxn>
            <a:cxn ang="0">
              <a:pos x="19" y="9"/>
            </a:cxn>
            <a:cxn ang="0">
              <a:pos x="17" y="4"/>
            </a:cxn>
            <a:cxn ang="0">
              <a:pos x="12" y="0"/>
            </a:cxn>
          </a:cxnLst>
          <a:rect l="0" t="0" r="r" b="b"/>
          <a:pathLst>
            <a:path w="19" h="22">
              <a:moveTo>
                <a:pt x="0" y="0"/>
              </a:moveTo>
              <a:cubicBezTo>
                <a:pt x="0" y="3"/>
                <a:pt x="0" y="6"/>
                <a:pt x="0" y="9"/>
              </a:cubicBezTo>
              <a:cubicBezTo>
                <a:pt x="0" y="12"/>
                <a:pt x="0" y="14"/>
                <a:pt x="1" y="16"/>
              </a:cubicBezTo>
              <a:cubicBezTo>
                <a:pt x="2" y="18"/>
                <a:pt x="4" y="20"/>
                <a:pt x="6" y="21"/>
              </a:cubicBezTo>
              <a:cubicBezTo>
                <a:pt x="8" y="22"/>
                <a:pt x="11" y="22"/>
                <a:pt x="13" y="21"/>
              </a:cubicBezTo>
              <a:cubicBezTo>
                <a:pt x="15" y="20"/>
                <a:pt x="17" y="18"/>
                <a:pt x="18" y="16"/>
              </a:cubicBezTo>
              <a:cubicBezTo>
                <a:pt x="19" y="14"/>
                <a:pt x="19" y="11"/>
                <a:pt x="19" y="9"/>
              </a:cubicBezTo>
              <a:cubicBezTo>
                <a:pt x="19" y="7"/>
                <a:pt x="18" y="5"/>
                <a:pt x="17" y="4"/>
              </a:cubicBezTo>
              <a:cubicBezTo>
                <a:pt x="16" y="3"/>
                <a:pt x="13" y="1"/>
                <a:pt x="12"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10</xdr:col>
      <xdr:colOff>104775</xdr:colOff>
      <xdr:row>20</xdr:row>
      <xdr:rowOff>28575</xdr:rowOff>
    </xdr:from>
    <xdr:to>
      <xdr:col>10</xdr:col>
      <xdr:colOff>161925</xdr:colOff>
      <xdr:row>20</xdr:row>
      <xdr:rowOff>85725</xdr:rowOff>
    </xdr:to>
    <xdr:sp macro="" textlink="">
      <xdr:nvSpPr>
        <xdr:cNvPr id="1057" name="Freeform 33"/>
        <xdr:cNvSpPr>
          <a:spLocks/>
        </xdr:cNvSpPr>
      </xdr:nvSpPr>
      <xdr:spPr bwMode="auto">
        <a:xfrm>
          <a:off x="6943725" y="3286125"/>
          <a:ext cx="57150" cy="57150"/>
        </a:xfrm>
        <a:custGeom>
          <a:avLst/>
          <a:gdLst/>
          <a:ahLst/>
          <a:cxnLst>
            <a:cxn ang="0">
              <a:pos x="0" y="6"/>
            </a:cxn>
            <a:cxn ang="0">
              <a:pos x="2" y="3"/>
            </a:cxn>
            <a:cxn ang="0">
              <a:pos x="6" y="0"/>
            </a:cxn>
          </a:cxnLst>
          <a:rect l="0" t="0" r="r" b="b"/>
          <a:pathLst>
            <a:path w="6" h="6">
              <a:moveTo>
                <a:pt x="0" y="6"/>
              </a:moveTo>
              <a:cubicBezTo>
                <a:pt x="0" y="5"/>
                <a:pt x="1" y="4"/>
                <a:pt x="2" y="3"/>
              </a:cubicBezTo>
              <a:cubicBezTo>
                <a:pt x="3" y="2"/>
                <a:pt x="4" y="1"/>
                <a:pt x="6"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9</xdr:col>
      <xdr:colOff>628650</xdr:colOff>
      <xdr:row>20</xdr:row>
      <xdr:rowOff>19050</xdr:rowOff>
    </xdr:from>
    <xdr:to>
      <xdr:col>10</xdr:col>
      <xdr:colOff>104775</xdr:colOff>
      <xdr:row>21</xdr:row>
      <xdr:rowOff>19050</xdr:rowOff>
    </xdr:to>
    <xdr:sp macro="" textlink="">
      <xdr:nvSpPr>
        <xdr:cNvPr id="1058" name="Freeform 34"/>
        <xdr:cNvSpPr>
          <a:spLocks/>
        </xdr:cNvSpPr>
      </xdr:nvSpPr>
      <xdr:spPr bwMode="auto">
        <a:xfrm>
          <a:off x="6781800" y="3276600"/>
          <a:ext cx="161925" cy="171450"/>
        </a:xfrm>
        <a:custGeom>
          <a:avLst/>
          <a:gdLst/>
          <a:ahLst/>
          <a:cxnLst>
            <a:cxn ang="0">
              <a:pos x="0" y="0"/>
            </a:cxn>
            <a:cxn ang="0">
              <a:pos x="0" y="9"/>
            </a:cxn>
            <a:cxn ang="0">
              <a:pos x="1" y="16"/>
            </a:cxn>
            <a:cxn ang="0">
              <a:pos x="6" y="21"/>
            </a:cxn>
            <a:cxn ang="0">
              <a:pos x="13" y="21"/>
            </a:cxn>
            <a:cxn ang="0">
              <a:pos x="18" y="16"/>
            </a:cxn>
            <a:cxn ang="0">
              <a:pos x="19" y="9"/>
            </a:cxn>
            <a:cxn ang="0">
              <a:pos x="17" y="4"/>
            </a:cxn>
            <a:cxn ang="0">
              <a:pos x="12" y="0"/>
            </a:cxn>
          </a:cxnLst>
          <a:rect l="0" t="0" r="r" b="b"/>
          <a:pathLst>
            <a:path w="19" h="22">
              <a:moveTo>
                <a:pt x="0" y="0"/>
              </a:moveTo>
              <a:cubicBezTo>
                <a:pt x="0" y="3"/>
                <a:pt x="0" y="6"/>
                <a:pt x="0" y="9"/>
              </a:cubicBezTo>
              <a:cubicBezTo>
                <a:pt x="0" y="12"/>
                <a:pt x="0" y="14"/>
                <a:pt x="1" y="16"/>
              </a:cubicBezTo>
              <a:cubicBezTo>
                <a:pt x="2" y="18"/>
                <a:pt x="4" y="20"/>
                <a:pt x="6" y="21"/>
              </a:cubicBezTo>
              <a:cubicBezTo>
                <a:pt x="8" y="22"/>
                <a:pt x="11" y="22"/>
                <a:pt x="13" y="21"/>
              </a:cubicBezTo>
              <a:cubicBezTo>
                <a:pt x="15" y="20"/>
                <a:pt x="17" y="18"/>
                <a:pt x="18" y="16"/>
              </a:cubicBezTo>
              <a:cubicBezTo>
                <a:pt x="19" y="14"/>
                <a:pt x="19" y="11"/>
                <a:pt x="19" y="9"/>
              </a:cubicBezTo>
              <a:cubicBezTo>
                <a:pt x="19" y="7"/>
                <a:pt x="18" y="5"/>
                <a:pt x="17" y="4"/>
              </a:cubicBezTo>
              <a:cubicBezTo>
                <a:pt x="16" y="3"/>
                <a:pt x="13" y="1"/>
                <a:pt x="12"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6</xdr:col>
      <xdr:colOff>228600</xdr:colOff>
      <xdr:row>20</xdr:row>
      <xdr:rowOff>28575</xdr:rowOff>
    </xdr:from>
    <xdr:to>
      <xdr:col>6</xdr:col>
      <xdr:colOff>390525</xdr:colOff>
      <xdr:row>21</xdr:row>
      <xdr:rowOff>28575</xdr:rowOff>
    </xdr:to>
    <xdr:sp macro="" textlink="">
      <xdr:nvSpPr>
        <xdr:cNvPr id="1059" name="Freeform 35"/>
        <xdr:cNvSpPr>
          <a:spLocks/>
        </xdr:cNvSpPr>
      </xdr:nvSpPr>
      <xdr:spPr bwMode="auto">
        <a:xfrm>
          <a:off x="4324350" y="3286125"/>
          <a:ext cx="161925" cy="171450"/>
        </a:xfrm>
        <a:custGeom>
          <a:avLst/>
          <a:gdLst/>
          <a:ahLst/>
          <a:cxnLst>
            <a:cxn ang="0">
              <a:pos x="19" y="0"/>
            </a:cxn>
            <a:cxn ang="0">
              <a:pos x="19" y="9"/>
            </a:cxn>
            <a:cxn ang="0">
              <a:pos x="18" y="16"/>
            </a:cxn>
            <a:cxn ang="0">
              <a:pos x="13" y="21"/>
            </a:cxn>
            <a:cxn ang="0">
              <a:pos x="6" y="21"/>
            </a:cxn>
            <a:cxn ang="0">
              <a:pos x="1" y="16"/>
            </a:cxn>
            <a:cxn ang="0">
              <a:pos x="0" y="8"/>
            </a:cxn>
            <a:cxn ang="0">
              <a:pos x="2" y="4"/>
            </a:cxn>
            <a:cxn ang="0">
              <a:pos x="6" y="0"/>
            </a:cxn>
          </a:cxnLst>
          <a:rect l="0" t="0" r="r" b="b"/>
          <a:pathLst>
            <a:path w="19" h="22">
              <a:moveTo>
                <a:pt x="19" y="0"/>
              </a:moveTo>
              <a:cubicBezTo>
                <a:pt x="19" y="1"/>
                <a:pt x="19" y="6"/>
                <a:pt x="19" y="9"/>
              </a:cubicBezTo>
              <a:cubicBezTo>
                <a:pt x="19" y="12"/>
                <a:pt x="19" y="14"/>
                <a:pt x="18" y="16"/>
              </a:cubicBezTo>
              <a:cubicBezTo>
                <a:pt x="17" y="18"/>
                <a:pt x="15" y="20"/>
                <a:pt x="13" y="21"/>
              </a:cubicBezTo>
              <a:cubicBezTo>
                <a:pt x="11" y="22"/>
                <a:pt x="8" y="22"/>
                <a:pt x="6" y="21"/>
              </a:cubicBezTo>
              <a:cubicBezTo>
                <a:pt x="4" y="20"/>
                <a:pt x="2" y="18"/>
                <a:pt x="1" y="16"/>
              </a:cubicBezTo>
              <a:cubicBezTo>
                <a:pt x="0" y="14"/>
                <a:pt x="0" y="10"/>
                <a:pt x="0" y="8"/>
              </a:cubicBezTo>
              <a:cubicBezTo>
                <a:pt x="0" y="6"/>
                <a:pt x="1" y="5"/>
                <a:pt x="2" y="4"/>
              </a:cubicBezTo>
              <a:cubicBezTo>
                <a:pt x="3" y="3"/>
                <a:pt x="5" y="1"/>
                <a:pt x="6"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6</xdr:col>
      <xdr:colOff>180975</xdr:colOff>
      <xdr:row>20</xdr:row>
      <xdr:rowOff>28575</xdr:rowOff>
    </xdr:from>
    <xdr:to>
      <xdr:col>6</xdr:col>
      <xdr:colOff>228600</xdr:colOff>
      <xdr:row>20</xdr:row>
      <xdr:rowOff>104775</xdr:rowOff>
    </xdr:to>
    <xdr:sp macro="" textlink="">
      <xdr:nvSpPr>
        <xdr:cNvPr id="1060" name="Freeform 36"/>
        <xdr:cNvSpPr>
          <a:spLocks/>
        </xdr:cNvSpPr>
      </xdr:nvSpPr>
      <xdr:spPr bwMode="auto">
        <a:xfrm>
          <a:off x="4276725" y="3286125"/>
          <a:ext cx="47625" cy="76200"/>
        </a:xfrm>
        <a:custGeom>
          <a:avLst/>
          <a:gdLst/>
          <a:ahLst/>
          <a:cxnLst>
            <a:cxn ang="0">
              <a:pos x="5" y="8"/>
            </a:cxn>
            <a:cxn ang="0">
              <a:pos x="4" y="4"/>
            </a:cxn>
            <a:cxn ang="0">
              <a:pos x="0" y="0"/>
            </a:cxn>
          </a:cxnLst>
          <a:rect l="0" t="0" r="r" b="b"/>
          <a:pathLst>
            <a:path w="5" h="8">
              <a:moveTo>
                <a:pt x="5" y="8"/>
              </a:moveTo>
              <a:cubicBezTo>
                <a:pt x="5" y="7"/>
                <a:pt x="5" y="5"/>
                <a:pt x="4" y="4"/>
              </a:cubicBezTo>
              <a:cubicBezTo>
                <a:pt x="3" y="3"/>
                <a:pt x="1" y="1"/>
                <a:pt x="0"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6</xdr:col>
      <xdr:colOff>495300</xdr:colOff>
      <xdr:row>18</xdr:row>
      <xdr:rowOff>95250</xdr:rowOff>
    </xdr:from>
    <xdr:to>
      <xdr:col>6</xdr:col>
      <xdr:colOff>571500</xdr:colOff>
      <xdr:row>19</xdr:row>
      <xdr:rowOff>0</xdr:rowOff>
    </xdr:to>
    <xdr:sp macro="" textlink="">
      <xdr:nvSpPr>
        <xdr:cNvPr id="1061" name="Freeform 37"/>
        <xdr:cNvSpPr>
          <a:spLocks/>
        </xdr:cNvSpPr>
      </xdr:nvSpPr>
      <xdr:spPr bwMode="auto">
        <a:xfrm>
          <a:off x="4591050" y="3009900"/>
          <a:ext cx="76200" cy="76200"/>
        </a:xfrm>
        <a:custGeom>
          <a:avLst/>
          <a:gdLst/>
          <a:ahLst/>
          <a:cxnLst>
            <a:cxn ang="0">
              <a:pos x="0" y="8"/>
            </a:cxn>
            <a:cxn ang="0">
              <a:pos x="4" y="5"/>
            </a:cxn>
            <a:cxn ang="0">
              <a:pos x="8" y="0"/>
            </a:cxn>
          </a:cxnLst>
          <a:rect l="0" t="0" r="r" b="b"/>
          <a:pathLst>
            <a:path w="8" h="8">
              <a:moveTo>
                <a:pt x="0" y="8"/>
              </a:moveTo>
              <a:cubicBezTo>
                <a:pt x="1" y="8"/>
                <a:pt x="3" y="6"/>
                <a:pt x="4" y="5"/>
              </a:cubicBezTo>
              <a:cubicBezTo>
                <a:pt x="5" y="4"/>
                <a:pt x="7" y="1"/>
                <a:pt x="8" y="0"/>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17</xdr:col>
      <xdr:colOff>381000</xdr:colOff>
      <xdr:row>10</xdr:row>
      <xdr:rowOff>57150</xdr:rowOff>
    </xdr:from>
    <xdr:to>
      <xdr:col>17</xdr:col>
      <xdr:colOff>647700</xdr:colOff>
      <xdr:row>10</xdr:row>
      <xdr:rowOff>57150</xdr:rowOff>
    </xdr:to>
    <xdr:sp macro="" textlink="">
      <xdr:nvSpPr>
        <xdr:cNvPr id="1062" name="Line 38"/>
        <xdr:cNvSpPr>
          <a:spLocks noChangeShapeType="1"/>
        </xdr:cNvSpPr>
      </xdr:nvSpPr>
      <xdr:spPr bwMode="auto">
        <a:xfrm>
          <a:off x="12020550" y="1600200"/>
          <a:ext cx="266700" cy="0"/>
        </a:xfrm>
        <a:prstGeom prst="line">
          <a:avLst/>
        </a:prstGeom>
        <a:noFill/>
        <a:ln w="31750">
          <a:solidFill>
            <a:srgbClr val="0000FF"/>
          </a:solidFill>
          <a:round/>
          <a:headEnd/>
          <a:tailEnd/>
        </a:ln>
      </xdr:spPr>
    </xdr:sp>
    <xdr:clientData/>
  </xdr:twoCellAnchor>
  <xdr:twoCellAnchor>
    <xdr:from>
      <xdr:col>14</xdr:col>
      <xdr:colOff>295275</xdr:colOff>
      <xdr:row>10</xdr:row>
      <xdr:rowOff>57150</xdr:rowOff>
    </xdr:from>
    <xdr:to>
      <xdr:col>14</xdr:col>
      <xdr:colOff>561975</xdr:colOff>
      <xdr:row>10</xdr:row>
      <xdr:rowOff>57150</xdr:rowOff>
    </xdr:to>
    <xdr:sp macro="" textlink="">
      <xdr:nvSpPr>
        <xdr:cNvPr id="1063" name="Line 39"/>
        <xdr:cNvSpPr>
          <a:spLocks noChangeShapeType="1"/>
        </xdr:cNvSpPr>
      </xdr:nvSpPr>
      <xdr:spPr bwMode="auto">
        <a:xfrm>
          <a:off x="9877425" y="1600200"/>
          <a:ext cx="266700" cy="0"/>
        </a:xfrm>
        <a:prstGeom prst="line">
          <a:avLst/>
        </a:prstGeom>
        <a:noFill/>
        <a:ln w="31750">
          <a:solidFill>
            <a:srgbClr val="0000FF"/>
          </a:solidFill>
          <a:round/>
          <a:headEnd/>
          <a:tailEnd/>
        </a:ln>
      </xdr:spPr>
    </xdr:sp>
    <xdr:clientData/>
  </xdr:twoCellAnchor>
  <xdr:twoCellAnchor>
    <xdr:from>
      <xdr:col>19</xdr:col>
      <xdr:colOff>76200</xdr:colOff>
      <xdr:row>10</xdr:row>
      <xdr:rowOff>57150</xdr:rowOff>
    </xdr:from>
    <xdr:to>
      <xdr:col>19</xdr:col>
      <xdr:colOff>342900</xdr:colOff>
      <xdr:row>10</xdr:row>
      <xdr:rowOff>57150</xdr:rowOff>
    </xdr:to>
    <xdr:sp macro="" textlink="">
      <xdr:nvSpPr>
        <xdr:cNvPr id="1064" name="Line 40"/>
        <xdr:cNvSpPr>
          <a:spLocks noChangeShapeType="1"/>
        </xdr:cNvSpPr>
      </xdr:nvSpPr>
      <xdr:spPr bwMode="auto">
        <a:xfrm>
          <a:off x="13087350" y="1600200"/>
          <a:ext cx="266700" cy="0"/>
        </a:xfrm>
        <a:prstGeom prst="line">
          <a:avLst/>
        </a:prstGeom>
        <a:noFill/>
        <a:ln w="31750">
          <a:solidFill>
            <a:srgbClr val="0000FF"/>
          </a:solidFill>
          <a:round/>
          <a:headEnd/>
          <a:tailEnd/>
        </a:ln>
      </xdr:spPr>
    </xdr:sp>
    <xdr:clientData/>
  </xdr:twoCellAnchor>
  <xdr:twoCellAnchor>
    <xdr:from>
      <xdr:col>0</xdr:col>
      <xdr:colOff>0</xdr:colOff>
      <xdr:row>10</xdr:row>
      <xdr:rowOff>38100</xdr:rowOff>
    </xdr:from>
    <xdr:to>
      <xdr:col>21</xdr:col>
      <xdr:colOff>0</xdr:colOff>
      <xdr:row>10</xdr:row>
      <xdr:rowOff>76200</xdr:rowOff>
    </xdr:to>
    <xdr:sp macro="" textlink="">
      <xdr:nvSpPr>
        <xdr:cNvPr id="1065" name="Rectangle 41"/>
        <xdr:cNvSpPr>
          <a:spLocks noChangeArrowheads="1"/>
        </xdr:cNvSpPr>
      </xdr:nvSpPr>
      <xdr:spPr bwMode="auto">
        <a:xfrm>
          <a:off x="0" y="1581150"/>
          <a:ext cx="14449425" cy="38100"/>
        </a:xfrm>
        <a:prstGeom prst="rect">
          <a:avLst/>
        </a:prstGeom>
        <a:noFill/>
        <a:ln w="9525">
          <a:solidFill>
            <a:srgbClr val="0000FF"/>
          </a:solidFill>
          <a:miter lim="800000"/>
          <a:headEnd/>
          <a:tailEnd/>
        </a:ln>
      </xdr:spPr>
    </xdr:sp>
    <xdr:clientData/>
  </xdr:twoCellAnchor>
  <xdr:twoCellAnchor>
    <xdr:from>
      <xdr:col>18</xdr:col>
      <xdr:colOff>0</xdr:colOff>
      <xdr:row>8</xdr:row>
      <xdr:rowOff>152400</xdr:rowOff>
    </xdr:from>
    <xdr:to>
      <xdr:col>21</xdr:col>
      <xdr:colOff>0</xdr:colOff>
      <xdr:row>11</xdr:row>
      <xdr:rowOff>19050</xdr:rowOff>
    </xdr:to>
    <xdr:sp macro="" textlink="">
      <xdr:nvSpPr>
        <xdr:cNvPr id="1066" name="Line 42"/>
        <xdr:cNvSpPr>
          <a:spLocks noChangeShapeType="1"/>
        </xdr:cNvSpPr>
      </xdr:nvSpPr>
      <xdr:spPr bwMode="auto">
        <a:xfrm>
          <a:off x="12325350" y="1352550"/>
          <a:ext cx="2124075" cy="381000"/>
        </a:xfrm>
        <a:prstGeom prst="line">
          <a:avLst/>
        </a:prstGeom>
        <a:noFill/>
        <a:ln w="31750">
          <a:solidFill>
            <a:srgbClr val="000000"/>
          </a:solidFill>
          <a:round/>
          <a:headEnd/>
          <a:tailEnd/>
        </a:ln>
      </xdr:spPr>
    </xdr:sp>
    <xdr:clientData/>
  </xdr:twoCellAnchor>
  <xdr:twoCellAnchor>
    <xdr:from>
      <xdr:col>17</xdr:col>
      <xdr:colOff>600075</xdr:colOff>
      <xdr:row>5</xdr:row>
      <xdr:rowOff>38100</xdr:rowOff>
    </xdr:from>
    <xdr:to>
      <xdr:col>18</xdr:col>
      <xdr:colOff>180975</xdr:colOff>
      <xdr:row>15</xdr:row>
      <xdr:rowOff>114300</xdr:rowOff>
    </xdr:to>
    <xdr:sp macro="" textlink="">
      <xdr:nvSpPr>
        <xdr:cNvPr id="1067" name="Line 43"/>
        <xdr:cNvSpPr>
          <a:spLocks noChangeShapeType="1"/>
        </xdr:cNvSpPr>
      </xdr:nvSpPr>
      <xdr:spPr bwMode="auto">
        <a:xfrm>
          <a:off x="12239625" y="723900"/>
          <a:ext cx="266700" cy="1790700"/>
        </a:xfrm>
        <a:prstGeom prst="line">
          <a:avLst/>
        </a:prstGeom>
        <a:noFill/>
        <a:ln w="31750">
          <a:solidFill>
            <a:srgbClr val="000000"/>
          </a:solidFill>
          <a:round/>
          <a:headEnd/>
          <a:tailEnd/>
        </a:ln>
      </xdr:spPr>
    </xdr:sp>
    <xdr:clientData/>
  </xdr:twoCellAnchor>
  <xdr:twoCellAnchor>
    <xdr:from>
      <xdr:col>19</xdr:col>
      <xdr:colOff>28575</xdr:colOff>
      <xdr:row>7</xdr:row>
      <xdr:rowOff>114300</xdr:rowOff>
    </xdr:from>
    <xdr:to>
      <xdr:col>19</xdr:col>
      <xdr:colOff>314325</xdr:colOff>
      <xdr:row>16</xdr:row>
      <xdr:rowOff>123825</xdr:rowOff>
    </xdr:to>
    <xdr:sp macro="" textlink="">
      <xdr:nvSpPr>
        <xdr:cNvPr id="1068" name="Freeform 44"/>
        <xdr:cNvSpPr>
          <a:spLocks/>
        </xdr:cNvSpPr>
      </xdr:nvSpPr>
      <xdr:spPr bwMode="auto">
        <a:xfrm>
          <a:off x="13039725" y="1143000"/>
          <a:ext cx="285750" cy="1552575"/>
        </a:xfrm>
        <a:custGeom>
          <a:avLst/>
          <a:gdLst/>
          <a:ahLst/>
          <a:cxnLst>
            <a:cxn ang="0">
              <a:pos x="0" y="139"/>
            </a:cxn>
            <a:cxn ang="0">
              <a:pos x="10" y="112"/>
            </a:cxn>
            <a:cxn ang="0">
              <a:pos x="15" y="77"/>
            </a:cxn>
            <a:cxn ang="0">
              <a:pos x="16" y="41"/>
            </a:cxn>
            <a:cxn ang="0">
              <a:pos x="16" y="0"/>
            </a:cxn>
          </a:cxnLst>
          <a:rect l="0" t="0" r="r" b="b"/>
          <a:pathLst>
            <a:path w="16" h="139">
              <a:moveTo>
                <a:pt x="0" y="139"/>
              </a:moveTo>
              <a:cubicBezTo>
                <a:pt x="2" y="134"/>
                <a:pt x="7" y="122"/>
                <a:pt x="10" y="112"/>
              </a:cubicBezTo>
              <a:cubicBezTo>
                <a:pt x="13" y="102"/>
                <a:pt x="14" y="88"/>
                <a:pt x="15" y="77"/>
              </a:cubicBezTo>
              <a:cubicBezTo>
                <a:pt x="16" y="66"/>
                <a:pt x="16" y="53"/>
                <a:pt x="16" y="41"/>
              </a:cubicBezTo>
              <a:cubicBezTo>
                <a:pt x="16" y="28"/>
                <a:pt x="16" y="9"/>
                <a:pt x="16" y="0"/>
              </a:cubicBezTo>
            </a:path>
          </a:pathLst>
        </a:custGeom>
        <a:noFill/>
        <a:ln w="31750" cap="flat" cmpd="sng">
          <a:solidFill>
            <a:srgbClr val="CCCC00"/>
          </a:solidFill>
          <a:prstDash val="solid"/>
          <a:round/>
          <a:headEnd type="none" w="med" len="med"/>
          <a:tailEnd type="none" w="med" len="med"/>
        </a:ln>
      </xdr:spPr>
    </xdr:sp>
    <xdr:clientData/>
  </xdr:twoCellAnchor>
  <xdr:twoCellAnchor>
    <xdr:from>
      <xdr:col>1</xdr:col>
      <xdr:colOff>457200</xdr:colOff>
      <xdr:row>20</xdr:row>
      <xdr:rowOff>38100</xdr:rowOff>
    </xdr:from>
    <xdr:to>
      <xdr:col>1</xdr:col>
      <xdr:colOff>552450</xdr:colOff>
      <xdr:row>20</xdr:row>
      <xdr:rowOff>123825</xdr:rowOff>
    </xdr:to>
    <xdr:sp macro="" textlink="">
      <xdr:nvSpPr>
        <xdr:cNvPr id="1069" name="Oval 45"/>
        <xdr:cNvSpPr>
          <a:spLocks noChangeArrowheads="1"/>
        </xdr:cNvSpPr>
      </xdr:nvSpPr>
      <xdr:spPr bwMode="auto">
        <a:xfrm>
          <a:off x="1123950" y="3295650"/>
          <a:ext cx="95250" cy="85725"/>
        </a:xfrm>
        <a:prstGeom prst="ellipse">
          <a:avLst/>
        </a:prstGeom>
        <a:noFill/>
        <a:ln w="19050">
          <a:solidFill>
            <a:srgbClr val="008000"/>
          </a:solidFill>
          <a:round/>
          <a:headEnd/>
          <a:tailEnd/>
        </a:ln>
      </xdr:spPr>
    </xdr:sp>
    <xdr:clientData/>
  </xdr:twoCellAnchor>
  <xdr:twoCellAnchor>
    <xdr:from>
      <xdr:col>1</xdr:col>
      <xdr:colOff>457200</xdr:colOff>
      <xdr:row>19</xdr:row>
      <xdr:rowOff>95250</xdr:rowOff>
    </xdr:from>
    <xdr:to>
      <xdr:col>1</xdr:col>
      <xdr:colOff>552450</xdr:colOff>
      <xdr:row>20</xdr:row>
      <xdr:rowOff>19050</xdr:rowOff>
    </xdr:to>
    <xdr:sp macro="" textlink="">
      <xdr:nvSpPr>
        <xdr:cNvPr id="1070" name="Oval 46"/>
        <xdr:cNvSpPr>
          <a:spLocks noChangeArrowheads="1"/>
        </xdr:cNvSpPr>
      </xdr:nvSpPr>
      <xdr:spPr bwMode="auto">
        <a:xfrm>
          <a:off x="1123950" y="3181350"/>
          <a:ext cx="95250" cy="95250"/>
        </a:xfrm>
        <a:prstGeom prst="ellipse">
          <a:avLst/>
        </a:prstGeom>
        <a:noFill/>
        <a:ln w="19050">
          <a:solidFill>
            <a:srgbClr val="008000"/>
          </a:solidFill>
          <a:round/>
          <a:headEnd/>
          <a:tailEnd/>
        </a:ln>
      </xdr:spPr>
    </xdr:sp>
    <xdr:clientData/>
  </xdr:twoCellAnchor>
  <xdr:twoCellAnchor>
    <xdr:from>
      <xdr:col>1</xdr:col>
      <xdr:colOff>342900</xdr:colOff>
      <xdr:row>18</xdr:row>
      <xdr:rowOff>142875</xdr:rowOff>
    </xdr:from>
    <xdr:to>
      <xdr:col>1</xdr:col>
      <xdr:colOff>571500</xdr:colOff>
      <xdr:row>20</xdr:row>
      <xdr:rowOff>19050</xdr:rowOff>
    </xdr:to>
    <xdr:sp macro="" textlink="">
      <xdr:nvSpPr>
        <xdr:cNvPr id="1071" name="Freeform 47"/>
        <xdr:cNvSpPr>
          <a:spLocks/>
        </xdr:cNvSpPr>
      </xdr:nvSpPr>
      <xdr:spPr bwMode="auto">
        <a:xfrm rot="5400000">
          <a:off x="1014412" y="3052763"/>
          <a:ext cx="219075" cy="228600"/>
        </a:xfrm>
        <a:custGeom>
          <a:avLst/>
          <a:gdLst/>
          <a:ahLst/>
          <a:cxnLst>
            <a:cxn ang="0">
              <a:pos x="0" y="0"/>
            </a:cxn>
            <a:cxn ang="0">
              <a:pos x="9" y="7"/>
            </a:cxn>
            <a:cxn ang="0">
              <a:pos x="16" y="17"/>
            </a:cxn>
          </a:cxnLst>
          <a:rect l="0" t="0" r="r" b="b"/>
          <a:pathLst>
            <a:path w="16" h="17">
              <a:moveTo>
                <a:pt x="0" y="0"/>
              </a:moveTo>
              <a:cubicBezTo>
                <a:pt x="1" y="1"/>
                <a:pt x="6" y="4"/>
                <a:pt x="9" y="7"/>
              </a:cubicBezTo>
              <a:cubicBezTo>
                <a:pt x="12" y="10"/>
                <a:pt x="15" y="15"/>
                <a:pt x="16" y="17"/>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xdr:col>
      <xdr:colOff>342900</xdr:colOff>
      <xdr:row>20</xdr:row>
      <xdr:rowOff>19050</xdr:rowOff>
    </xdr:from>
    <xdr:to>
      <xdr:col>1</xdr:col>
      <xdr:colOff>571500</xdr:colOff>
      <xdr:row>21</xdr:row>
      <xdr:rowOff>66675</xdr:rowOff>
    </xdr:to>
    <xdr:sp macro="" textlink="">
      <xdr:nvSpPr>
        <xdr:cNvPr id="1072" name="Freeform 48"/>
        <xdr:cNvSpPr>
          <a:spLocks/>
        </xdr:cNvSpPr>
      </xdr:nvSpPr>
      <xdr:spPr bwMode="auto">
        <a:xfrm>
          <a:off x="1009650" y="3276600"/>
          <a:ext cx="228600" cy="219075"/>
        </a:xfrm>
        <a:custGeom>
          <a:avLst/>
          <a:gdLst/>
          <a:ahLst/>
          <a:cxnLst>
            <a:cxn ang="0">
              <a:pos x="0" y="0"/>
            </a:cxn>
            <a:cxn ang="0">
              <a:pos x="9" y="7"/>
            </a:cxn>
            <a:cxn ang="0">
              <a:pos x="16" y="17"/>
            </a:cxn>
          </a:cxnLst>
          <a:rect l="0" t="0" r="r" b="b"/>
          <a:pathLst>
            <a:path w="16" h="17">
              <a:moveTo>
                <a:pt x="0" y="0"/>
              </a:moveTo>
              <a:cubicBezTo>
                <a:pt x="1" y="1"/>
                <a:pt x="6" y="4"/>
                <a:pt x="9" y="7"/>
              </a:cubicBezTo>
              <a:cubicBezTo>
                <a:pt x="12" y="10"/>
                <a:pt x="15" y="15"/>
                <a:pt x="16" y="17"/>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14</xdr:col>
      <xdr:colOff>333375</xdr:colOff>
      <xdr:row>9</xdr:row>
      <xdr:rowOff>152400</xdr:rowOff>
    </xdr:from>
    <xdr:to>
      <xdr:col>14</xdr:col>
      <xdr:colOff>333375</xdr:colOff>
      <xdr:row>20</xdr:row>
      <xdr:rowOff>9525</xdr:rowOff>
    </xdr:to>
    <xdr:sp macro="" textlink="">
      <xdr:nvSpPr>
        <xdr:cNvPr id="1073" name="Line 49"/>
        <xdr:cNvSpPr>
          <a:spLocks noChangeShapeType="1"/>
        </xdr:cNvSpPr>
      </xdr:nvSpPr>
      <xdr:spPr bwMode="auto">
        <a:xfrm flipV="1">
          <a:off x="9915525" y="1524000"/>
          <a:ext cx="0" cy="1743075"/>
        </a:xfrm>
        <a:prstGeom prst="line">
          <a:avLst/>
        </a:prstGeom>
        <a:noFill/>
        <a:ln w="19050">
          <a:solidFill>
            <a:srgbClr val="008000"/>
          </a:solidFill>
          <a:round/>
          <a:headEnd/>
          <a:tailEnd/>
        </a:ln>
      </xdr:spPr>
    </xdr:sp>
    <xdr:clientData/>
  </xdr:twoCellAnchor>
  <xdr:twoCellAnchor>
    <xdr:from>
      <xdr:col>0</xdr:col>
      <xdr:colOff>0</xdr:colOff>
      <xdr:row>20</xdr:row>
      <xdr:rowOff>19050</xdr:rowOff>
    </xdr:from>
    <xdr:to>
      <xdr:col>1</xdr:col>
      <xdr:colOff>552450</xdr:colOff>
      <xdr:row>20</xdr:row>
      <xdr:rowOff>19050</xdr:rowOff>
    </xdr:to>
    <xdr:sp macro="" textlink="">
      <xdr:nvSpPr>
        <xdr:cNvPr id="1074" name="Line 50"/>
        <xdr:cNvSpPr>
          <a:spLocks noChangeShapeType="1"/>
        </xdr:cNvSpPr>
      </xdr:nvSpPr>
      <xdr:spPr bwMode="auto">
        <a:xfrm flipH="1">
          <a:off x="0" y="3276600"/>
          <a:ext cx="1219200" cy="0"/>
        </a:xfrm>
        <a:prstGeom prst="line">
          <a:avLst/>
        </a:prstGeom>
        <a:noFill/>
        <a:ln w="31750">
          <a:solidFill>
            <a:srgbClr val="993300"/>
          </a:solidFill>
          <a:round/>
          <a:headEnd/>
          <a:tailEnd/>
        </a:ln>
      </xdr:spPr>
    </xdr:sp>
    <xdr:clientData/>
  </xdr:twoCellAnchor>
  <xdr:twoCellAnchor>
    <xdr:from>
      <xdr:col>0</xdr:col>
      <xdr:colOff>0</xdr:colOff>
      <xdr:row>7</xdr:row>
      <xdr:rowOff>114300</xdr:rowOff>
    </xdr:from>
    <xdr:to>
      <xdr:col>21</xdr:col>
      <xdr:colOff>0</xdr:colOff>
      <xdr:row>7</xdr:row>
      <xdr:rowOff>114300</xdr:rowOff>
    </xdr:to>
    <xdr:sp macro="" textlink="">
      <xdr:nvSpPr>
        <xdr:cNvPr id="1075" name="Line 51"/>
        <xdr:cNvSpPr>
          <a:spLocks noChangeShapeType="1"/>
        </xdr:cNvSpPr>
      </xdr:nvSpPr>
      <xdr:spPr bwMode="auto">
        <a:xfrm flipV="1">
          <a:off x="0" y="1143000"/>
          <a:ext cx="14449425" cy="0"/>
        </a:xfrm>
        <a:prstGeom prst="line">
          <a:avLst/>
        </a:prstGeom>
        <a:noFill/>
        <a:ln w="31750">
          <a:solidFill>
            <a:srgbClr val="000000"/>
          </a:solidFill>
          <a:round/>
          <a:headEnd/>
          <a:tailEnd/>
        </a:ln>
      </xdr:spPr>
    </xdr:sp>
    <xdr:clientData/>
  </xdr:twoCellAnchor>
  <xdr:twoCellAnchor>
    <xdr:from>
      <xdr:col>0</xdr:col>
      <xdr:colOff>266700</xdr:colOff>
      <xdr:row>10</xdr:row>
      <xdr:rowOff>57150</xdr:rowOff>
    </xdr:from>
    <xdr:to>
      <xdr:col>0</xdr:col>
      <xdr:colOff>533400</xdr:colOff>
      <xdr:row>10</xdr:row>
      <xdr:rowOff>57150</xdr:rowOff>
    </xdr:to>
    <xdr:sp macro="" textlink="">
      <xdr:nvSpPr>
        <xdr:cNvPr id="1076" name="Line 52"/>
        <xdr:cNvSpPr>
          <a:spLocks noChangeShapeType="1"/>
        </xdr:cNvSpPr>
      </xdr:nvSpPr>
      <xdr:spPr bwMode="auto">
        <a:xfrm>
          <a:off x="266700" y="1600200"/>
          <a:ext cx="266700" cy="0"/>
        </a:xfrm>
        <a:prstGeom prst="line">
          <a:avLst/>
        </a:prstGeom>
        <a:noFill/>
        <a:ln w="31750">
          <a:solidFill>
            <a:srgbClr val="0000FF"/>
          </a:solidFill>
          <a:round/>
          <a:headEnd/>
          <a:tailEnd/>
        </a:ln>
      </xdr:spPr>
    </xdr:sp>
    <xdr:clientData/>
  </xdr:twoCellAnchor>
  <xdr:twoCellAnchor>
    <xdr:from>
      <xdr:col>1</xdr:col>
      <xdr:colOff>114300</xdr:colOff>
      <xdr:row>10</xdr:row>
      <xdr:rowOff>57150</xdr:rowOff>
    </xdr:from>
    <xdr:to>
      <xdr:col>1</xdr:col>
      <xdr:colOff>381000</xdr:colOff>
      <xdr:row>10</xdr:row>
      <xdr:rowOff>57150</xdr:rowOff>
    </xdr:to>
    <xdr:sp macro="" textlink="">
      <xdr:nvSpPr>
        <xdr:cNvPr id="1077" name="Line 53"/>
        <xdr:cNvSpPr>
          <a:spLocks noChangeShapeType="1"/>
        </xdr:cNvSpPr>
      </xdr:nvSpPr>
      <xdr:spPr bwMode="auto">
        <a:xfrm>
          <a:off x="781050" y="1600200"/>
          <a:ext cx="266700" cy="0"/>
        </a:xfrm>
        <a:prstGeom prst="line">
          <a:avLst/>
        </a:prstGeom>
        <a:noFill/>
        <a:ln w="31750">
          <a:solidFill>
            <a:srgbClr val="0000FF"/>
          </a:solidFill>
          <a:round/>
          <a:headEnd/>
          <a:tailEnd/>
        </a:ln>
      </xdr:spPr>
    </xdr:sp>
    <xdr:clientData/>
  </xdr:twoCellAnchor>
  <xdr:twoCellAnchor>
    <xdr:from>
      <xdr:col>1</xdr:col>
      <xdr:colOff>647700</xdr:colOff>
      <xdr:row>10</xdr:row>
      <xdr:rowOff>57150</xdr:rowOff>
    </xdr:from>
    <xdr:to>
      <xdr:col>2</xdr:col>
      <xdr:colOff>228600</xdr:colOff>
      <xdr:row>10</xdr:row>
      <xdr:rowOff>57150</xdr:rowOff>
    </xdr:to>
    <xdr:sp macro="" textlink="">
      <xdr:nvSpPr>
        <xdr:cNvPr id="1078" name="Line 54"/>
        <xdr:cNvSpPr>
          <a:spLocks noChangeShapeType="1"/>
        </xdr:cNvSpPr>
      </xdr:nvSpPr>
      <xdr:spPr bwMode="auto">
        <a:xfrm>
          <a:off x="1314450" y="1600200"/>
          <a:ext cx="266700" cy="0"/>
        </a:xfrm>
        <a:prstGeom prst="line">
          <a:avLst/>
        </a:prstGeom>
        <a:noFill/>
        <a:ln w="31750">
          <a:solidFill>
            <a:srgbClr val="0000FF"/>
          </a:solidFill>
          <a:round/>
          <a:headEnd/>
          <a:tailEnd/>
        </a:ln>
      </xdr:spPr>
    </xdr:sp>
    <xdr:clientData/>
  </xdr:twoCellAnchor>
  <xdr:twoCellAnchor>
    <xdr:from>
      <xdr:col>2</xdr:col>
      <xdr:colOff>504825</xdr:colOff>
      <xdr:row>10</xdr:row>
      <xdr:rowOff>57150</xdr:rowOff>
    </xdr:from>
    <xdr:to>
      <xdr:col>3</xdr:col>
      <xdr:colOff>85725</xdr:colOff>
      <xdr:row>10</xdr:row>
      <xdr:rowOff>57150</xdr:rowOff>
    </xdr:to>
    <xdr:sp macro="" textlink="">
      <xdr:nvSpPr>
        <xdr:cNvPr id="1079" name="Line 55"/>
        <xdr:cNvSpPr>
          <a:spLocks noChangeShapeType="1"/>
        </xdr:cNvSpPr>
      </xdr:nvSpPr>
      <xdr:spPr bwMode="auto">
        <a:xfrm>
          <a:off x="1857375" y="1600200"/>
          <a:ext cx="266700" cy="0"/>
        </a:xfrm>
        <a:prstGeom prst="line">
          <a:avLst/>
        </a:prstGeom>
        <a:noFill/>
        <a:ln w="31750">
          <a:solidFill>
            <a:srgbClr val="0000FF"/>
          </a:solidFill>
          <a:round/>
          <a:headEnd/>
          <a:tailEnd/>
        </a:ln>
      </xdr:spPr>
    </xdr:sp>
    <xdr:clientData/>
  </xdr:twoCellAnchor>
  <xdr:twoCellAnchor>
    <xdr:from>
      <xdr:col>3</xdr:col>
      <xdr:colOff>352425</xdr:colOff>
      <xdr:row>10</xdr:row>
      <xdr:rowOff>57150</xdr:rowOff>
    </xdr:from>
    <xdr:to>
      <xdr:col>3</xdr:col>
      <xdr:colOff>619125</xdr:colOff>
      <xdr:row>10</xdr:row>
      <xdr:rowOff>57150</xdr:rowOff>
    </xdr:to>
    <xdr:sp macro="" textlink="">
      <xdr:nvSpPr>
        <xdr:cNvPr id="1080" name="Line 56"/>
        <xdr:cNvSpPr>
          <a:spLocks noChangeShapeType="1"/>
        </xdr:cNvSpPr>
      </xdr:nvSpPr>
      <xdr:spPr bwMode="auto">
        <a:xfrm>
          <a:off x="2390775" y="1600200"/>
          <a:ext cx="266700" cy="0"/>
        </a:xfrm>
        <a:prstGeom prst="line">
          <a:avLst/>
        </a:prstGeom>
        <a:noFill/>
        <a:ln w="31750">
          <a:solidFill>
            <a:srgbClr val="0000FF"/>
          </a:solidFill>
          <a:round/>
          <a:headEnd/>
          <a:tailEnd/>
        </a:ln>
      </xdr:spPr>
    </xdr:sp>
    <xdr:clientData/>
  </xdr:twoCellAnchor>
  <xdr:twoCellAnchor>
    <xdr:from>
      <xdr:col>4</xdr:col>
      <xdr:colOff>200025</xdr:colOff>
      <xdr:row>10</xdr:row>
      <xdr:rowOff>57150</xdr:rowOff>
    </xdr:from>
    <xdr:to>
      <xdr:col>4</xdr:col>
      <xdr:colOff>466725</xdr:colOff>
      <xdr:row>10</xdr:row>
      <xdr:rowOff>57150</xdr:rowOff>
    </xdr:to>
    <xdr:sp macro="" textlink="">
      <xdr:nvSpPr>
        <xdr:cNvPr id="1081" name="Line 57"/>
        <xdr:cNvSpPr>
          <a:spLocks noChangeShapeType="1"/>
        </xdr:cNvSpPr>
      </xdr:nvSpPr>
      <xdr:spPr bwMode="auto">
        <a:xfrm>
          <a:off x="2924175" y="1600200"/>
          <a:ext cx="266700" cy="0"/>
        </a:xfrm>
        <a:prstGeom prst="line">
          <a:avLst/>
        </a:prstGeom>
        <a:noFill/>
        <a:ln w="31750">
          <a:solidFill>
            <a:srgbClr val="0000FF"/>
          </a:solidFill>
          <a:round/>
          <a:headEnd/>
          <a:tailEnd/>
        </a:ln>
      </xdr:spPr>
    </xdr:sp>
    <xdr:clientData/>
  </xdr:twoCellAnchor>
  <xdr:twoCellAnchor>
    <xdr:from>
      <xdr:col>5</xdr:col>
      <xdr:colOff>47625</xdr:colOff>
      <xdr:row>10</xdr:row>
      <xdr:rowOff>57150</xdr:rowOff>
    </xdr:from>
    <xdr:to>
      <xdr:col>5</xdr:col>
      <xdr:colOff>314325</xdr:colOff>
      <xdr:row>10</xdr:row>
      <xdr:rowOff>57150</xdr:rowOff>
    </xdr:to>
    <xdr:sp macro="" textlink="">
      <xdr:nvSpPr>
        <xdr:cNvPr id="1082" name="Line 58"/>
        <xdr:cNvSpPr>
          <a:spLocks noChangeShapeType="1"/>
        </xdr:cNvSpPr>
      </xdr:nvSpPr>
      <xdr:spPr bwMode="auto">
        <a:xfrm>
          <a:off x="3457575" y="1600200"/>
          <a:ext cx="266700" cy="0"/>
        </a:xfrm>
        <a:prstGeom prst="line">
          <a:avLst/>
        </a:prstGeom>
        <a:noFill/>
        <a:ln w="31750">
          <a:solidFill>
            <a:srgbClr val="0000FF"/>
          </a:solidFill>
          <a:round/>
          <a:headEnd/>
          <a:tailEnd/>
        </a:ln>
      </xdr:spPr>
    </xdr:sp>
    <xdr:clientData/>
  </xdr:twoCellAnchor>
  <xdr:twoCellAnchor>
    <xdr:from>
      <xdr:col>5</xdr:col>
      <xdr:colOff>581025</xdr:colOff>
      <xdr:row>10</xdr:row>
      <xdr:rowOff>57150</xdr:rowOff>
    </xdr:from>
    <xdr:to>
      <xdr:col>6</xdr:col>
      <xdr:colOff>161925</xdr:colOff>
      <xdr:row>10</xdr:row>
      <xdr:rowOff>57150</xdr:rowOff>
    </xdr:to>
    <xdr:sp macro="" textlink="">
      <xdr:nvSpPr>
        <xdr:cNvPr id="1083" name="Line 59"/>
        <xdr:cNvSpPr>
          <a:spLocks noChangeShapeType="1"/>
        </xdr:cNvSpPr>
      </xdr:nvSpPr>
      <xdr:spPr bwMode="auto">
        <a:xfrm>
          <a:off x="3990975" y="1600200"/>
          <a:ext cx="266700" cy="0"/>
        </a:xfrm>
        <a:prstGeom prst="line">
          <a:avLst/>
        </a:prstGeom>
        <a:noFill/>
        <a:ln w="31750">
          <a:solidFill>
            <a:srgbClr val="0000FF"/>
          </a:solidFill>
          <a:round/>
          <a:headEnd/>
          <a:tailEnd/>
        </a:ln>
      </xdr:spPr>
    </xdr:sp>
    <xdr:clientData/>
  </xdr:twoCellAnchor>
  <xdr:twoCellAnchor>
    <xdr:from>
      <xdr:col>6</xdr:col>
      <xdr:colOff>428625</xdr:colOff>
      <xdr:row>10</xdr:row>
      <xdr:rowOff>57150</xdr:rowOff>
    </xdr:from>
    <xdr:to>
      <xdr:col>7</xdr:col>
      <xdr:colOff>9525</xdr:colOff>
      <xdr:row>10</xdr:row>
      <xdr:rowOff>57150</xdr:rowOff>
    </xdr:to>
    <xdr:sp macro="" textlink="">
      <xdr:nvSpPr>
        <xdr:cNvPr id="1084" name="Line 60"/>
        <xdr:cNvSpPr>
          <a:spLocks noChangeShapeType="1"/>
        </xdr:cNvSpPr>
      </xdr:nvSpPr>
      <xdr:spPr bwMode="auto">
        <a:xfrm>
          <a:off x="4524375" y="1600200"/>
          <a:ext cx="266700" cy="0"/>
        </a:xfrm>
        <a:prstGeom prst="line">
          <a:avLst/>
        </a:prstGeom>
        <a:noFill/>
        <a:ln w="31750">
          <a:solidFill>
            <a:srgbClr val="0000FF"/>
          </a:solidFill>
          <a:round/>
          <a:headEnd/>
          <a:tailEnd/>
        </a:ln>
      </xdr:spPr>
    </xdr:sp>
    <xdr:clientData/>
  </xdr:twoCellAnchor>
  <xdr:twoCellAnchor>
    <xdr:from>
      <xdr:col>7</xdr:col>
      <xdr:colOff>276225</xdr:colOff>
      <xdr:row>10</xdr:row>
      <xdr:rowOff>57150</xdr:rowOff>
    </xdr:from>
    <xdr:to>
      <xdr:col>7</xdr:col>
      <xdr:colOff>552450</xdr:colOff>
      <xdr:row>10</xdr:row>
      <xdr:rowOff>57150</xdr:rowOff>
    </xdr:to>
    <xdr:sp macro="" textlink="">
      <xdr:nvSpPr>
        <xdr:cNvPr id="1085" name="Line 61"/>
        <xdr:cNvSpPr>
          <a:spLocks noChangeShapeType="1"/>
        </xdr:cNvSpPr>
      </xdr:nvSpPr>
      <xdr:spPr bwMode="auto">
        <a:xfrm>
          <a:off x="5057775" y="1600200"/>
          <a:ext cx="276225" cy="0"/>
        </a:xfrm>
        <a:prstGeom prst="line">
          <a:avLst/>
        </a:prstGeom>
        <a:noFill/>
        <a:ln w="31750">
          <a:solidFill>
            <a:srgbClr val="0000FF"/>
          </a:solidFill>
          <a:round/>
          <a:headEnd/>
          <a:tailEnd/>
        </a:ln>
      </xdr:spPr>
    </xdr:sp>
    <xdr:clientData/>
  </xdr:twoCellAnchor>
  <xdr:twoCellAnchor>
    <xdr:from>
      <xdr:col>8</xdr:col>
      <xdr:colOff>133350</xdr:colOff>
      <xdr:row>10</xdr:row>
      <xdr:rowOff>57150</xdr:rowOff>
    </xdr:from>
    <xdr:to>
      <xdr:col>8</xdr:col>
      <xdr:colOff>400050</xdr:colOff>
      <xdr:row>10</xdr:row>
      <xdr:rowOff>57150</xdr:rowOff>
    </xdr:to>
    <xdr:sp macro="" textlink="">
      <xdr:nvSpPr>
        <xdr:cNvPr id="1086" name="Line 62"/>
        <xdr:cNvSpPr>
          <a:spLocks noChangeShapeType="1"/>
        </xdr:cNvSpPr>
      </xdr:nvSpPr>
      <xdr:spPr bwMode="auto">
        <a:xfrm>
          <a:off x="5600700" y="1600200"/>
          <a:ext cx="266700" cy="0"/>
        </a:xfrm>
        <a:prstGeom prst="line">
          <a:avLst/>
        </a:prstGeom>
        <a:noFill/>
        <a:ln w="31750">
          <a:solidFill>
            <a:srgbClr val="0000FF"/>
          </a:solidFill>
          <a:round/>
          <a:headEnd/>
          <a:tailEnd/>
        </a:ln>
      </xdr:spPr>
    </xdr:sp>
    <xdr:clientData/>
  </xdr:twoCellAnchor>
  <xdr:twoCellAnchor>
    <xdr:from>
      <xdr:col>8</xdr:col>
      <xdr:colOff>666750</xdr:colOff>
      <xdr:row>10</xdr:row>
      <xdr:rowOff>57150</xdr:rowOff>
    </xdr:from>
    <xdr:to>
      <xdr:col>9</xdr:col>
      <xdr:colOff>247650</xdr:colOff>
      <xdr:row>10</xdr:row>
      <xdr:rowOff>57150</xdr:rowOff>
    </xdr:to>
    <xdr:sp macro="" textlink="">
      <xdr:nvSpPr>
        <xdr:cNvPr id="1087" name="Line 63"/>
        <xdr:cNvSpPr>
          <a:spLocks noChangeShapeType="1"/>
        </xdr:cNvSpPr>
      </xdr:nvSpPr>
      <xdr:spPr bwMode="auto">
        <a:xfrm>
          <a:off x="6134100" y="1600200"/>
          <a:ext cx="266700" cy="0"/>
        </a:xfrm>
        <a:prstGeom prst="line">
          <a:avLst/>
        </a:prstGeom>
        <a:noFill/>
        <a:ln w="31750">
          <a:solidFill>
            <a:srgbClr val="0000FF"/>
          </a:solidFill>
          <a:round/>
          <a:headEnd/>
          <a:tailEnd/>
        </a:ln>
      </xdr:spPr>
    </xdr:sp>
    <xdr:clientData/>
  </xdr:twoCellAnchor>
  <xdr:twoCellAnchor>
    <xdr:from>
      <xdr:col>9</xdr:col>
      <xdr:colOff>514350</xdr:colOff>
      <xdr:row>10</xdr:row>
      <xdr:rowOff>57150</xdr:rowOff>
    </xdr:from>
    <xdr:to>
      <xdr:col>10</xdr:col>
      <xdr:colOff>95250</xdr:colOff>
      <xdr:row>10</xdr:row>
      <xdr:rowOff>57150</xdr:rowOff>
    </xdr:to>
    <xdr:sp macro="" textlink="">
      <xdr:nvSpPr>
        <xdr:cNvPr id="1088" name="Line 64"/>
        <xdr:cNvSpPr>
          <a:spLocks noChangeShapeType="1"/>
        </xdr:cNvSpPr>
      </xdr:nvSpPr>
      <xdr:spPr bwMode="auto">
        <a:xfrm>
          <a:off x="6667500" y="1600200"/>
          <a:ext cx="266700" cy="0"/>
        </a:xfrm>
        <a:prstGeom prst="line">
          <a:avLst/>
        </a:prstGeom>
        <a:noFill/>
        <a:ln w="31750">
          <a:solidFill>
            <a:srgbClr val="0000FF"/>
          </a:solidFill>
          <a:round/>
          <a:headEnd/>
          <a:tailEnd/>
        </a:ln>
      </xdr:spPr>
    </xdr:sp>
    <xdr:clientData/>
  </xdr:twoCellAnchor>
  <xdr:twoCellAnchor>
    <xdr:from>
      <xdr:col>10</xdr:col>
      <xdr:colOff>361950</xdr:colOff>
      <xdr:row>10</xdr:row>
      <xdr:rowOff>57150</xdr:rowOff>
    </xdr:from>
    <xdr:to>
      <xdr:col>10</xdr:col>
      <xdr:colOff>628650</xdr:colOff>
      <xdr:row>10</xdr:row>
      <xdr:rowOff>57150</xdr:rowOff>
    </xdr:to>
    <xdr:sp macro="" textlink="">
      <xdr:nvSpPr>
        <xdr:cNvPr id="1089" name="Line 65"/>
        <xdr:cNvSpPr>
          <a:spLocks noChangeShapeType="1"/>
        </xdr:cNvSpPr>
      </xdr:nvSpPr>
      <xdr:spPr bwMode="auto">
        <a:xfrm>
          <a:off x="7200900" y="1600200"/>
          <a:ext cx="266700" cy="0"/>
        </a:xfrm>
        <a:prstGeom prst="line">
          <a:avLst/>
        </a:prstGeom>
        <a:noFill/>
        <a:ln w="31750">
          <a:solidFill>
            <a:srgbClr val="0000FF"/>
          </a:solidFill>
          <a:round/>
          <a:headEnd/>
          <a:tailEnd/>
        </a:ln>
      </xdr:spPr>
    </xdr:sp>
    <xdr:clientData/>
  </xdr:twoCellAnchor>
  <xdr:twoCellAnchor>
    <xdr:from>
      <xdr:col>11</xdr:col>
      <xdr:colOff>209550</xdr:colOff>
      <xdr:row>10</xdr:row>
      <xdr:rowOff>57150</xdr:rowOff>
    </xdr:from>
    <xdr:to>
      <xdr:col>11</xdr:col>
      <xdr:colOff>476250</xdr:colOff>
      <xdr:row>10</xdr:row>
      <xdr:rowOff>57150</xdr:rowOff>
    </xdr:to>
    <xdr:sp macro="" textlink="">
      <xdr:nvSpPr>
        <xdr:cNvPr id="1090" name="Line 66"/>
        <xdr:cNvSpPr>
          <a:spLocks noChangeShapeType="1"/>
        </xdr:cNvSpPr>
      </xdr:nvSpPr>
      <xdr:spPr bwMode="auto">
        <a:xfrm>
          <a:off x="7734300" y="1600200"/>
          <a:ext cx="266700" cy="0"/>
        </a:xfrm>
        <a:prstGeom prst="line">
          <a:avLst/>
        </a:prstGeom>
        <a:noFill/>
        <a:ln w="31750">
          <a:solidFill>
            <a:srgbClr val="0000FF"/>
          </a:solidFill>
          <a:round/>
          <a:headEnd/>
          <a:tailEnd/>
        </a:ln>
      </xdr:spPr>
    </xdr:sp>
    <xdr:clientData/>
  </xdr:twoCellAnchor>
  <xdr:twoCellAnchor>
    <xdr:from>
      <xdr:col>12</xdr:col>
      <xdr:colOff>57150</xdr:colOff>
      <xdr:row>10</xdr:row>
      <xdr:rowOff>57150</xdr:rowOff>
    </xdr:from>
    <xdr:to>
      <xdr:col>12</xdr:col>
      <xdr:colOff>323850</xdr:colOff>
      <xdr:row>10</xdr:row>
      <xdr:rowOff>57150</xdr:rowOff>
    </xdr:to>
    <xdr:sp macro="" textlink="">
      <xdr:nvSpPr>
        <xdr:cNvPr id="1091" name="Line 67"/>
        <xdr:cNvSpPr>
          <a:spLocks noChangeShapeType="1"/>
        </xdr:cNvSpPr>
      </xdr:nvSpPr>
      <xdr:spPr bwMode="auto">
        <a:xfrm>
          <a:off x="8267700" y="1600200"/>
          <a:ext cx="266700" cy="0"/>
        </a:xfrm>
        <a:prstGeom prst="line">
          <a:avLst/>
        </a:prstGeom>
        <a:noFill/>
        <a:ln w="31750">
          <a:solidFill>
            <a:srgbClr val="0000FF"/>
          </a:solidFill>
          <a:round/>
          <a:headEnd/>
          <a:tailEnd/>
        </a:ln>
      </xdr:spPr>
    </xdr:sp>
    <xdr:clientData/>
  </xdr:twoCellAnchor>
  <xdr:twoCellAnchor>
    <xdr:from>
      <xdr:col>12</xdr:col>
      <xdr:colOff>600075</xdr:colOff>
      <xdr:row>10</xdr:row>
      <xdr:rowOff>57150</xdr:rowOff>
    </xdr:from>
    <xdr:to>
      <xdr:col>13</xdr:col>
      <xdr:colOff>180975</xdr:colOff>
      <xdr:row>10</xdr:row>
      <xdr:rowOff>57150</xdr:rowOff>
    </xdr:to>
    <xdr:sp macro="" textlink="">
      <xdr:nvSpPr>
        <xdr:cNvPr id="1092" name="Line 68"/>
        <xdr:cNvSpPr>
          <a:spLocks noChangeShapeType="1"/>
        </xdr:cNvSpPr>
      </xdr:nvSpPr>
      <xdr:spPr bwMode="auto">
        <a:xfrm>
          <a:off x="8810625" y="1600200"/>
          <a:ext cx="266700" cy="0"/>
        </a:xfrm>
        <a:prstGeom prst="line">
          <a:avLst/>
        </a:prstGeom>
        <a:noFill/>
        <a:ln w="31750">
          <a:noFill/>
          <a:round/>
          <a:headEnd/>
          <a:tailEnd/>
        </a:ln>
      </xdr:spPr>
    </xdr:sp>
    <xdr:clientData/>
  </xdr:twoCellAnchor>
  <xdr:twoCellAnchor>
    <xdr:from>
      <xdr:col>13</xdr:col>
      <xdr:colOff>447675</xdr:colOff>
      <xdr:row>10</xdr:row>
      <xdr:rowOff>57150</xdr:rowOff>
    </xdr:from>
    <xdr:to>
      <xdr:col>14</xdr:col>
      <xdr:colOff>28575</xdr:colOff>
      <xdr:row>10</xdr:row>
      <xdr:rowOff>57150</xdr:rowOff>
    </xdr:to>
    <xdr:sp macro="" textlink="">
      <xdr:nvSpPr>
        <xdr:cNvPr id="1093" name="Line 69"/>
        <xdr:cNvSpPr>
          <a:spLocks noChangeShapeType="1"/>
        </xdr:cNvSpPr>
      </xdr:nvSpPr>
      <xdr:spPr bwMode="auto">
        <a:xfrm>
          <a:off x="9344025" y="1600200"/>
          <a:ext cx="266700" cy="0"/>
        </a:xfrm>
        <a:prstGeom prst="line">
          <a:avLst/>
        </a:prstGeom>
        <a:noFill/>
        <a:ln w="31750">
          <a:noFill/>
          <a:round/>
          <a:headEnd/>
          <a:tailEnd/>
        </a:ln>
      </xdr:spPr>
    </xdr:sp>
    <xdr:clientData/>
  </xdr:twoCellAnchor>
  <xdr:twoCellAnchor>
    <xdr:from>
      <xdr:col>15</xdr:col>
      <xdr:colOff>142875</xdr:colOff>
      <xdr:row>10</xdr:row>
      <xdr:rowOff>57150</xdr:rowOff>
    </xdr:from>
    <xdr:to>
      <xdr:col>15</xdr:col>
      <xdr:colOff>409575</xdr:colOff>
      <xdr:row>10</xdr:row>
      <xdr:rowOff>57150</xdr:rowOff>
    </xdr:to>
    <xdr:sp macro="" textlink="">
      <xdr:nvSpPr>
        <xdr:cNvPr id="1094" name="Line 70"/>
        <xdr:cNvSpPr>
          <a:spLocks noChangeShapeType="1"/>
        </xdr:cNvSpPr>
      </xdr:nvSpPr>
      <xdr:spPr bwMode="auto">
        <a:xfrm>
          <a:off x="10410825" y="1600200"/>
          <a:ext cx="266700" cy="0"/>
        </a:xfrm>
        <a:prstGeom prst="line">
          <a:avLst/>
        </a:prstGeom>
        <a:noFill/>
        <a:ln w="31750">
          <a:solidFill>
            <a:srgbClr val="0000FF"/>
          </a:solidFill>
          <a:round/>
          <a:headEnd/>
          <a:tailEnd/>
        </a:ln>
      </xdr:spPr>
    </xdr:sp>
    <xdr:clientData/>
  </xdr:twoCellAnchor>
  <xdr:twoCellAnchor>
    <xdr:from>
      <xdr:col>15</xdr:col>
      <xdr:colOff>676275</xdr:colOff>
      <xdr:row>10</xdr:row>
      <xdr:rowOff>57150</xdr:rowOff>
    </xdr:from>
    <xdr:to>
      <xdr:col>16</xdr:col>
      <xdr:colOff>257175</xdr:colOff>
      <xdr:row>10</xdr:row>
      <xdr:rowOff>57150</xdr:rowOff>
    </xdr:to>
    <xdr:sp macro="" textlink="">
      <xdr:nvSpPr>
        <xdr:cNvPr id="1095" name="Line 71"/>
        <xdr:cNvSpPr>
          <a:spLocks noChangeShapeType="1"/>
        </xdr:cNvSpPr>
      </xdr:nvSpPr>
      <xdr:spPr bwMode="auto">
        <a:xfrm>
          <a:off x="10944225" y="1600200"/>
          <a:ext cx="266700" cy="0"/>
        </a:xfrm>
        <a:prstGeom prst="line">
          <a:avLst/>
        </a:prstGeom>
        <a:noFill/>
        <a:ln w="31750">
          <a:noFill/>
          <a:round/>
          <a:headEnd/>
          <a:tailEnd/>
        </a:ln>
      </xdr:spPr>
    </xdr:sp>
    <xdr:clientData/>
  </xdr:twoCellAnchor>
  <xdr:twoCellAnchor>
    <xdr:from>
      <xdr:col>16</xdr:col>
      <xdr:colOff>523875</xdr:colOff>
      <xdr:row>10</xdr:row>
      <xdr:rowOff>57150</xdr:rowOff>
    </xdr:from>
    <xdr:to>
      <xdr:col>17</xdr:col>
      <xdr:colOff>104775</xdr:colOff>
      <xdr:row>10</xdr:row>
      <xdr:rowOff>57150</xdr:rowOff>
    </xdr:to>
    <xdr:sp macro="" textlink="">
      <xdr:nvSpPr>
        <xdr:cNvPr id="1096" name="Line 72"/>
        <xdr:cNvSpPr>
          <a:spLocks noChangeShapeType="1"/>
        </xdr:cNvSpPr>
      </xdr:nvSpPr>
      <xdr:spPr bwMode="auto">
        <a:xfrm>
          <a:off x="11477625" y="1600200"/>
          <a:ext cx="266700" cy="0"/>
        </a:xfrm>
        <a:prstGeom prst="line">
          <a:avLst/>
        </a:prstGeom>
        <a:noFill/>
        <a:ln w="31750">
          <a:noFill/>
          <a:round/>
          <a:headEnd/>
          <a:tailEnd/>
        </a:ln>
      </xdr:spPr>
    </xdr:sp>
    <xdr:clientData/>
  </xdr:twoCellAnchor>
  <xdr:twoCellAnchor>
    <xdr:from>
      <xdr:col>18</xdr:col>
      <xdr:colOff>228600</xdr:colOff>
      <xdr:row>10</xdr:row>
      <xdr:rowOff>57150</xdr:rowOff>
    </xdr:from>
    <xdr:to>
      <xdr:col>18</xdr:col>
      <xdr:colOff>495300</xdr:colOff>
      <xdr:row>10</xdr:row>
      <xdr:rowOff>57150</xdr:rowOff>
    </xdr:to>
    <xdr:sp macro="" textlink="">
      <xdr:nvSpPr>
        <xdr:cNvPr id="1097" name="Line 73"/>
        <xdr:cNvSpPr>
          <a:spLocks noChangeShapeType="1"/>
        </xdr:cNvSpPr>
      </xdr:nvSpPr>
      <xdr:spPr bwMode="auto">
        <a:xfrm>
          <a:off x="12553950" y="1600200"/>
          <a:ext cx="266700" cy="0"/>
        </a:xfrm>
        <a:prstGeom prst="line">
          <a:avLst/>
        </a:prstGeom>
        <a:noFill/>
        <a:ln w="31750">
          <a:solidFill>
            <a:srgbClr val="0000FF"/>
          </a:solidFill>
          <a:round/>
          <a:headEnd/>
          <a:tailEnd/>
        </a:ln>
      </xdr:spPr>
    </xdr:sp>
    <xdr:clientData/>
  </xdr:twoCellAnchor>
  <xdr:twoCellAnchor>
    <xdr:from>
      <xdr:col>18</xdr:col>
      <xdr:colOff>180975</xdr:colOff>
      <xdr:row>15</xdr:row>
      <xdr:rowOff>104775</xdr:rowOff>
    </xdr:from>
    <xdr:to>
      <xdr:col>21</xdr:col>
      <xdr:colOff>0</xdr:colOff>
      <xdr:row>21</xdr:row>
      <xdr:rowOff>152400</xdr:rowOff>
    </xdr:to>
    <xdr:sp macro="" textlink="">
      <xdr:nvSpPr>
        <xdr:cNvPr id="1098" name="Freeform 74"/>
        <xdr:cNvSpPr>
          <a:spLocks/>
        </xdr:cNvSpPr>
      </xdr:nvSpPr>
      <xdr:spPr bwMode="auto">
        <a:xfrm>
          <a:off x="12506325" y="2505075"/>
          <a:ext cx="1943100" cy="1076325"/>
        </a:xfrm>
        <a:custGeom>
          <a:avLst/>
          <a:gdLst/>
          <a:ahLst/>
          <a:cxnLst>
            <a:cxn ang="0">
              <a:pos x="0" y="0"/>
            </a:cxn>
            <a:cxn ang="0">
              <a:pos x="14" y="34"/>
            </a:cxn>
            <a:cxn ang="0">
              <a:pos x="46" y="66"/>
            </a:cxn>
            <a:cxn ang="0">
              <a:pos x="78" y="87"/>
            </a:cxn>
            <a:cxn ang="0">
              <a:pos x="128" y="106"/>
            </a:cxn>
            <a:cxn ang="0">
              <a:pos x="204" y="113"/>
            </a:cxn>
          </a:cxnLst>
          <a:rect l="0" t="0" r="r" b="b"/>
          <a:pathLst>
            <a:path w="204" h="113">
              <a:moveTo>
                <a:pt x="0" y="0"/>
              </a:moveTo>
              <a:cubicBezTo>
                <a:pt x="2" y="5"/>
                <a:pt x="6" y="23"/>
                <a:pt x="14" y="34"/>
              </a:cubicBezTo>
              <a:cubicBezTo>
                <a:pt x="22" y="45"/>
                <a:pt x="35" y="57"/>
                <a:pt x="46" y="66"/>
              </a:cubicBezTo>
              <a:cubicBezTo>
                <a:pt x="57" y="75"/>
                <a:pt x="64" y="80"/>
                <a:pt x="78" y="87"/>
              </a:cubicBezTo>
              <a:cubicBezTo>
                <a:pt x="92" y="94"/>
                <a:pt x="107" y="102"/>
                <a:pt x="128" y="106"/>
              </a:cubicBezTo>
              <a:cubicBezTo>
                <a:pt x="149" y="110"/>
                <a:pt x="188" y="112"/>
                <a:pt x="204" y="113"/>
              </a:cubicBezTo>
            </a:path>
          </a:pathLst>
        </a:custGeom>
        <a:noFill/>
        <a:ln w="31750" cap="flat" cmpd="sng">
          <a:solidFill>
            <a:srgbClr val="000000"/>
          </a:solidFill>
          <a:prstDash val="solid"/>
          <a:round/>
          <a:headEnd type="none" w="med" len="med"/>
          <a:tailEnd type="none" w="med" len="med"/>
        </a:ln>
      </xdr:spPr>
    </xdr:sp>
    <xdr:clientData/>
  </xdr:twoCellAnchor>
  <xdr:twoCellAnchor>
    <xdr:from>
      <xdr:col>18</xdr:col>
      <xdr:colOff>57150</xdr:colOff>
      <xdr:row>10</xdr:row>
      <xdr:rowOff>152400</xdr:rowOff>
    </xdr:from>
    <xdr:to>
      <xdr:col>20</xdr:col>
      <xdr:colOff>542925</xdr:colOff>
      <xdr:row>10</xdr:row>
      <xdr:rowOff>161925</xdr:rowOff>
    </xdr:to>
    <xdr:sp macro="" textlink="">
      <xdr:nvSpPr>
        <xdr:cNvPr id="1099" name="Line 75"/>
        <xdr:cNvSpPr>
          <a:spLocks noChangeShapeType="1"/>
        </xdr:cNvSpPr>
      </xdr:nvSpPr>
      <xdr:spPr bwMode="auto">
        <a:xfrm flipH="1">
          <a:off x="12382500" y="1695450"/>
          <a:ext cx="1857375" cy="9525"/>
        </a:xfrm>
        <a:prstGeom prst="line">
          <a:avLst/>
        </a:prstGeom>
        <a:noFill/>
        <a:ln w="31750">
          <a:solidFill>
            <a:srgbClr val="000000"/>
          </a:solidFill>
          <a:round/>
          <a:headEnd/>
          <a:tailEnd/>
        </a:ln>
      </xdr:spPr>
    </xdr:sp>
    <xdr:clientData/>
  </xdr:twoCellAnchor>
  <xdr:twoCellAnchor>
    <xdr:from>
      <xdr:col>19</xdr:col>
      <xdr:colOff>647700</xdr:colOff>
      <xdr:row>10</xdr:row>
      <xdr:rowOff>57150</xdr:rowOff>
    </xdr:from>
    <xdr:to>
      <xdr:col>20</xdr:col>
      <xdr:colOff>228600</xdr:colOff>
      <xdr:row>10</xdr:row>
      <xdr:rowOff>57150</xdr:rowOff>
    </xdr:to>
    <xdr:sp macro="" textlink="">
      <xdr:nvSpPr>
        <xdr:cNvPr id="1100" name="Line 76"/>
        <xdr:cNvSpPr>
          <a:spLocks noChangeShapeType="1"/>
        </xdr:cNvSpPr>
      </xdr:nvSpPr>
      <xdr:spPr bwMode="auto">
        <a:xfrm>
          <a:off x="13658850" y="1600200"/>
          <a:ext cx="266700" cy="0"/>
        </a:xfrm>
        <a:prstGeom prst="line">
          <a:avLst/>
        </a:prstGeom>
        <a:noFill/>
        <a:ln w="31750">
          <a:solidFill>
            <a:srgbClr val="0000FF"/>
          </a:solidFill>
          <a:round/>
          <a:headEnd/>
          <a:tailEnd/>
        </a:ln>
      </xdr:spPr>
    </xdr:sp>
    <xdr:clientData/>
  </xdr:twoCellAnchor>
  <xdr:twoCellAnchor>
    <xdr:from>
      <xdr:col>20</xdr:col>
      <xdr:colOff>504825</xdr:colOff>
      <xdr:row>10</xdr:row>
      <xdr:rowOff>57150</xdr:rowOff>
    </xdr:from>
    <xdr:to>
      <xdr:col>21</xdr:col>
      <xdr:colOff>0</xdr:colOff>
      <xdr:row>10</xdr:row>
      <xdr:rowOff>57150</xdr:rowOff>
    </xdr:to>
    <xdr:sp macro="" textlink="">
      <xdr:nvSpPr>
        <xdr:cNvPr id="1101" name="Line 77"/>
        <xdr:cNvSpPr>
          <a:spLocks noChangeShapeType="1"/>
        </xdr:cNvSpPr>
      </xdr:nvSpPr>
      <xdr:spPr bwMode="auto">
        <a:xfrm>
          <a:off x="14201775" y="1600200"/>
          <a:ext cx="247650" cy="0"/>
        </a:xfrm>
        <a:prstGeom prst="line">
          <a:avLst/>
        </a:prstGeom>
        <a:noFill/>
        <a:ln w="31750">
          <a:solidFill>
            <a:srgbClr val="0000FF"/>
          </a:solidFill>
          <a:round/>
          <a:headEnd/>
          <a:tailEnd/>
        </a:ln>
      </xdr:spPr>
    </xdr:sp>
    <xdr:clientData/>
  </xdr:twoCellAnchor>
  <xdr:twoCellAnchor>
    <xdr:from>
      <xdr:col>19</xdr:col>
      <xdr:colOff>171450</xdr:colOff>
      <xdr:row>5</xdr:row>
      <xdr:rowOff>38100</xdr:rowOff>
    </xdr:from>
    <xdr:to>
      <xdr:col>19</xdr:col>
      <xdr:colOff>314325</xdr:colOff>
      <xdr:row>7</xdr:row>
      <xdr:rowOff>114300</xdr:rowOff>
    </xdr:to>
    <xdr:sp macro="" textlink="">
      <xdr:nvSpPr>
        <xdr:cNvPr id="1102" name="Freeform 78"/>
        <xdr:cNvSpPr>
          <a:spLocks/>
        </xdr:cNvSpPr>
      </xdr:nvSpPr>
      <xdr:spPr bwMode="auto">
        <a:xfrm>
          <a:off x="13182600" y="723900"/>
          <a:ext cx="142875" cy="419100"/>
        </a:xfrm>
        <a:custGeom>
          <a:avLst/>
          <a:gdLst/>
          <a:ahLst/>
          <a:cxnLst>
            <a:cxn ang="0">
              <a:pos x="10" y="31"/>
            </a:cxn>
            <a:cxn ang="0">
              <a:pos x="8" y="12"/>
            </a:cxn>
            <a:cxn ang="0">
              <a:pos x="0" y="0"/>
            </a:cxn>
          </a:cxnLst>
          <a:rect l="0" t="0" r="r" b="b"/>
          <a:pathLst>
            <a:path w="10" h="31">
              <a:moveTo>
                <a:pt x="10" y="31"/>
              </a:moveTo>
              <a:cubicBezTo>
                <a:pt x="10" y="28"/>
                <a:pt x="10" y="17"/>
                <a:pt x="8" y="12"/>
              </a:cubicBezTo>
              <a:cubicBezTo>
                <a:pt x="6" y="7"/>
                <a:pt x="2" y="2"/>
                <a:pt x="0" y="0"/>
              </a:cubicBezTo>
            </a:path>
          </a:pathLst>
        </a:custGeom>
        <a:noFill/>
        <a:ln w="31750" cap="flat" cmpd="sng">
          <a:solidFill>
            <a:srgbClr val="000000"/>
          </a:solidFill>
          <a:prstDash val="sysDot"/>
          <a:round/>
          <a:headEnd type="none" w="med" len="med"/>
          <a:tailEnd type="none" w="med" len="med"/>
        </a:ln>
      </xdr:spPr>
    </xdr:sp>
    <xdr:clientData/>
  </xdr:twoCellAnchor>
  <xdr:twoCellAnchor>
    <xdr:from>
      <xdr:col>0</xdr:col>
      <xdr:colOff>0</xdr:colOff>
      <xdr:row>20</xdr:row>
      <xdr:rowOff>38100</xdr:rowOff>
    </xdr:from>
    <xdr:to>
      <xdr:col>1</xdr:col>
      <xdr:colOff>552450</xdr:colOff>
      <xdr:row>20</xdr:row>
      <xdr:rowOff>123825</xdr:rowOff>
    </xdr:to>
    <xdr:sp macro="" textlink="">
      <xdr:nvSpPr>
        <xdr:cNvPr id="1103" name="Line 79"/>
        <xdr:cNvSpPr>
          <a:spLocks noChangeShapeType="1"/>
        </xdr:cNvSpPr>
      </xdr:nvSpPr>
      <xdr:spPr bwMode="auto">
        <a:xfrm flipH="1">
          <a:off x="0" y="3295650"/>
          <a:ext cx="1219200" cy="85725"/>
        </a:xfrm>
        <a:prstGeom prst="line">
          <a:avLst/>
        </a:prstGeom>
        <a:noFill/>
        <a:ln w="44450">
          <a:solidFill>
            <a:srgbClr val="FF6600"/>
          </a:solidFill>
          <a:prstDash val="sysDot"/>
          <a:round/>
          <a:headEnd/>
          <a:tailEnd/>
        </a:ln>
      </xdr:spPr>
    </xdr:sp>
    <xdr:clientData/>
  </xdr:twoCellAnchor>
  <xdr:twoCellAnchor>
    <xdr:from>
      <xdr:col>1</xdr:col>
      <xdr:colOff>581025</xdr:colOff>
      <xdr:row>19</xdr:row>
      <xdr:rowOff>95250</xdr:rowOff>
    </xdr:from>
    <xdr:to>
      <xdr:col>1</xdr:col>
      <xdr:colOff>676275</xdr:colOff>
      <xdr:row>20</xdr:row>
      <xdr:rowOff>19050</xdr:rowOff>
    </xdr:to>
    <xdr:sp macro="" textlink="">
      <xdr:nvSpPr>
        <xdr:cNvPr id="1104" name="Oval 80"/>
        <xdr:cNvSpPr>
          <a:spLocks noChangeArrowheads="1"/>
        </xdr:cNvSpPr>
      </xdr:nvSpPr>
      <xdr:spPr bwMode="auto">
        <a:xfrm>
          <a:off x="1247775" y="3181350"/>
          <a:ext cx="95250" cy="95250"/>
        </a:xfrm>
        <a:prstGeom prst="ellipse">
          <a:avLst/>
        </a:prstGeom>
        <a:noFill/>
        <a:ln w="19050">
          <a:solidFill>
            <a:srgbClr val="008000"/>
          </a:solidFill>
          <a:round/>
          <a:headEnd/>
          <a:tailEnd/>
        </a:ln>
      </xdr:spPr>
    </xdr:sp>
    <xdr:clientData/>
  </xdr:twoCellAnchor>
  <xdr:twoCellAnchor>
    <xdr:from>
      <xdr:col>1</xdr:col>
      <xdr:colOff>581025</xdr:colOff>
      <xdr:row>20</xdr:row>
      <xdr:rowOff>38100</xdr:rowOff>
    </xdr:from>
    <xdr:to>
      <xdr:col>1</xdr:col>
      <xdr:colOff>676275</xdr:colOff>
      <xdr:row>20</xdr:row>
      <xdr:rowOff>123825</xdr:rowOff>
    </xdr:to>
    <xdr:sp macro="" textlink="">
      <xdr:nvSpPr>
        <xdr:cNvPr id="1105" name="Oval 81"/>
        <xdr:cNvSpPr>
          <a:spLocks noChangeArrowheads="1"/>
        </xdr:cNvSpPr>
      </xdr:nvSpPr>
      <xdr:spPr bwMode="auto">
        <a:xfrm>
          <a:off x="1247775" y="3295650"/>
          <a:ext cx="95250" cy="85725"/>
        </a:xfrm>
        <a:prstGeom prst="ellipse">
          <a:avLst/>
        </a:prstGeom>
        <a:noFill/>
        <a:ln w="19050">
          <a:solidFill>
            <a:srgbClr val="008000"/>
          </a:solidFill>
          <a:round/>
          <a:headEnd/>
          <a:tailEnd/>
        </a:ln>
      </xdr:spPr>
    </xdr:sp>
    <xdr:clientData/>
  </xdr:twoCellAnchor>
  <xdr:twoCellAnchor>
    <xdr:from>
      <xdr:col>1</xdr:col>
      <xdr:colOff>571500</xdr:colOff>
      <xdr:row>20</xdr:row>
      <xdr:rowOff>19050</xdr:rowOff>
    </xdr:from>
    <xdr:to>
      <xdr:col>2</xdr:col>
      <xdr:colOff>104775</xdr:colOff>
      <xdr:row>21</xdr:row>
      <xdr:rowOff>66675</xdr:rowOff>
    </xdr:to>
    <xdr:sp macro="" textlink="">
      <xdr:nvSpPr>
        <xdr:cNvPr id="1106" name="Freeform 82"/>
        <xdr:cNvSpPr>
          <a:spLocks/>
        </xdr:cNvSpPr>
      </xdr:nvSpPr>
      <xdr:spPr bwMode="auto">
        <a:xfrm rot="16200000">
          <a:off x="1238250" y="3276600"/>
          <a:ext cx="219075" cy="219075"/>
        </a:xfrm>
        <a:custGeom>
          <a:avLst/>
          <a:gdLst/>
          <a:ahLst/>
          <a:cxnLst>
            <a:cxn ang="0">
              <a:pos x="0" y="0"/>
            </a:cxn>
            <a:cxn ang="0">
              <a:pos x="9" y="7"/>
            </a:cxn>
            <a:cxn ang="0">
              <a:pos x="16" y="17"/>
            </a:cxn>
          </a:cxnLst>
          <a:rect l="0" t="0" r="r" b="b"/>
          <a:pathLst>
            <a:path w="16" h="17">
              <a:moveTo>
                <a:pt x="0" y="0"/>
              </a:moveTo>
              <a:cubicBezTo>
                <a:pt x="1" y="1"/>
                <a:pt x="6" y="4"/>
                <a:pt x="9" y="7"/>
              </a:cubicBezTo>
              <a:cubicBezTo>
                <a:pt x="12" y="10"/>
                <a:pt x="15" y="15"/>
                <a:pt x="16" y="17"/>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xdr:col>
      <xdr:colOff>571500</xdr:colOff>
      <xdr:row>18</xdr:row>
      <xdr:rowOff>142875</xdr:rowOff>
    </xdr:from>
    <xdr:to>
      <xdr:col>2</xdr:col>
      <xdr:colOff>104775</xdr:colOff>
      <xdr:row>20</xdr:row>
      <xdr:rowOff>19050</xdr:rowOff>
    </xdr:to>
    <xdr:sp macro="" textlink="">
      <xdr:nvSpPr>
        <xdr:cNvPr id="1107" name="Freeform 83"/>
        <xdr:cNvSpPr>
          <a:spLocks/>
        </xdr:cNvSpPr>
      </xdr:nvSpPr>
      <xdr:spPr bwMode="auto">
        <a:xfrm rot="10800000">
          <a:off x="1238250" y="3057525"/>
          <a:ext cx="219075" cy="219075"/>
        </a:xfrm>
        <a:custGeom>
          <a:avLst/>
          <a:gdLst/>
          <a:ahLst/>
          <a:cxnLst>
            <a:cxn ang="0">
              <a:pos x="0" y="0"/>
            </a:cxn>
            <a:cxn ang="0">
              <a:pos x="9" y="7"/>
            </a:cxn>
            <a:cxn ang="0">
              <a:pos x="16" y="17"/>
            </a:cxn>
          </a:cxnLst>
          <a:rect l="0" t="0" r="r" b="b"/>
          <a:pathLst>
            <a:path w="16" h="17">
              <a:moveTo>
                <a:pt x="0" y="0"/>
              </a:moveTo>
              <a:cubicBezTo>
                <a:pt x="1" y="1"/>
                <a:pt x="6" y="4"/>
                <a:pt x="9" y="7"/>
              </a:cubicBezTo>
              <a:cubicBezTo>
                <a:pt x="12" y="10"/>
                <a:pt x="15" y="15"/>
                <a:pt x="16" y="17"/>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xdr:col>
      <xdr:colOff>495300</xdr:colOff>
      <xdr:row>4</xdr:row>
      <xdr:rowOff>0</xdr:rowOff>
    </xdr:from>
    <xdr:to>
      <xdr:col>1</xdr:col>
      <xdr:colOff>647700</xdr:colOff>
      <xdr:row>4</xdr:row>
      <xdr:rowOff>142875</xdr:rowOff>
    </xdr:to>
    <xdr:sp macro="" textlink="">
      <xdr:nvSpPr>
        <xdr:cNvPr id="1108" name="AutoShape 84"/>
        <xdr:cNvSpPr>
          <a:spLocks noChangeAspect="1" noChangeArrowheads="1"/>
        </xdr:cNvSpPr>
      </xdr:nvSpPr>
      <xdr:spPr bwMode="auto">
        <a:xfrm rot="10800000">
          <a:off x="1162050" y="514350"/>
          <a:ext cx="152400" cy="142875"/>
        </a:xfrm>
        <a:prstGeom prst="downArrow">
          <a:avLst>
            <a:gd name="adj1" fmla="val 49213"/>
            <a:gd name="adj2" fmla="val 58894"/>
          </a:avLst>
        </a:prstGeom>
        <a:solidFill>
          <a:srgbClr val="000000"/>
        </a:solidFill>
        <a:ln w="9525">
          <a:solidFill>
            <a:srgbClr val="000000"/>
          </a:solidFill>
          <a:miter lim="800000"/>
          <a:headEnd/>
          <a:tailEnd/>
        </a:ln>
      </xdr:spPr>
    </xdr:sp>
    <xdr:clientData/>
  </xdr:twoCellAnchor>
  <xdr:twoCellAnchor>
    <xdr:from>
      <xdr:col>14</xdr:col>
      <xdr:colOff>161925</xdr:colOff>
      <xdr:row>4</xdr:row>
      <xdr:rowOff>0</xdr:rowOff>
    </xdr:from>
    <xdr:to>
      <xdr:col>14</xdr:col>
      <xdr:colOff>314325</xdr:colOff>
      <xdr:row>4</xdr:row>
      <xdr:rowOff>142875</xdr:rowOff>
    </xdr:to>
    <xdr:sp macro="" textlink="">
      <xdr:nvSpPr>
        <xdr:cNvPr id="1109" name="AutoShape 85"/>
        <xdr:cNvSpPr>
          <a:spLocks noChangeAspect="1" noChangeArrowheads="1"/>
        </xdr:cNvSpPr>
      </xdr:nvSpPr>
      <xdr:spPr bwMode="auto">
        <a:xfrm rot="10800000">
          <a:off x="9744075" y="514350"/>
          <a:ext cx="152400" cy="142875"/>
        </a:xfrm>
        <a:prstGeom prst="downArrow">
          <a:avLst>
            <a:gd name="adj1" fmla="val 49213"/>
            <a:gd name="adj2" fmla="val 58894"/>
          </a:avLst>
        </a:prstGeom>
        <a:solidFill>
          <a:srgbClr val="000000"/>
        </a:solidFill>
        <a:ln w="9525">
          <a:solidFill>
            <a:srgbClr val="000000"/>
          </a:solidFill>
          <a:miter lim="800000"/>
          <a:headEnd/>
          <a:tailEnd/>
        </a:ln>
      </xdr:spPr>
    </xdr:sp>
    <xdr:clientData/>
  </xdr:twoCellAnchor>
  <xdr:twoCellAnchor>
    <xdr:from>
      <xdr:col>0</xdr:col>
      <xdr:colOff>0</xdr:colOff>
      <xdr:row>6</xdr:row>
      <xdr:rowOff>28575</xdr:rowOff>
    </xdr:from>
    <xdr:to>
      <xdr:col>0</xdr:col>
      <xdr:colOff>142875</xdr:colOff>
      <xdr:row>7</xdr:row>
      <xdr:rowOff>0</xdr:rowOff>
    </xdr:to>
    <xdr:sp macro="" textlink="">
      <xdr:nvSpPr>
        <xdr:cNvPr id="1110" name="AutoShape 86"/>
        <xdr:cNvSpPr>
          <a:spLocks noChangeAspect="1" noChangeArrowheads="1"/>
        </xdr:cNvSpPr>
      </xdr:nvSpPr>
      <xdr:spPr bwMode="auto">
        <a:xfrm rot="5400000">
          <a:off x="0" y="885825"/>
          <a:ext cx="142875" cy="142875"/>
        </a:xfrm>
        <a:prstGeom prst="downArrow">
          <a:avLst>
            <a:gd name="adj1" fmla="val 49213"/>
            <a:gd name="adj2" fmla="val 58894"/>
          </a:avLst>
        </a:prstGeom>
        <a:solidFill>
          <a:srgbClr val="000000"/>
        </a:solidFill>
        <a:ln w="9525">
          <a:solidFill>
            <a:srgbClr val="000000"/>
          </a:solidFill>
          <a:miter lim="800000"/>
          <a:headEnd/>
          <a:tailEnd/>
        </a:ln>
      </xdr:spPr>
    </xdr:sp>
    <xdr:clientData/>
  </xdr:twoCellAnchor>
  <xdr:twoCellAnchor>
    <xdr:from>
      <xdr:col>20</xdr:col>
      <xdr:colOff>609600</xdr:colOff>
      <xdr:row>6</xdr:row>
      <xdr:rowOff>19050</xdr:rowOff>
    </xdr:from>
    <xdr:to>
      <xdr:col>21</xdr:col>
      <xdr:colOff>0</xdr:colOff>
      <xdr:row>6</xdr:row>
      <xdr:rowOff>161925</xdr:rowOff>
    </xdr:to>
    <xdr:sp macro="" textlink="">
      <xdr:nvSpPr>
        <xdr:cNvPr id="1111" name="AutoShape 87"/>
        <xdr:cNvSpPr>
          <a:spLocks noChangeArrowheads="1"/>
        </xdr:cNvSpPr>
      </xdr:nvSpPr>
      <xdr:spPr bwMode="auto">
        <a:xfrm rot="16200000">
          <a:off x="14306550" y="876300"/>
          <a:ext cx="142875" cy="142875"/>
        </a:xfrm>
        <a:prstGeom prst="downArrow">
          <a:avLst>
            <a:gd name="adj1" fmla="val 49213"/>
            <a:gd name="adj2" fmla="val 58894"/>
          </a:avLst>
        </a:prstGeom>
        <a:solidFill>
          <a:srgbClr val="000000"/>
        </a:solidFill>
        <a:ln w="9525">
          <a:solidFill>
            <a:srgbClr val="000000"/>
          </a:solidFill>
          <a:miter lim="800000"/>
          <a:headEnd/>
          <a:tailEnd/>
        </a:ln>
      </xdr:spPr>
    </xdr:sp>
    <xdr:clientData/>
  </xdr:twoCellAnchor>
  <xdr:twoCellAnchor>
    <xdr:from>
      <xdr:col>2</xdr:col>
      <xdr:colOff>571500</xdr:colOff>
      <xdr:row>7</xdr:row>
      <xdr:rowOff>0</xdr:rowOff>
    </xdr:from>
    <xdr:to>
      <xdr:col>3</xdr:col>
      <xdr:colOff>123825</xdr:colOff>
      <xdr:row>8</xdr:row>
      <xdr:rowOff>57150</xdr:rowOff>
    </xdr:to>
    <xdr:sp macro="" textlink="">
      <xdr:nvSpPr>
        <xdr:cNvPr id="1112" name="Oval 88"/>
        <xdr:cNvSpPr>
          <a:spLocks noChangeAspect="1" noChangeArrowheads="1"/>
        </xdr:cNvSpPr>
      </xdr:nvSpPr>
      <xdr:spPr bwMode="auto">
        <a:xfrm>
          <a:off x="1924050" y="1028700"/>
          <a:ext cx="238125" cy="228600"/>
        </a:xfrm>
        <a:prstGeom prst="ellipse">
          <a:avLst/>
        </a:prstGeom>
        <a:solidFill>
          <a:srgbClr val="FFFFFF"/>
        </a:solidFill>
        <a:ln w="12700">
          <a:solidFill>
            <a:srgbClr val="FF0000"/>
          </a:solidFill>
          <a:round/>
          <a:headEnd/>
          <a:tailEnd/>
        </a:ln>
      </xdr:spPr>
    </xdr:sp>
    <xdr:clientData/>
  </xdr:twoCellAnchor>
  <xdr:twoCellAnchor>
    <xdr:from>
      <xdr:col>2</xdr:col>
      <xdr:colOff>552450</xdr:colOff>
      <xdr:row>6</xdr:row>
      <xdr:rowOff>152400</xdr:rowOff>
    </xdr:from>
    <xdr:to>
      <xdr:col>3</xdr:col>
      <xdr:colOff>133350</xdr:colOff>
      <xdr:row>8</xdr:row>
      <xdr:rowOff>76200</xdr:rowOff>
    </xdr:to>
    <xdr:sp macro="" textlink="">
      <xdr:nvSpPr>
        <xdr:cNvPr id="1113" name="Text Box 89"/>
        <xdr:cNvSpPr txBox="1">
          <a:spLocks noChangeArrowheads="1"/>
        </xdr:cNvSpPr>
      </xdr:nvSpPr>
      <xdr:spPr bwMode="auto">
        <a:xfrm>
          <a:off x="1905000" y="1009650"/>
          <a:ext cx="266700" cy="26670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FF0000"/>
              </a:solidFill>
              <a:latin typeface="Arial Narrow"/>
            </a:rPr>
            <a:t>1A</a:t>
          </a:r>
        </a:p>
      </xdr:txBody>
    </xdr:sp>
    <xdr:clientData/>
  </xdr:twoCellAnchor>
  <xdr:twoCellAnchor>
    <xdr:from>
      <xdr:col>1</xdr:col>
      <xdr:colOff>257175</xdr:colOff>
      <xdr:row>3</xdr:row>
      <xdr:rowOff>0</xdr:rowOff>
    </xdr:from>
    <xdr:to>
      <xdr:col>2</xdr:col>
      <xdr:colOff>209550</xdr:colOff>
      <xdr:row>4</xdr:row>
      <xdr:rowOff>19050</xdr:rowOff>
    </xdr:to>
    <xdr:sp macro="" textlink="">
      <xdr:nvSpPr>
        <xdr:cNvPr id="1114" name="Text Box 90"/>
        <xdr:cNvSpPr txBox="1">
          <a:spLocks noChangeArrowheads="1"/>
        </xdr:cNvSpPr>
      </xdr:nvSpPr>
      <xdr:spPr bwMode="auto">
        <a:xfrm>
          <a:off x="923925" y="342900"/>
          <a:ext cx="638175" cy="190500"/>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Danang</a:t>
          </a:r>
        </a:p>
      </xdr:txBody>
    </xdr:sp>
    <xdr:clientData/>
  </xdr:twoCellAnchor>
  <xdr:twoCellAnchor>
    <xdr:from>
      <xdr:col>0</xdr:col>
      <xdr:colOff>0</xdr:colOff>
      <xdr:row>4</xdr:row>
      <xdr:rowOff>28575</xdr:rowOff>
    </xdr:from>
    <xdr:to>
      <xdr:col>2</xdr:col>
      <xdr:colOff>219075</xdr:colOff>
      <xdr:row>5</xdr:row>
      <xdr:rowOff>47625</xdr:rowOff>
    </xdr:to>
    <xdr:sp macro="" textlink="">
      <xdr:nvSpPr>
        <xdr:cNvPr id="1115" name="Text Box 91"/>
        <xdr:cNvSpPr txBox="1">
          <a:spLocks noChangeArrowheads="1"/>
        </xdr:cNvSpPr>
      </xdr:nvSpPr>
      <xdr:spPr bwMode="auto">
        <a:xfrm>
          <a:off x="0" y="542925"/>
          <a:ext cx="1571625" cy="190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ja-JP" sz="800" b="0" i="0" u="none" strike="noStrike" baseline="0">
              <a:solidFill>
                <a:srgbClr val="000000"/>
              </a:solidFill>
              <a:latin typeface="Arial Narrow"/>
            </a:rPr>
            <a:t>Hanoi/</a:t>
          </a:r>
        </a:p>
      </xdr:txBody>
    </xdr:sp>
    <xdr:clientData/>
  </xdr:twoCellAnchor>
  <xdr:twoCellAnchor>
    <xdr:from>
      <xdr:col>20</xdr:col>
      <xdr:colOff>9525</xdr:colOff>
      <xdr:row>4</xdr:row>
      <xdr:rowOff>161925</xdr:rowOff>
    </xdr:from>
    <xdr:to>
      <xdr:col>21</xdr:col>
      <xdr:colOff>0</xdr:colOff>
      <xdr:row>6</xdr:row>
      <xdr:rowOff>9525</xdr:rowOff>
    </xdr:to>
    <xdr:sp macro="" textlink="">
      <xdr:nvSpPr>
        <xdr:cNvPr id="1116" name="Text Box 92"/>
        <xdr:cNvSpPr txBox="1">
          <a:spLocks noChangeArrowheads="1"/>
        </xdr:cNvSpPr>
      </xdr:nvSpPr>
      <xdr:spPr bwMode="auto">
        <a:xfrm>
          <a:off x="13706475" y="676275"/>
          <a:ext cx="742950" cy="190500"/>
        </a:xfrm>
        <a:prstGeom prst="rect">
          <a:avLst/>
        </a:prstGeom>
        <a:noFill/>
        <a:ln w="9525">
          <a:noFill/>
          <a:miter lim="800000"/>
          <a:headEnd/>
          <a:tailEnd/>
        </a:ln>
      </xdr:spPr>
      <xdr:txBody>
        <a:bodyPr vertOverflow="clip" wrap="square" lIns="0" tIns="27432" rIns="27432" bIns="27432" anchor="ctr" upright="1"/>
        <a:lstStyle/>
        <a:p>
          <a:pPr algn="r" rtl="0">
            <a:defRPr sz="1000"/>
          </a:pPr>
          <a:r>
            <a:rPr lang="en-US" altLang="ja-JP" sz="800" b="0" i="0" u="none" strike="noStrike" baseline="0">
              <a:solidFill>
                <a:srgbClr val="000000"/>
              </a:solidFill>
              <a:latin typeface="Arial Narrow"/>
            </a:rPr>
            <a:t>HCMC</a:t>
          </a:r>
        </a:p>
      </xdr:txBody>
    </xdr:sp>
    <xdr:clientData/>
  </xdr:twoCellAnchor>
  <xdr:twoCellAnchor>
    <xdr:from>
      <xdr:col>13</xdr:col>
      <xdr:colOff>533400</xdr:colOff>
      <xdr:row>3</xdr:row>
      <xdr:rowOff>0</xdr:rowOff>
    </xdr:from>
    <xdr:to>
      <xdr:col>14</xdr:col>
      <xdr:colOff>628650</xdr:colOff>
      <xdr:row>4</xdr:row>
      <xdr:rowOff>19050</xdr:rowOff>
    </xdr:to>
    <xdr:sp macro="" textlink="">
      <xdr:nvSpPr>
        <xdr:cNvPr id="1117" name="Text Box 93"/>
        <xdr:cNvSpPr txBox="1">
          <a:spLocks noChangeArrowheads="1"/>
        </xdr:cNvSpPr>
      </xdr:nvSpPr>
      <xdr:spPr bwMode="auto">
        <a:xfrm>
          <a:off x="9429750" y="342900"/>
          <a:ext cx="781050" cy="190500"/>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Dung Quat</a:t>
          </a:r>
        </a:p>
      </xdr:txBody>
    </xdr:sp>
    <xdr:clientData/>
  </xdr:twoCellAnchor>
  <xdr:twoCellAnchor>
    <xdr:from>
      <xdr:col>0</xdr:col>
      <xdr:colOff>0</xdr:colOff>
      <xdr:row>4</xdr:row>
      <xdr:rowOff>161925</xdr:rowOff>
    </xdr:from>
    <xdr:to>
      <xdr:col>2</xdr:col>
      <xdr:colOff>219075</xdr:colOff>
      <xdr:row>6</xdr:row>
      <xdr:rowOff>9525</xdr:rowOff>
    </xdr:to>
    <xdr:sp macro="" textlink="">
      <xdr:nvSpPr>
        <xdr:cNvPr id="1118" name="Text Box 94"/>
        <xdr:cNvSpPr txBox="1">
          <a:spLocks noChangeArrowheads="1"/>
        </xdr:cNvSpPr>
      </xdr:nvSpPr>
      <xdr:spPr bwMode="auto">
        <a:xfrm>
          <a:off x="0" y="676275"/>
          <a:ext cx="1571625" cy="19050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ja-JP" sz="800" b="0" i="0" u="none" strike="noStrike" baseline="0">
              <a:solidFill>
                <a:srgbClr val="000000"/>
              </a:solidFill>
              <a:latin typeface="Arial Narrow"/>
            </a:rPr>
            <a:t>East-West Corridor</a:t>
          </a:r>
        </a:p>
      </xdr:txBody>
    </xdr:sp>
    <xdr:clientData/>
  </xdr:twoCellAnchor>
  <xdr:twoCellAnchor>
    <xdr:from>
      <xdr:col>1</xdr:col>
      <xdr:colOff>247650</xdr:colOff>
      <xdr:row>27</xdr:row>
      <xdr:rowOff>0</xdr:rowOff>
    </xdr:from>
    <xdr:to>
      <xdr:col>2</xdr:col>
      <xdr:colOff>209550</xdr:colOff>
      <xdr:row>28</xdr:row>
      <xdr:rowOff>0</xdr:rowOff>
    </xdr:to>
    <xdr:sp macro="" textlink="">
      <xdr:nvSpPr>
        <xdr:cNvPr id="1119" name="Text Box 95"/>
        <xdr:cNvSpPr txBox="1">
          <a:spLocks noChangeArrowheads="1"/>
        </xdr:cNvSpPr>
      </xdr:nvSpPr>
      <xdr:spPr bwMode="auto">
        <a:xfrm>
          <a:off x="914400" y="4457700"/>
          <a:ext cx="6477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Tuy Loan IC</a:t>
          </a:r>
        </a:p>
      </xdr:txBody>
    </xdr:sp>
    <xdr:clientData/>
  </xdr:twoCellAnchor>
  <xdr:twoCellAnchor>
    <xdr:from>
      <xdr:col>1</xdr:col>
      <xdr:colOff>247650</xdr:colOff>
      <xdr:row>27</xdr:row>
      <xdr:rowOff>0</xdr:rowOff>
    </xdr:from>
    <xdr:to>
      <xdr:col>2</xdr:col>
      <xdr:colOff>209550</xdr:colOff>
      <xdr:row>28</xdr:row>
      <xdr:rowOff>9525</xdr:rowOff>
    </xdr:to>
    <xdr:sp macro="" textlink="">
      <xdr:nvSpPr>
        <xdr:cNvPr id="1120" name="Rectangle 96"/>
        <xdr:cNvSpPr>
          <a:spLocks noChangeArrowheads="1"/>
        </xdr:cNvSpPr>
      </xdr:nvSpPr>
      <xdr:spPr bwMode="auto">
        <a:xfrm>
          <a:off x="914400" y="4457700"/>
          <a:ext cx="647700" cy="180975"/>
        </a:xfrm>
        <a:prstGeom prst="rect">
          <a:avLst/>
        </a:prstGeom>
        <a:noFill/>
        <a:ln w="12700">
          <a:solidFill>
            <a:srgbClr val="008000"/>
          </a:solidFill>
          <a:miter lim="800000"/>
          <a:headEnd/>
          <a:tailEnd/>
        </a:ln>
      </xdr:spPr>
    </xdr:sp>
    <xdr:clientData/>
  </xdr:twoCellAnchor>
  <xdr:twoCellAnchor>
    <xdr:from>
      <xdr:col>3</xdr:col>
      <xdr:colOff>523875</xdr:colOff>
      <xdr:row>27</xdr:row>
      <xdr:rowOff>0</xdr:rowOff>
    </xdr:from>
    <xdr:to>
      <xdr:col>4</xdr:col>
      <xdr:colOff>485775</xdr:colOff>
      <xdr:row>28</xdr:row>
      <xdr:rowOff>0</xdr:rowOff>
    </xdr:to>
    <xdr:sp macro="" textlink="">
      <xdr:nvSpPr>
        <xdr:cNvPr id="1121" name="Text Box 97"/>
        <xdr:cNvSpPr txBox="1">
          <a:spLocks noChangeArrowheads="1"/>
        </xdr:cNvSpPr>
      </xdr:nvSpPr>
      <xdr:spPr bwMode="auto">
        <a:xfrm>
          <a:off x="2562225" y="4457700"/>
          <a:ext cx="6477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My Son IC</a:t>
          </a:r>
        </a:p>
      </xdr:txBody>
    </xdr:sp>
    <xdr:clientData/>
  </xdr:twoCellAnchor>
  <xdr:twoCellAnchor>
    <xdr:from>
      <xdr:col>6</xdr:col>
      <xdr:colOff>228600</xdr:colOff>
      <xdr:row>27</xdr:row>
      <xdr:rowOff>0</xdr:rowOff>
    </xdr:from>
    <xdr:to>
      <xdr:col>7</xdr:col>
      <xdr:colOff>190500</xdr:colOff>
      <xdr:row>28</xdr:row>
      <xdr:rowOff>0</xdr:rowOff>
    </xdr:to>
    <xdr:sp macro="" textlink="">
      <xdr:nvSpPr>
        <xdr:cNvPr id="1122" name="Text Box 98"/>
        <xdr:cNvSpPr txBox="1">
          <a:spLocks noChangeArrowheads="1"/>
        </xdr:cNvSpPr>
      </xdr:nvSpPr>
      <xdr:spPr bwMode="auto">
        <a:xfrm>
          <a:off x="4324350" y="4457700"/>
          <a:ext cx="6477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Ha Lam IC</a:t>
          </a:r>
        </a:p>
      </xdr:txBody>
    </xdr:sp>
    <xdr:clientData/>
  </xdr:twoCellAnchor>
  <xdr:twoCellAnchor>
    <xdr:from>
      <xdr:col>9</xdr:col>
      <xdr:colOff>133350</xdr:colOff>
      <xdr:row>27</xdr:row>
      <xdr:rowOff>0</xdr:rowOff>
    </xdr:from>
    <xdr:to>
      <xdr:col>10</xdr:col>
      <xdr:colOff>95250</xdr:colOff>
      <xdr:row>28</xdr:row>
      <xdr:rowOff>0</xdr:rowOff>
    </xdr:to>
    <xdr:sp macro="" textlink="">
      <xdr:nvSpPr>
        <xdr:cNvPr id="1123" name="Text Box 99"/>
        <xdr:cNvSpPr txBox="1">
          <a:spLocks noChangeArrowheads="1"/>
        </xdr:cNvSpPr>
      </xdr:nvSpPr>
      <xdr:spPr bwMode="auto">
        <a:xfrm>
          <a:off x="6286500" y="4457700"/>
          <a:ext cx="6477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Tam Ky IC</a:t>
          </a:r>
        </a:p>
      </xdr:txBody>
    </xdr:sp>
    <xdr:clientData/>
  </xdr:twoCellAnchor>
  <xdr:twoCellAnchor>
    <xdr:from>
      <xdr:col>11</xdr:col>
      <xdr:colOff>638175</xdr:colOff>
      <xdr:row>27</xdr:row>
      <xdr:rowOff>0</xdr:rowOff>
    </xdr:from>
    <xdr:to>
      <xdr:col>12</xdr:col>
      <xdr:colOff>600075</xdr:colOff>
      <xdr:row>28</xdr:row>
      <xdr:rowOff>0</xdr:rowOff>
    </xdr:to>
    <xdr:sp macro="" textlink="">
      <xdr:nvSpPr>
        <xdr:cNvPr id="1124" name="Text Box 100"/>
        <xdr:cNvSpPr txBox="1">
          <a:spLocks noChangeArrowheads="1"/>
        </xdr:cNvSpPr>
      </xdr:nvSpPr>
      <xdr:spPr bwMode="auto">
        <a:xfrm>
          <a:off x="8162925" y="4457700"/>
          <a:ext cx="6477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Chu Lai IC</a:t>
          </a:r>
        </a:p>
      </xdr:txBody>
    </xdr:sp>
    <xdr:clientData/>
  </xdr:twoCellAnchor>
  <xdr:twoCellAnchor>
    <xdr:from>
      <xdr:col>13</xdr:col>
      <xdr:colOff>657225</xdr:colOff>
      <xdr:row>27</xdr:row>
      <xdr:rowOff>0</xdr:rowOff>
    </xdr:from>
    <xdr:to>
      <xdr:col>15</xdr:col>
      <xdr:colOff>9525</xdr:colOff>
      <xdr:row>28</xdr:row>
      <xdr:rowOff>0</xdr:rowOff>
    </xdr:to>
    <xdr:sp macro="" textlink="">
      <xdr:nvSpPr>
        <xdr:cNvPr id="1125" name="Text Box 101"/>
        <xdr:cNvSpPr txBox="1">
          <a:spLocks noChangeArrowheads="1"/>
        </xdr:cNvSpPr>
      </xdr:nvSpPr>
      <xdr:spPr bwMode="auto">
        <a:xfrm>
          <a:off x="9553575" y="4457700"/>
          <a:ext cx="7239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Dung Quat IC</a:t>
          </a:r>
        </a:p>
      </xdr:txBody>
    </xdr:sp>
    <xdr:clientData/>
  </xdr:twoCellAnchor>
  <xdr:twoCellAnchor>
    <xdr:from>
      <xdr:col>13</xdr:col>
      <xdr:colOff>657225</xdr:colOff>
      <xdr:row>27</xdr:row>
      <xdr:rowOff>0</xdr:rowOff>
    </xdr:from>
    <xdr:to>
      <xdr:col>15</xdr:col>
      <xdr:colOff>9525</xdr:colOff>
      <xdr:row>28</xdr:row>
      <xdr:rowOff>0</xdr:rowOff>
    </xdr:to>
    <xdr:sp macro="" textlink="">
      <xdr:nvSpPr>
        <xdr:cNvPr id="1126" name="Rectangle 102"/>
        <xdr:cNvSpPr>
          <a:spLocks noChangeArrowheads="1"/>
        </xdr:cNvSpPr>
      </xdr:nvSpPr>
      <xdr:spPr bwMode="auto">
        <a:xfrm>
          <a:off x="9553575" y="4457700"/>
          <a:ext cx="723900" cy="171450"/>
        </a:xfrm>
        <a:prstGeom prst="rect">
          <a:avLst/>
        </a:prstGeom>
        <a:noFill/>
        <a:ln w="12700">
          <a:solidFill>
            <a:srgbClr val="008000"/>
          </a:solidFill>
          <a:miter lim="800000"/>
          <a:headEnd/>
          <a:tailEnd/>
        </a:ln>
      </xdr:spPr>
    </xdr:sp>
    <xdr:clientData/>
  </xdr:twoCellAnchor>
  <xdr:twoCellAnchor>
    <xdr:from>
      <xdr:col>6</xdr:col>
      <xdr:colOff>228600</xdr:colOff>
      <xdr:row>27</xdr:row>
      <xdr:rowOff>0</xdr:rowOff>
    </xdr:from>
    <xdr:to>
      <xdr:col>7</xdr:col>
      <xdr:colOff>190500</xdr:colOff>
      <xdr:row>28</xdr:row>
      <xdr:rowOff>0</xdr:rowOff>
    </xdr:to>
    <xdr:sp macro="" textlink="">
      <xdr:nvSpPr>
        <xdr:cNvPr id="1127" name="Rectangle 103"/>
        <xdr:cNvSpPr>
          <a:spLocks noChangeArrowheads="1"/>
        </xdr:cNvSpPr>
      </xdr:nvSpPr>
      <xdr:spPr bwMode="auto">
        <a:xfrm>
          <a:off x="4324350" y="4457700"/>
          <a:ext cx="647700" cy="171450"/>
        </a:xfrm>
        <a:prstGeom prst="rect">
          <a:avLst/>
        </a:prstGeom>
        <a:noFill/>
        <a:ln w="12700">
          <a:solidFill>
            <a:srgbClr val="008000"/>
          </a:solidFill>
          <a:miter lim="800000"/>
          <a:headEnd/>
          <a:tailEnd/>
        </a:ln>
      </xdr:spPr>
    </xdr:sp>
    <xdr:clientData/>
  </xdr:twoCellAnchor>
  <xdr:twoCellAnchor>
    <xdr:from>
      <xdr:col>9</xdr:col>
      <xdr:colOff>133350</xdr:colOff>
      <xdr:row>27</xdr:row>
      <xdr:rowOff>0</xdr:rowOff>
    </xdr:from>
    <xdr:to>
      <xdr:col>10</xdr:col>
      <xdr:colOff>95250</xdr:colOff>
      <xdr:row>28</xdr:row>
      <xdr:rowOff>0</xdr:rowOff>
    </xdr:to>
    <xdr:sp macro="" textlink="">
      <xdr:nvSpPr>
        <xdr:cNvPr id="1128" name="Rectangle 104"/>
        <xdr:cNvSpPr>
          <a:spLocks noChangeArrowheads="1"/>
        </xdr:cNvSpPr>
      </xdr:nvSpPr>
      <xdr:spPr bwMode="auto">
        <a:xfrm>
          <a:off x="6286500" y="4457700"/>
          <a:ext cx="647700" cy="171450"/>
        </a:xfrm>
        <a:prstGeom prst="rect">
          <a:avLst/>
        </a:prstGeom>
        <a:noFill/>
        <a:ln w="12700">
          <a:solidFill>
            <a:srgbClr val="008000"/>
          </a:solidFill>
          <a:miter lim="800000"/>
          <a:headEnd/>
          <a:tailEnd/>
        </a:ln>
      </xdr:spPr>
    </xdr:sp>
    <xdr:clientData/>
  </xdr:twoCellAnchor>
  <xdr:twoCellAnchor>
    <xdr:from>
      <xdr:col>11</xdr:col>
      <xdr:colOff>638175</xdr:colOff>
      <xdr:row>27</xdr:row>
      <xdr:rowOff>0</xdr:rowOff>
    </xdr:from>
    <xdr:to>
      <xdr:col>12</xdr:col>
      <xdr:colOff>600075</xdr:colOff>
      <xdr:row>28</xdr:row>
      <xdr:rowOff>0</xdr:rowOff>
    </xdr:to>
    <xdr:sp macro="" textlink="">
      <xdr:nvSpPr>
        <xdr:cNvPr id="1129" name="Rectangle 105"/>
        <xdr:cNvSpPr>
          <a:spLocks noChangeArrowheads="1"/>
        </xdr:cNvSpPr>
      </xdr:nvSpPr>
      <xdr:spPr bwMode="auto">
        <a:xfrm>
          <a:off x="8162925" y="4457700"/>
          <a:ext cx="647700" cy="171450"/>
        </a:xfrm>
        <a:prstGeom prst="rect">
          <a:avLst/>
        </a:prstGeom>
        <a:noFill/>
        <a:ln w="12700">
          <a:solidFill>
            <a:srgbClr val="008000"/>
          </a:solidFill>
          <a:miter lim="800000"/>
          <a:headEnd/>
          <a:tailEnd/>
        </a:ln>
      </xdr:spPr>
    </xdr:sp>
    <xdr:clientData/>
  </xdr:twoCellAnchor>
  <xdr:twoCellAnchor>
    <xdr:from>
      <xdr:col>15</xdr:col>
      <xdr:colOff>47625</xdr:colOff>
      <xdr:row>27</xdr:row>
      <xdr:rowOff>0</xdr:rowOff>
    </xdr:from>
    <xdr:to>
      <xdr:col>16</xdr:col>
      <xdr:colOff>19050</xdr:colOff>
      <xdr:row>28</xdr:row>
      <xdr:rowOff>0</xdr:rowOff>
    </xdr:to>
    <xdr:sp macro="" textlink="">
      <xdr:nvSpPr>
        <xdr:cNvPr id="1130" name="Text Box 106"/>
        <xdr:cNvSpPr txBox="1">
          <a:spLocks noChangeArrowheads="1"/>
        </xdr:cNvSpPr>
      </xdr:nvSpPr>
      <xdr:spPr bwMode="auto">
        <a:xfrm>
          <a:off x="10315575" y="4457700"/>
          <a:ext cx="657225"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Binh Son IC</a:t>
          </a:r>
        </a:p>
      </xdr:txBody>
    </xdr:sp>
    <xdr:clientData/>
  </xdr:twoCellAnchor>
  <xdr:twoCellAnchor>
    <xdr:from>
      <xdr:col>15</xdr:col>
      <xdr:colOff>38100</xdr:colOff>
      <xdr:row>27</xdr:row>
      <xdr:rowOff>0</xdr:rowOff>
    </xdr:from>
    <xdr:to>
      <xdr:col>16</xdr:col>
      <xdr:colOff>38100</xdr:colOff>
      <xdr:row>28</xdr:row>
      <xdr:rowOff>0</xdr:rowOff>
    </xdr:to>
    <xdr:sp macro="" textlink="">
      <xdr:nvSpPr>
        <xdr:cNvPr id="1131" name="Rectangle 107"/>
        <xdr:cNvSpPr>
          <a:spLocks noChangeArrowheads="1"/>
        </xdr:cNvSpPr>
      </xdr:nvSpPr>
      <xdr:spPr bwMode="auto">
        <a:xfrm>
          <a:off x="10306050" y="4457700"/>
          <a:ext cx="685800" cy="171450"/>
        </a:xfrm>
        <a:prstGeom prst="rect">
          <a:avLst/>
        </a:prstGeom>
        <a:noFill/>
        <a:ln w="12700">
          <a:solidFill>
            <a:srgbClr val="008000"/>
          </a:solidFill>
          <a:miter lim="800000"/>
          <a:headEnd/>
          <a:tailEnd/>
        </a:ln>
      </xdr:spPr>
    </xdr:sp>
    <xdr:clientData/>
  </xdr:twoCellAnchor>
  <xdr:twoCellAnchor>
    <xdr:from>
      <xdr:col>16</xdr:col>
      <xdr:colOff>228600</xdr:colOff>
      <xdr:row>27</xdr:row>
      <xdr:rowOff>0</xdr:rowOff>
    </xdr:from>
    <xdr:to>
      <xdr:col>18</xdr:col>
      <xdr:colOff>95250</xdr:colOff>
      <xdr:row>28</xdr:row>
      <xdr:rowOff>0</xdr:rowOff>
    </xdr:to>
    <xdr:sp macro="" textlink="">
      <xdr:nvSpPr>
        <xdr:cNvPr id="1132" name="Text Box 108"/>
        <xdr:cNvSpPr txBox="1">
          <a:spLocks noChangeArrowheads="1"/>
        </xdr:cNvSpPr>
      </xdr:nvSpPr>
      <xdr:spPr bwMode="auto">
        <a:xfrm>
          <a:off x="11182350" y="4457700"/>
          <a:ext cx="123825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Quang Ngai North  IC</a:t>
          </a:r>
        </a:p>
      </xdr:txBody>
    </xdr:sp>
    <xdr:clientData/>
  </xdr:twoCellAnchor>
  <xdr:twoCellAnchor>
    <xdr:from>
      <xdr:col>16</xdr:col>
      <xdr:colOff>333375</xdr:colOff>
      <xdr:row>27</xdr:row>
      <xdr:rowOff>0</xdr:rowOff>
    </xdr:from>
    <xdr:to>
      <xdr:col>18</xdr:col>
      <xdr:colOff>38100</xdr:colOff>
      <xdr:row>28</xdr:row>
      <xdr:rowOff>0</xdr:rowOff>
    </xdr:to>
    <xdr:sp macro="" textlink="">
      <xdr:nvSpPr>
        <xdr:cNvPr id="1133" name="Rectangle 109"/>
        <xdr:cNvSpPr>
          <a:spLocks noChangeArrowheads="1"/>
        </xdr:cNvSpPr>
      </xdr:nvSpPr>
      <xdr:spPr bwMode="auto">
        <a:xfrm>
          <a:off x="11287125" y="4457700"/>
          <a:ext cx="1076325" cy="171450"/>
        </a:xfrm>
        <a:prstGeom prst="rect">
          <a:avLst/>
        </a:prstGeom>
        <a:noFill/>
        <a:ln w="12700">
          <a:solidFill>
            <a:srgbClr val="008000"/>
          </a:solidFill>
          <a:miter lim="800000"/>
          <a:headEnd/>
          <a:tailEnd/>
        </a:ln>
      </xdr:spPr>
    </xdr:sp>
    <xdr:clientData/>
  </xdr:twoCellAnchor>
  <xdr:twoCellAnchor>
    <xdr:from>
      <xdr:col>18</xdr:col>
      <xdr:colOff>257175</xdr:colOff>
      <xdr:row>27</xdr:row>
      <xdr:rowOff>0</xdr:rowOff>
    </xdr:from>
    <xdr:to>
      <xdr:col>19</xdr:col>
      <xdr:colOff>314325</xdr:colOff>
      <xdr:row>28</xdr:row>
      <xdr:rowOff>0</xdr:rowOff>
    </xdr:to>
    <xdr:sp macro="" textlink="">
      <xdr:nvSpPr>
        <xdr:cNvPr id="1134" name="Text Box 110"/>
        <xdr:cNvSpPr txBox="1">
          <a:spLocks noChangeArrowheads="1"/>
        </xdr:cNvSpPr>
      </xdr:nvSpPr>
      <xdr:spPr bwMode="auto">
        <a:xfrm>
          <a:off x="12582525" y="4457700"/>
          <a:ext cx="74295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Quang Ngai IC</a:t>
          </a:r>
        </a:p>
      </xdr:txBody>
    </xdr:sp>
    <xdr:clientData/>
  </xdr:twoCellAnchor>
  <xdr:twoCellAnchor>
    <xdr:from>
      <xdr:col>18</xdr:col>
      <xdr:colOff>257175</xdr:colOff>
      <xdr:row>27</xdr:row>
      <xdr:rowOff>0</xdr:rowOff>
    </xdr:from>
    <xdr:to>
      <xdr:col>19</xdr:col>
      <xdr:colOff>314325</xdr:colOff>
      <xdr:row>28</xdr:row>
      <xdr:rowOff>0</xdr:rowOff>
    </xdr:to>
    <xdr:sp macro="" textlink="">
      <xdr:nvSpPr>
        <xdr:cNvPr id="1135" name="Rectangle 111"/>
        <xdr:cNvSpPr>
          <a:spLocks noChangeArrowheads="1"/>
        </xdr:cNvSpPr>
      </xdr:nvSpPr>
      <xdr:spPr bwMode="auto">
        <a:xfrm>
          <a:off x="12582525" y="4457700"/>
          <a:ext cx="742950" cy="171450"/>
        </a:xfrm>
        <a:prstGeom prst="rect">
          <a:avLst/>
        </a:prstGeom>
        <a:noFill/>
        <a:ln w="12700">
          <a:solidFill>
            <a:srgbClr val="008000"/>
          </a:solidFill>
          <a:miter lim="800000"/>
          <a:headEnd/>
          <a:tailEnd/>
        </a:ln>
      </xdr:spPr>
    </xdr:sp>
    <xdr:clientData/>
  </xdr:twoCellAnchor>
  <xdr:twoCellAnchor>
    <xdr:from>
      <xdr:col>1</xdr:col>
      <xdr:colOff>247650</xdr:colOff>
      <xdr:row>28</xdr:row>
      <xdr:rowOff>9525</xdr:rowOff>
    </xdr:from>
    <xdr:to>
      <xdr:col>2</xdr:col>
      <xdr:colOff>209550</xdr:colOff>
      <xdr:row>29</xdr:row>
      <xdr:rowOff>0</xdr:rowOff>
    </xdr:to>
    <xdr:sp macro="" textlink="">
      <xdr:nvSpPr>
        <xdr:cNvPr id="1136" name="Text Box 112"/>
        <xdr:cNvSpPr txBox="1">
          <a:spLocks noChangeArrowheads="1"/>
        </xdr:cNvSpPr>
      </xdr:nvSpPr>
      <xdr:spPr bwMode="auto">
        <a:xfrm>
          <a:off x="914400" y="4638675"/>
          <a:ext cx="647700" cy="161925"/>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KM000+000</a:t>
          </a:r>
        </a:p>
      </xdr:txBody>
    </xdr:sp>
    <xdr:clientData/>
  </xdr:twoCellAnchor>
  <xdr:twoCellAnchor>
    <xdr:from>
      <xdr:col>3</xdr:col>
      <xdr:colOff>523875</xdr:colOff>
      <xdr:row>28</xdr:row>
      <xdr:rowOff>0</xdr:rowOff>
    </xdr:from>
    <xdr:to>
      <xdr:col>4</xdr:col>
      <xdr:colOff>485775</xdr:colOff>
      <xdr:row>29</xdr:row>
      <xdr:rowOff>0</xdr:rowOff>
    </xdr:to>
    <xdr:sp macro="" textlink="">
      <xdr:nvSpPr>
        <xdr:cNvPr id="1137" name="Text Box 113"/>
        <xdr:cNvSpPr txBox="1">
          <a:spLocks noChangeArrowheads="1"/>
        </xdr:cNvSpPr>
      </xdr:nvSpPr>
      <xdr:spPr bwMode="auto">
        <a:xfrm>
          <a:off x="2562225" y="4629150"/>
          <a:ext cx="6477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KM020+805</a:t>
          </a:r>
        </a:p>
      </xdr:txBody>
    </xdr:sp>
    <xdr:clientData/>
  </xdr:twoCellAnchor>
  <xdr:twoCellAnchor>
    <xdr:from>
      <xdr:col>6</xdr:col>
      <xdr:colOff>228600</xdr:colOff>
      <xdr:row>28</xdr:row>
      <xdr:rowOff>0</xdr:rowOff>
    </xdr:from>
    <xdr:to>
      <xdr:col>7</xdr:col>
      <xdr:colOff>190500</xdr:colOff>
      <xdr:row>29</xdr:row>
      <xdr:rowOff>0</xdr:rowOff>
    </xdr:to>
    <xdr:sp macro="" textlink="">
      <xdr:nvSpPr>
        <xdr:cNvPr id="1138" name="Text Box 114"/>
        <xdr:cNvSpPr txBox="1">
          <a:spLocks noChangeArrowheads="1"/>
        </xdr:cNvSpPr>
      </xdr:nvSpPr>
      <xdr:spPr bwMode="auto">
        <a:xfrm>
          <a:off x="4324350" y="4629150"/>
          <a:ext cx="6477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KM040+776</a:t>
          </a:r>
        </a:p>
      </xdr:txBody>
    </xdr:sp>
    <xdr:clientData/>
  </xdr:twoCellAnchor>
  <xdr:twoCellAnchor>
    <xdr:from>
      <xdr:col>9</xdr:col>
      <xdr:colOff>123825</xdr:colOff>
      <xdr:row>28</xdr:row>
      <xdr:rowOff>0</xdr:rowOff>
    </xdr:from>
    <xdr:to>
      <xdr:col>10</xdr:col>
      <xdr:colOff>95250</xdr:colOff>
      <xdr:row>29</xdr:row>
      <xdr:rowOff>0</xdr:rowOff>
    </xdr:to>
    <xdr:sp macro="" textlink="">
      <xdr:nvSpPr>
        <xdr:cNvPr id="1139" name="Text Box 115"/>
        <xdr:cNvSpPr txBox="1">
          <a:spLocks noChangeArrowheads="1"/>
        </xdr:cNvSpPr>
      </xdr:nvSpPr>
      <xdr:spPr bwMode="auto">
        <a:xfrm>
          <a:off x="6276975" y="4629150"/>
          <a:ext cx="657225"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KM064+200</a:t>
          </a:r>
        </a:p>
      </xdr:txBody>
    </xdr:sp>
    <xdr:clientData/>
  </xdr:twoCellAnchor>
  <xdr:twoCellAnchor>
    <xdr:from>
      <xdr:col>11</xdr:col>
      <xdr:colOff>638175</xdr:colOff>
      <xdr:row>28</xdr:row>
      <xdr:rowOff>0</xdr:rowOff>
    </xdr:from>
    <xdr:to>
      <xdr:col>12</xdr:col>
      <xdr:colOff>600075</xdr:colOff>
      <xdr:row>29</xdr:row>
      <xdr:rowOff>0</xdr:rowOff>
    </xdr:to>
    <xdr:sp macro="" textlink="">
      <xdr:nvSpPr>
        <xdr:cNvPr id="1140" name="Text Box 116"/>
        <xdr:cNvSpPr txBox="1">
          <a:spLocks noChangeArrowheads="1"/>
        </xdr:cNvSpPr>
      </xdr:nvSpPr>
      <xdr:spPr bwMode="auto">
        <a:xfrm>
          <a:off x="8162925" y="4629150"/>
          <a:ext cx="6477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KM083+800</a:t>
          </a:r>
        </a:p>
      </xdr:txBody>
    </xdr:sp>
    <xdr:clientData/>
  </xdr:twoCellAnchor>
  <xdr:twoCellAnchor>
    <xdr:from>
      <xdr:col>13</xdr:col>
      <xdr:colOff>657225</xdr:colOff>
      <xdr:row>28</xdr:row>
      <xdr:rowOff>0</xdr:rowOff>
    </xdr:from>
    <xdr:to>
      <xdr:col>15</xdr:col>
      <xdr:colOff>9525</xdr:colOff>
      <xdr:row>29</xdr:row>
      <xdr:rowOff>0</xdr:rowOff>
    </xdr:to>
    <xdr:sp macro="" textlink="">
      <xdr:nvSpPr>
        <xdr:cNvPr id="1141" name="Text Box 117"/>
        <xdr:cNvSpPr txBox="1">
          <a:spLocks noChangeArrowheads="1"/>
        </xdr:cNvSpPr>
      </xdr:nvSpPr>
      <xdr:spPr bwMode="auto">
        <a:xfrm>
          <a:off x="9553575" y="4629150"/>
          <a:ext cx="7239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KM102+255</a:t>
          </a:r>
        </a:p>
      </xdr:txBody>
    </xdr:sp>
    <xdr:clientData/>
  </xdr:twoCellAnchor>
  <xdr:twoCellAnchor>
    <xdr:from>
      <xdr:col>15</xdr:col>
      <xdr:colOff>38100</xdr:colOff>
      <xdr:row>28</xdr:row>
      <xdr:rowOff>0</xdr:rowOff>
    </xdr:from>
    <xdr:to>
      <xdr:col>16</xdr:col>
      <xdr:colOff>38100</xdr:colOff>
      <xdr:row>29</xdr:row>
      <xdr:rowOff>0</xdr:rowOff>
    </xdr:to>
    <xdr:sp macro="" textlink="">
      <xdr:nvSpPr>
        <xdr:cNvPr id="1142" name="Text Box 118"/>
        <xdr:cNvSpPr txBox="1">
          <a:spLocks noChangeArrowheads="1"/>
        </xdr:cNvSpPr>
      </xdr:nvSpPr>
      <xdr:spPr bwMode="auto">
        <a:xfrm>
          <a:off x="10306050" y="4629150"/>
          <a:ext cx="68580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KM112+615</a:t>
          </a:r>
        </a:p>
      </xdr:txBody>
    </xdr:sp>
    <xdr:clientData/>
  </xdr:twoCellAnchor>
  <xdr:twoCellAnchor>
    <xdr:from>
      <xdr:col>16</xdr:col>
      <xdr:colOff>333375</xdr:colOff>
      <xdr:row>28</xdr:row>
      <xdr:rowOff>0</xdr:rowOff>
    </xdr:from>
    <xdr:to>
      <xdr:col>18</xdr:col>
      <xdr:colOff>38100</xdr:colOff>
      <xdr:row>29</xdr:row>
      <xdr:rowOff>0</xdr:rowOff>
    </xdr:to>
    <xdr:sp macro="" textlink="">
      <xdr:nvSpPr>
        <xdr:cNvPr id="1143" name="Text Box 119"/>
        <xdr:cNvSpPr txBox="1">
          <a:spLocks noChangeArrowheads="1"/>
        </xdr:cNvSpPr>
      </xdr:nvSpPr>
      <xdr:spPr bwMode="auto">
        <a:xfrm>
          <a:off x="11287125" y="4629150"/>
          <a:ext cx="1076325"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KM123+915</a:t>
          </a:r>
        </a:p>
      </xdr:txBody>
    </xdr:sp>
    <xdr:clientData/>
  </xdr:twoCellAnchor>
  <xdr:twoCellAnchor>
    <xdr:from>
      <xdr:col>18</xdr:col>
      <xdr:colOff>257175</xdr:colOff>
      <xdr:row>28</xdr:row>
      <xdr:rowOff>0</xdr:rowOff>
    </xdr:from>
    <xdr:to>
      <xdr:col>19</xdr:col>
      <xdr:colOff>314325</xdr:colOff>
      <xdr:row>29</xdr:row>
      <xdr:rowOff>0</xdr:rowOff>
    </xdr:to>
    <xdr:sp macro="" textlink="">
      <xdr:nvSpPr>
        <xdr:cNvPr id="1144" name="Text Box 120"/>
        <xdr:cNvSpPr txBox="1">
          <a:spLocks noChangeArrowheads="1"/>
        </xdr:cNvSpPr>
      </xdr:nvSpPr>
      <xdr:spPr bwMode="auto">
        <a:xfrm>
          <a:off x="12582525" y="4629150"/>
          <a:ext cx="742950" cy="17145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008000"/>
              </a:solidFill>
              <a:latin typeface="Arial Narrow"/>
            </a:rPr>
            <a:t>KM130+750</a:t>
          </a:r>
        </a:p>
      </xdr:txBody>
    </xdr:sp>
    <xdr:clientData/>
  </xdr:twoCellAnchor>
  <xdr:twoCellAnchor>
    <xdr:from>
      <xdr:col>19</xdr:col>
      <xdr:colOff>316831</xdr:colOff>
      <xdr:row>35</xdr:row>
      <xdr:rowOff>12658</xdr:rowOff>
    </xdr:from>
    <xdr:to>
      <xdr:col>19</xdr:col>
      <xdr:colOff>316831</xdr:colOff>
      <xdr:row>35</xdr:row>
      <xdr:rowOff>126958</xdr:rowOff>
    </xdr:to>
    <xdr:sp macro="" textlink="">
      <xdr:nvSpPr>
        <xdr:cNvPr id="1145" name="Line 121"/>
        <xdr:cNvSpPr>
          <a:spLocks noChangeShapeType="1"/>
        </xdr:cNvSpPr>
      </xdr:nvSpPr>
      <xdr:spPr bwMode="auto">
        <a:xfrm>
          <a:off x="13335375" y="5527132"/>
          <a:ext cx="0" cy="114300"/>
        </a:xfrm>
        <a:prstGeom prst="line">
          <a:avLst/>
        </a:prstGeom>
        <a:noFill/>
        <a:ln w="3175">
          <a:solidFill>
            <a:srgbClr val="000000"/>
          </a:solidFill>
          <a:round/>
          <a:headEnd/>
          <a:tailEnd/>
        </a:ln>
      </xdr:spPr>
    </xdr:sp>
    <xdr:clientData/>
  </xdr:twoCellAnchor>
  <xdr:twoCellAnchor>
    <xdr:from>
      <xdr:col>1</xdr:col>
      <xdr:colOff>571499</xdr:colOff>
      <xdr:row>35</xdr:row>
      <xdr:rowOff>66674</xdr:rowOff>
    </xdr:from>
    <xdr:to>
      <xdr:col>19</xdr:col>
      <xdr:colOff>310816</xdr:colOff>
      <xdr:row>35</xdr:row>
      <xdr:rowOff>70184</xdr:rowOff>
    </xdr:to>
    <xdr:sp macro="" textlink="">
      <xdr:nvSpPr>
        <xdr:cNvPr id="1146" name="Line 122"/>
        <xdr:cNvSpPr>
          <a:spLocks noChangeShapeType="1"/>
        </xdr:cNvSpPr>
      </xdr:nvSpPr>
      <xdr:spPr bwMode="auto">
        <a:xfrm>
          <a:off x="1238249" y="5861885"/>
          <a:ext cx="12101764" cy="3510"/>
        </a:xfrm>
        <a:prstGeom prst="line">
          <a:avLst/>
        </a:prstGeom>
        <a:noFill/>
        <a:ln w="3175">
          <a:solidFill>
            <a:srgbClr val="000000"/>
          </a:solidFill>
          <a:round/>
          <a:headEnd/>
          <a:tailEnd/>
        </a:ln>
      </xdr:spPr>
    </xdr:sp>
    <xdr:clientData/>
  </xdr:twoCellAnchor>
  <xdr:twoCellAnchor>
    <xdr:from>
      <xdr:col>1</xdr:col>
      <xdr:colOff>571500</xdr:colOff>
      <xdr:row>35</xdr:row>
      <xdr:rowOff>9525</xdr:rowOff>
    </xdr:from>
    <xdr:to>
      <xdr:col>1</xdr:col>
      <xdr:colOff>571500</xdr:colOff>
      <xdr:row>35</xdr:row>
      <xdr:rowOff>123825</xdr:rowOff>
    </xdr:to>
    <xdr:sp macro="" textlink="">
      <xdr:nvSpPr>
        <xdr:cNvPr id="1147" name="Line 123"/>
        <xdr:cNvSpPr>
          <a:spLocks noChangeShapeType="1"/>
        </xdr:cNvSpPr>
      </xdr:nvSpPr>
      <xdr:spPr bwMode="auto">
        <a:xfrm>
          <a:off x="1238250" y="5495925"/>
          <a:ext cx="0" cy="114300"/>
        </a:xfrm>
        <a:prstGeom prst="line">
          <a:avLst/>
        </a:prstGeom>
        <a:noFill/>
        <a:ln w="3175">
          <a:solidFill>
            <a:srgbClr val="000000"/>
          </a:solidFill>
          <a:round/>
          <a:headEnd/>
          <a:tailEnd/>
        </a:ln>
      </xdr:spPr>
    </xdr:sp>
    <xdr:clientData/>
  </xdr:twoCellAnchor>
  <xdr:twoCellAnchor>
    <xdr:from>
      <xdr:col>2</xdr:col>
      <xdr:colOff>514350</xdr:colOff>
      <xdr:row>35</xdr:row>
      <xdr:rowOff>9525</xdr:rowOff>
    </xdr:from>
    <xdr:to>
      <xdr:col>2</xdr:col>
      <xdr:colOff>514350</xdr:colOff>
      <xdr:row>35</xdr:row>
      <xdr:rowOff>123825</xdr:rowOff>
    </xdr:to>
    <xdr:sp macro="" textlink="">
      <xdr:nvSpPr>
        <xdr:cNvPr id="1148" name="Line 124"/>
        <xdr:cNvSpPr>
          <a:spLocks noChangeShapeType="1"/>
        </xdr:cNvSpPr>
      </xdr:nvSpPr>
      <xdr:spPr bwMode="auto">
        <a:xfrm>
          <a:off x="1866900" y="5495925"/>
          <a:ext cx="0" cy="114300"/>
        </a:xfrm>
        <a:prstGeom prst="line">
          <a:avLst/>
        </a:prstGeom>
        <a:noFill/>
        <a:ln w="3175">
          <a:solidFill>
            <a:srgbClr val="000000"/>
          </a:solidFill>
          <a:round/>
          <a:headEnd/>
          <a:tailEnd/>
        </a:ln>
      </xdr:spPr>
    </xdr:sp>
    <xdr:clientData/>
  </xdr:twoCellAnchor>
  <xdr:twoCellAnchor>
    <xdr:from>
      <xdr:col>14</xdr:col>
      <xdr:colOff>85725</xdr:colOff>
      <xdr:row>35</xdr:row>
      <xdr:rowOff>9525</xdr:rowOff>
    </xdr:from>
    <xdr:to>
      <xdr:col>14</xdr:col>
      <xdr:colOff>85725</xdr:colOff>
      <xdr:row>35</xdr:row>
      <xdr:rowOff>123825</xdr:rowOff>
    </xdr:to>
    <xdr:sp macro="" textlink="">
      <xdr:nvSpPr>
        <xdr:cNvPr id="1149" name="Line 125"/>
        <xdr:cNvSpPr>
          <a:spLocks noChangeShapeType="1"/>
        </xdr:cNvSpPr>
      </xdr:nvSpPr>
      <xdr:spPr bwMode="auto">
        <a:xfrm>
          <a:off x="9667875" y="5495925"/>
          <a:ext cx="0" cy="114300"/>
        </a:xfrm>
        <a:prstGeom prst="line">
          <a:avLst/>
        </a:prstGeom>
        <a:noFill/>
        <a:ln w="3175">
          <a:solidFill>
            <a:srgbClr val="000000"/>
          </a:solidFill>
          <a:round/>
          <a:headEnd/>
          <a:tailEnd/>
        </a:ln>
      </xdr:spPr>
    </xdr:sp>
    <xdr:clientData/>
  </xdr:twoCellAnchor>
  <xdr:twoCellAnchor>
    <xdr:from>
      <xdr:col>1</xdr:col>
      <xdr:colOff>57150</xdr:colOff>
      <xdr:row>33</xdr:row>
      <xdr:rowOff>123825</xdr:rowOff>
    </xdr:from>
    <xdr:to>
      <xdr:col>2</xdr:col>
      <xdr:colOff>400050</xdr:colOff>
      <xdr:row>34</xdr:row>
      <xdr:rowOff>114300</xdr:rowOff>
    </xdr:to>
    <xdr:sp macro="" textlink="">
      <xdr:nvSpPr>
        <xdr:cNvPr id="1150" name="Text Box 126"/>
        <xdr:cNvSpPr txBox="1">
          <a:spLocks noChangeArrowheads="1"/>
        </xdr:cNvSpPr>
      </xdr:nvSpPr>
      <xdr:spPr bwMode="auto">
        <a:xfrm>
          <a:off x="723900" y="5267325"/>
          <a:ext cx="1028700" cy="161925"/>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KM000+000</a:t>
          </a:r>
        </a:p>
      </xdr:txBody>
    </xdr:sp>
    <xdr:clientData/>
  </xdr:twoCellAnchor>
  <xdr:twoCellAnchor>
    <xdr:from>
      <xdr:col>2</xdr:col>
      <xdr:colOff>123825</xdr:colOff>
      <xdr:row>33</xdr:row>
      <xdr:rowOff>123825</xdr:rowOff>
    </xdr:from>
    <xdr:to>
      <xdr:col>3</xdr:col>
      <xdr:colOff>219075</xdr:colOff>
      <xdr:row>34</xdr:row>
      <xdr:rowOff>114300</xdr:rowOff>
    </xdr:to>
    <xdr:sp macro="" textlink="">
      <xdr:nvSpPr>
        <xdr:cNvPr id="1151" name="Text Box 127"/>
        <xdr:cNvSpPr txBox="1">
          <a:spLocks noChangeArrowheads="1"/>
        </xdr:cNvSpPr>
      </xdr:nvSpPr>
      <xdr:spPr bwMode="auto">
        <a:xfrm>
          <a:off x="1476375" y="5267325"/>
          <a:ext cx="781050" cy="161925"/>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KM008+000</a:t>
          </a:r>
        </a:p>
      </xdr:txBody>
    </xdr:sp>
    <xdr:clientData/>
  </xdr:twoCellAnchor>
  <xdr:twoCellAnchor>
    <xdr:from>
      <xdr:col>13</xdr:col>
      <xdr:colOff>257175</xdr:colOff>
      <xdr:row>33</xdr:row>
      <xdr:rowOff>123825</xdr:rowOff>
    </xdr:from>
    <xdr:to>
      <xdr:col>14</xdr:col>
      <xdr:colOff>590550</xdr:colOff>
      <xdr:row>34</xdr:row>
      <xdr:rowOff>114300</xdr:rowOff>
    </xdr:to>
    <xdr:sp macro="" textlink="">
      <xdr:nvSpPr>
        <xdr:cNvPr id="1152" name="Text Box 128"/>
        <xdr:cNvSpPr txBox="1">
          <a:spLocks noChangeArrowheads="1"/>
        </xdr:cNvSpPr>
      </xdr:nvSpPr>
      <xdr:spPr bwMode="auto">
        <a:xfrm>
          <a:off x="9153525" y="5267325"/>
          <a:ext cx="1019175" cy="161925"/>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KM100+000</a:t>
          </a:r>
        </a:p>
      </xdr:txBody>
    </xdr:sp>
    <xdr:clientData/>
  </xdr:twoCellAnchor>
  <xdr:twoCellAnchor>
    <xdr:from>
      <xdr:col>18</xdr:col>
      <xdr:colOff>596190</xdr:colOff>
      <xdr:row>33</xdr:row>
      <xdr:rowOff>123825</xdr:rowOff>
    </xdr:from>
    <xdr:to>
      <xdr:col>20</xdr:col>
      <xdr:colOff>43364</xdr:colOff>
      <xdr:row>34</xdr:row>
      <xdr:rowOff>114300</xdr:rowOff>
    </xdr:to>
    <xdr:sp macro="" textlink="">
      <xdr:nvSpPr>
        <xdr:cNvPr id="1153" name="Text Box 129"/>
        <xdr:cNvSpPr txBox="1">
          <a:spLocks noChangeArrowheads="1"/>
        </xdr:cNvSpPr>
      </xdr:nvSpPr>
      <xdr:spPr bwMode="auto">
        <a:xfrm>
          <a:off x="12928558" y="5293644"/>
          <a:ext cx="819526" cy="162802"/>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KM131+522</a:t>
          </a:r>
        </a:p>
      </xdr:txBody>
    </xdr:sp>
    <xdr:clientData/>
  </xdr:twoCellAnchor>
  <xdr:twoCellAnchor>
    <xdr:from>
      <xdr:col>14</xdr:col>
      <xdr:colOff>85725</xdr:colOff>
      <xdr:row>34</xdr:row>
      <xdr:rowOff>66675</xdr:rowOff>
    </xdr:from>
    <xdr:to>
      <xdr:col>19</xdr:col>
      <xdr:colOff>28575</xdr:colOff>
      <xdr:row>35</xdr:row>
      <xdr:rowOff>85725</xdr:rowOff>
    </xdr:to>
    <xdr:sp macro="" textlink="">
      <xdr:nvSpPr>
        <xdr:cNvPr id="1154" name="Text Box 130"/>
        <xdr:cNvSpPr txBox="1">
          <a:spLocks noChangeArrowheads="1"/>
        </xdr:cNvSpPr>
      </xdr:nvSpPr>
      <xdr:spPr bwMode="auto">
        <a:xfrm>
          <a:off x="9667875" y="5381625"/>
          <a:ext cx="3371850" cy="190500"/>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Quang Ngai, L=39.7 km</a:t>
          </a:r>
        </a:p>
      </xdr:txBody>
    </xdr:sp>
    <xdr:clientData/>
  </xdr:twoCellAnchor>
  <xdr:twoCellAnchor>
    <xdr:from>
      <xdr:col>2</xdr:col>
      <xdr:colOff>514350</xdr:colOff>
      <xdr:row>34</xdr:row>
      <xdr:rowOff>66675</xdr:rowOff>
    </xdr:from>
    <xdr:to>
      <xdr:col>14</xdr:col>
      <xdr:colOff>85725</xdr:colOff>
      <xdr:row>35</xdr:row>
      <xdr:rowOff>85725</xdr:rowOff>
    </xdr:to>
    <xdr:sp macro="" textlink="">
      <xdr:nvSpPr>
        <xdr:cNvPr id="1155" name="Text Box 131"/>
        <xdr:cNvSpPr txBox="1">
          <a:spLocks noChangeArrowheads="1"/>
        </xdr:cNvSpPr>
      </xdr:nvSpPr>
      <xdr:spPr bwMode="auto">
        <a:xfrm>
          <a:off x="1866900" y="5381625"/>
          <a:ext cx="7800975" cy="190500"/>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Quang Nam, L=91.8 km</a:t>
          </a:r>
        </a:p>
      </xdr:txBody>
    </xdr:sp>
    <xdr:clientData/>
  </xdr:twoCellAnchor>
  <xdr:twoCellAnchor>
    <xdr:from>
      <xdr:col>1</xdr:col>
      <xdr:colOff>280737</xdr:colOff>
      <xdr:row>34</xdr:row>
      <xdr:rowOff>66675</xdr:rowOff>
    </xdr:from>
    <xdr:to>
      <xdr:col>3</xdr:col>
      <xdr:colOff>123825</xdr:colOff>
      <xdr:row>35</xdr:row>
      <xdr:rowOff>85725</xdr:rowOff>
    </xdr:to>
    <xdr:sp macro="" textlink="">
      <xdr:nvSpPr>
        <xdr:cNvPr id="1156" name="Text Box 132"/>
        <xdr:cNvSpPr txBox="1">
          <a:spLocks noChangeArrowheads="1"/>
        </xdr:cNvSpPr>
      </xdr:nvSpPr>
      <xdr:spPr bwMode="auto">
        <a:xfrm>
          <a:off x="947487" y="5350543"/>
          <a:ext cx="1216693" cy="189498"/>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Danang, L=8.0 km</a:t>
          </a:r>
        </a:p>
      </xdr:txBody>
    </xdr:sp>
    <xdr:clientData/>
  </xdr:twoCellAnchor>
  <xdr:twoCellAnchor>
    <xdr:from>
      <xdr:col>0</xdr:col>
      <xdr:colOff>0</xdr:colOff>
      <xdr:row>40</xdr:row>
      <xdr:rowOff>85725</xdr:rowOff>
    </xdr:from>
    <xdr:to>
      <xdr:col>3</xdr:col>
      <xdr:colOff>438150</xdr:colOff>
      <xdr:row>51</xdr:row>
      <xdr:rowOff>3810</xdr:rowOff>
    </xdr:to>
    <xdr:sp macro="" textlink="">
      <xdr:nvSpPr>
        <xdr:cNvPr id="1157" name="Text Box 133"/>
        <xdr:cNvSpPr txBox="1">
          <a:spLocks noChangeArrowheads="1"/>
        </xdr:cNvSpPr>
      </xdr:nvSpPr>
      <xdr:spPr bwMode="auto">
        <a:xfrm>
          <a:off x="0" y="6600825"/>
          <a:ext cx="2476500" cy="1804035"/>
        </a:xfrm>
        <a:prstGeom prst="rect">
          <a:avLst/>
        </a:prstGeom>
        <a:noFill/>
        <a:ln w="9525">
          <a:noFill/>
          <a:miter lim="800000"/>
          <a:headEnd/>
          <a:tailEnd/>
        </a:ln>
      </xdr:spPr>
      <xdr:txBody>
        <a:bodyPr vertOverflow="clip" wrap="square" lIns="18288" tIns="32004" rIns="0" bIns="0" anchor="t" upright="1"/>
        <a:lstStyle/>
        <a:p>
          <a:pPr algn="l" rtl="0">
            <a:defRPr sz="1000"/>
          </a:pPr>
          <a:r>
            <a:rPr lang="en-US" altLang="ja-JP" sz="600" b="1" i="0" u="none" strike="noStrike" baseline="0">
              <a:solidFill>
                <a:srgbClr val="000000"/>
              </a:solidFill>
              <a:latin typeface="Arial Narrow"/>
            </a:rPr>
            <a:t>  </a:t>
          </a:r>
          <a:r>
            <a:rPr lang="en-US" altLang="ja-JP" sz="600" b="0" i="0" u="none" strike="noStrike" baseline="0">
              <a:solidFill>
                <a:srgbClr val="000000"/>
              </a:solidFill>
              <a:latin typeface="Arial Narrow"/>
            </a:rPr>
            <a:t>  </a:t>
          </a:r>
          <a:r>
            <a:rPr lang="en-US" altLang="ja-JP" sz="600" b="1" i="0" u="none" strike="noStrike" baseline="0">
              <a:solidFill>
                <a:srgbClr val="000000"/>
              </a:solidFill>
              <a:latin typeface="Arial Narrow"/>
            </a:rPr>
            <a:t>North-South Expressway</a:t>
          </a:r>
          <a:endParaRPr lang="en-US" altLang="ja-JP" sz="100" b="0" i="0" u="none" strike="noStrike" baseline="0">
            <a:solidFill>
              <a:srgbClr val="000000"/>
            </a:solidFill>
            <a:latin typeface="Arial Narrow"/>
          </a:endParaRP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a:t>
          </a:r>
          <a:r>
            <a:rPr lang="en-US" altLang="ja-JP" sz="600" b="0" i="0" u="none" strike="noStrike" baseline="0">
              <a:solidFill>
                <a:srgbClr val="FF0000"/>
              </a:solidFill>
              <a:latin typeface="Arial Narrow"/>
            </a:rPr>
            <a:t>Project Road</a:t>
          </a: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Quang Tri-Danang (Plan)</a:t>
          </a:r>
        </a:p>
        <a:p>
          <a:pPr algn="l" rtl="0">
            <a:defRPr sz="1000"/>
          </a:pPr>
          <a:r>
            <a:rPr lang="en-US" altLang="ja-JP" sz="100" b="0" i="0" u="none" strike="noStrike" baseline="0">
              <a:solidFill>
                <a:srgbClr val="000000"/>
              </a:solidFill>
              <a:latin typeface="Arial Narrow"/>
            </a:rPr>
            <a:t>  </a:t>
          </a:r>
          <a:r>
            <a:rPr lang="en-US" altLang="ja-JP" sz="200" b="0" i="0" u="none" strike="noStrike" baseline="0">
              <a:solidFill>
                <a:srgbClr val="000000"/>
              </a:solidFill>
              <a:latin typeface="Arial Narrow"/>
            </a:rPr>
            <a:t> </a:t>
          </a:r>
          <a:r>
            <a:rPr lang="en-US" altLang="ja-JP" sz="100" b="0" i="0" u="none" strike="noStrike" baseline="0">
              <a:solidFill>
                <a:srgbClr val="000000"/>
              </a:solidFill>
              <a:latin typeface="Arial Narrow"/>
            </a:rPr>
            <a:t>                            </a:t>
          </a:r>
        </a:p>
        <a:p>
          <a:pPr algn="l" rtl="0">
            <a:defRPr sz="1000"/>
          </a:pPr>
          <a:r>
            <a:rPr lang="en-US" altLang="ja-JP" sz="600" b="0" i="0" u="none" strike="noStrike" baseline="0">
              <a:solidFill>
                <a:srgbClr val="000000"/>
              </a:solidFill>
              <a:latin typeface="Arial Narrow"/>
            </a:rPr>
            <a:t>                              Quang Ngai-Quy Nhon (Plan)</a:t>
          </a:r>
        </a:p>
        <a:p>
          <a:pPr algn="l" rtl="0">
            <a:defRPr sz="1000"/>
          </a:pPr>
          <a:r>
            <a:rPr lang="en-US" altLang="ja-JP" sz="600" b="0" i="0" u="none" strike="noStrike" baseline="0">
              <a:solidFill>
                <a:srgbClr val="000000"/>
              </a:solidFill>
              <a:latin typeface="Arial Narrow"/>
            </a:rPr>
            <a:t>   </a:t>
          </a:r>
        </a:p>
        <a:p>
          <a:pPr algn="l" rtl="0">
            <a:defRPr sz="1000"/>
          </a:pPr>
          <a:r>
            <a:rPr lang="en-US" altLang="ja-JP" sz="600" b="0" i="0" u="none" strike="noStrike" baseline="0">
              <a:solidFill>
                <a:srgbClr val="000000"/>
              </a:solidFill>
              <a:latin typeface="Arial Narrow"/>
            </a:rPr>
            <a:t>    </a:t>
          </a:r>
          <a:r>
            <a:rPr lang="en-US" altLang="ja-JP" sz="600" b="1" i="0" u="none" strike="noStrike" baseline="0">
              <a:solidFill>
                <a:srgbClr val="000000"/>
              </a:solidFill>
              <a:latin typeface="Arial Narrow"/>
            </a:rPr>
            <a:t>Other Classified Road</a:t>
          </a:r>
          <a:endParaRPr lang="en-US" altLang="ja-JP" sz="600" b="0" i="0" u="none" strike="noStrike" baseline="0">
            <a:solidFill>
              <a:srgbClr val="000000"/>
            </a:solidFill>
            <a:latin typeface="Arial Narrow"/>
          </a:endParaRP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Danang Bypass</a:t>
          </a: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National Highway</a:t>
          </a: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Provincial/District/City Roads </a:t>
          </a: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Provincial/District/City Road (Plan)</a:t>
          </a:r>
        </a:p>
        <a:p>
          <a:pPr algn="l" rtl="0">
            <a:defRPr sz="1000"/>
          </a:pPr>
          <a:r>
            <a:rPr lang="en-US" altLang="ja-JP" sz="600" b="1" i="0" u="none" strike="noStrike" baseline="0">
              <a:solidFill>
                <a:srgbClr val="000000"/>
              </a:solidFill>
              <a:latin typeface="Arial Narrow"/>
            </a:rPr>
            <a:t>   </a:t>
          </a:r>
        </a:p>
        <a:p>
          <a:pPr algn="l" rtl="0">
            <a:defRPr sz="1000"/>
          </a:pPr>
          <a:r>
            <a:rPr lang="en-US" altLang="ja-JP" sz="600" b="1" i="0" u="none" strike="noStrike" baseline="0">
              <a:solidFill>
                <a:srgbClr val="000000"/>
              </a:solidFill>
              <a:latin typeface="Arial Narrow"/>
            </a:rPr>
            <a:t>    Railway</a:t>
          </a:r>
          <a:endParaRPr lang="en-US" altLang="ja-JP" sz="600" b="0" i="0" u="none" strike="noStrike" baseline="0">
            <a:solidFill>
              <a:srgbClr val="000000"/>
            </a:solidFill>
            <a:latin typeface="Arial Narrow"/>
          </a:endParaRPr>
        </a:p>
        <a:p>
          <a:pPr algn="l" rtl="0">
            <a:defRPr sz="1000"/>
          </a:pPr>
          <a:r>
            <a:rPr lang="en-US" altLang="ja-JP" sz="200" b="0" i="0" u="none" strike="noStrike" baseline="0">
              <a:solidFill>
                <a:srgbClr val="000000"/>
              </a:solidFill>
              <a:latin typeface="Arial Narrow"/>
            </a:rPr>
            <a:t> </a:t>
          </a:r>
        </a:p>
        <a:p>
          <a:pPr algn="l" rtl="0">
            <a:defRPr sz="1000"/>
          </a:pPr>
          <a:r>
            <a:rPr lang="en-US" altLang="ja-JP" sz="600" b="0" i="0" u="none" strike="noStrike" baseline="0">
              <a:solidFill>
                <a:srgbClr val="000000"/>
              </a:solidFill>
              <a:latin typeface="Arial Narrow"/>
            </a:rPr>
            <a:t>                              North-South Railway    </a:t>
          </a:r>
        </a:p>
        <a:p>
          <a:pPr algn="l" rtl="0">
            <a:defRPr sz="1000"/>
          </a:pPr>
          <a:endParaRPr lang="en-US" altLang="ja-JP" sz="600" b="0" i="0" u="none" strike="noStrike" baseline="0">
            <a:solidFill>
              <a:srgbClr val="000000"/>
            </a:solidFill>
            <a:latin typeface="Arial Narrow"/>
          </a:endParaRPr>
        </a:p>
      </xdr:txBody>
    </xdr:sp>
    <xdr:clientData/>
  </xdr:twoCellAnchor>
  <xdr:twoCellAnchor>
    <xdr:from>
      <xdr:col>0</xdr:col>
      <xdr:colOff>133350</xdr:colOff>
      <xdr:row>41</xdr:row>
      <xdr:rowOff>128492</xdr:rowOff>
    </xdr:from>
    <xdr:to>
      <xdr:col>0</xdr:col>
      <xdr:colOff>476250</xdr:colOff>
      <xdr:row>41</xdr:row>
      <xdr:rowOff>128492</xdr:rowOff>
    </xdr:to>
    <xdr:sp macro="" textlink="">
      <xdr:nvSpPr>
        <xdr:cNvPr id="1158" name="Line 134"/>
        <xdr:cNvSpPr>
          <a:spLocks noChangeShapeType="1"/>
        </xdr:cNvSpPr>
      </xdr:nvSpPr>
      <xdr:spPr bwMode="auto">
        <a:xfrm flipV="1">
          <a:off x="133350" y="7134093"/>
          <a:ext cx="342900" cy="0"/>
        </a:xfrm>
        <a:prstGeom prst="line">
          <a:avLst/>
        </a:prstGeom>
        <a:noFill/>
        <a:ln w="44450">
          <a:solidFill>
            <a:srgbClr val="FF0000"/>
          </a:solidFill>
          <a:round/>
          <a:headEnd/>
          <a:tailEnd/>
        </a:ln>
      </xdr:spPr>
    </xdr:sp>
    <xdr:clientData/>
  </xdr:twoCellAnchor>
  <xdr:twoCellAnchor>
    <xdr:from>
      <xdr:col>0</xdr:col>
      <xdr:colOff>133350</xdr:colOff>
      <xdr:row>42</xdr:row>
      <xdr:rowOff>81384</xdr:rowOff>
    </xdr:from>
    <xdr:to>
      <xdr:col>0</xdr:col>
      <xdr:colOff>485775</xdr:colOff>
      <xdr:row>42</xdr:row>
      <xdr:rowOff>81384</xdr:rowOff>
    </xdr:to>
    <xdr:sp macro="" textlink="">
      <xdr:nvSpPr>
        <xdr:cNvPr id="1159" name="Line 135"/>
        <xdr:cNvSpPr>
          <a:spLocks noChangeShapeType="1"/>
        </xdr:cNvSpPr>
      </xdr:nvSpPr>
      <xdr:spPr bwMode="auto">
        <a:xfrm flipV="1">
          <a:off x="133350" y="7257853"/>
          <a:ext cx="352425" cy="0"/>
        </a:xfrm>
        <a:prstGeom prst="line">
          <a:avLst/>
        </a:prstGeom>
        <a:noFill/>
        <a:ln w="44450">
          <a:solidFill>
            <a:srgbClr val="FF6600"/>
          </a:solidFill>
          <a:prstDash val="sysDot"/>
          <a:round/>
          <a:headEnd/>
          <a:tailEnd/>
        </a:ln>
      </xdr:spPr>
    </xdr:sp>
    <xdr:clientData/>
  </xdr:twoCellAnchor>
  <xdr:twoCellAnchor>
    <xdr:from>
      <xdr:col>0</xdr:col>
      <xdr:colOff>133350</xdr:colOff>
      <xdr:row>43</xdr:row>
      <xdr:rowOff>26316</xdr:rowOff>
    </xdr:from>
    <xdr:to>
      <xdr:col>0</xdr:col>
      <xdr:colOff>485775</xdr:colOff>
      <xdr:row>43</xdr:row>
      <xdr:rowOff>26316</xdr:rowOff>
    </xdr:to>
    <xdr:sp macro="" textlink="">
      <xdr:nvSpPr>
        <xdr:cNvPr id="1160" name="Line 136"/>
        <xdr:cNvSpPr>
          <a:spLocks noChangeShapeType="1"/>
        </xdr:cNvSpPr>
      </xdr:nvSpPr>
      <xdr:spPr bwMode="auto">
        <a:xfrm flipV="1">
          <a:off x="133350" y="7373654"/>
          <a:ext cx="352425" cy="0"/>
        </a:xfrm>
        <a:prstGeom prst="line">
          <a:avLst/>
        </a:prstGeom>
        <a:noFill/>
        <a:ln w="44450">
          <a:solidFill>
            <a:srgbClr val="800080"/>
          </a:solidFill>
          <a:prstDash val="sysDot"/>
          <a:round/>
          <a:headEnd/>
          <a:tailEnd/>
        </a:ln>
      </xdr:spPr>
    </xdr:sp>
    <xdr:clientData/>
  </xdr:twoCellAnchor>
  <xdr:twoCellAnchor>
    <xdr:from>
      <xdr:col>0</xdr:col>
      <xdr:colOff>133349</xdr:colOff>
      <xdr:row>45</xdr:row>
      <xdr:rowOff>5584</xdr:rowOff>
    </xdr:from>
    <xdr:to>
      <xdr:col>0</xdr:col>
      <xdr:colOff>476249</xdr:colOff>
      <xdr:row>45</xdr:row>
      <xdr:rowOff>5584</xdr:rowOff>
    </xdr:to>
    <xdr:sp macro="" textlink="">
      <xdr:nvSpPr>
        <xdr:cNvPr id="1161" name="Line 137"/>
        <xdr:cNvSpPr>
          <a:spLocks noChangeShapeType="1"/>
        </xdr:cNvSpPr>
      </xdr:nvSpPr>
      <xdr:spPr bwMode="auto">
        <a:xfrm flipV="1">
          <a:off x="133349" y="7694658"/>
          <a:ext cx="342900" cy="0"/>
        </a:xfrm>
        <a:prstGeom prst="line">
          <a:avLst/>
        </a:prstGeom>
        <a:noFill/>
        <a:ln w="31750">
          <a:solidFill>
            <a:srgbClr val="993300"/>
          </a:solidFill>
          <a:round/>
          <a:headEnd/>
          <a:tailEnd/>
        </a:ln>
      </xdr:spPr>
    </xdr:sp>
    <xdr:clientData/>
  </xdr:twoCellAnchor>
  <xdr:twoCellAnchor>
    <xdr:from>
      <xdr:col>0</xdr:col>
      <xdr:colOff>129714</xdr:colOff>
      <xdr:row>45</xdr:row>
      <xdr:rowOff>144926</xdr:rowOff>
    </xdr:from>
    <xdr:to>
      <xdr:col>0</xdr:col>
      <xdr:colOff>472614</xdr:colOff>
      <xdr:row>45</xdr:row>
      <xdr:rowOff>144926</xdr:rowOff>
    </xdr:to>
    <xdr:sp macro="" textlink="">
      <xdr:nvSpPr>
        <xdr:cNvPr id="1162" name="Line 138"/>
        <xdr:cNvSpPr>
          <a:spLocks noChangeShapeType="1"/>
        </xdr:cNvSpPr>
      </xdr:nvSpPr>
      <xdr:spPr bwMode="auto">
        <a:xfrm flipV="1">
          <a:off x="129714" y="7834000"/>
          <a:ext cx="342900" cy="0"/>
        </a:xfrm>
        <a:prstGeom prst="line">
          <a:avLst/>
        </a:prstGeom>
        <a:noFill/>
        <a:ln w="31750">
          <a:solidFill>
            <a:srgbClr val="000000"/>
          </a:solidFill>
          <a:round/>
          <a:headEnd/>
          <a:tailEnd/>
        </a:ln>
      </xdr:spPr>
    </xdr:sp>
    <xdr:clientData/>
  </xdr:twoCellAnchor>
  <xdr:twoCellAnchor>
    <xdr:from>
      <xdr:col>0</xdr:col>
      <xdr:colOff>257175</xdr:colOff>
      <xdr:row>45</xdr:row>
      <xdr:rowOff>93316</xdr:rowOff>
    </xdr:from>
    <xdr:to>
      <xdr:col>0</xdr:col>
      <xdr:colOff>352425</xdr:colOff>
      <xdr:row>46</xdr:row>
      <xdr:rowOff>17697</xdr:rowOff>
    </xdr:to>
    <xdr:sp macro="" textlink="">
      <xdr:nvSpPr>
        <xdr:cNvPr id="1163" name="Oval 139"/>
        <xdr:cNvSpPr>
          <a:spLocks noChangeAspect="1" noChangeArrowheads="1"/>
        </xdr:cNvSpPr>
      </xdr:nvSpPr>
      <xdr:spPr bwMode="auto">
        <a:xfrm>
          <a:off x="257175" y="7782390"/>
          <a:ext cx="95250" cy="95250"/>
        </a:xfrm>
        <a:prstGeom prst="ellipse">
          <a:avLst/>
        </a:prstGeom>
        <a:solidFill>
          <a:srgbClr val="FFFFFF"/>
        </a:solidFill>
        <a:ln w="12700">
          <a:solidFill>
            <a:srgbClr val="FF0000"/>
          </a:solidFill>
          <a:round/>
          <a:headEnd/>
          <a:tailEnd/>
        </a:ln>
      </xdr:spPr>
    </xdr:sp>
    <xdr:clientData/>
  </xdr:twoCellAnchor>
  <xdr:twoCellAnchor>
    <xdr:from>
      <xdr:col>0</xdr:col>
      <xdr:colOff>133350</xdr:colOff>
      <xdr:row>46</xdr:row>
      <xdr:rowOff>89507</xdr:rowOff>
    </xdr:from>
    <xdr:to>
      <xdr:col>0</xdr:col>
      <xdr:colOff>476250</xdr:colOff>
      <xdr:row>46</xdr:row>
      <xdr:rowOff>89507</xdr:rowOff>
    </xdr:to>
    <xdr:sp macro="" textlink="">
      <xdr:nvSpPr>
        <xdr:cNvPr id="1164" name="Line 140"/>
        <xdr:cNvSpPr>
          <a:spLocks noChangeShapeType="1"/>
        </xdr:cNvSpPr>
      </xdr:nvSpPr>
      <xdr:spPr bwMode="auto">
        <a:xfrm flipV="1">
          <a:off x="133350" y="7949450"/>
          <a:ext cx="342900" cy="0"/>
        </a:xfrm>
        <a:prstGeom prst="line">
          <a:avLst/>
        </a:prstGeom>
        <a:noFill/>
        <a:ln w="31750">
          <a:solidFill>
            <a:srgbClr val="000000"/>
          </a:solidFill>
          <a:round/>
          <a:headEnd/>
          <a:tailEnd/>
        </a:ln>
      </xdr:spPr>
    </xdr:sp>
    <xdr:clientData/>
  </xdr:twoCellAnchor>
  <xdr:twoCellAnchor>
    <xdr:from>
      <xdr:col>0</xdr:col>
      <xdr:colOff>136811</xdr:colOff>
      <xdr:row>49</xdr:row>
      <xdr:rowOff>16127</xdr:rowOff>
    </xdr:from>
    <xdr:to>
      <xdr:col>0</xdr:col>
      <xdr:colOff>317786</xdr:colOff>
      <xdr:row>49</xdr:row>
      <xdr:rowOff>16127</xdr:rowOff>
    </xdr:to>
    <xdr:sp macro="" textlink="">
      <xdr:nvSpPr>
        <xdr:cNvPr id="1165" name="Line 141"/>
        <xdr:cNvSpPr>
          <a:spLocks noChangeShapeType="1"/>
        </xdr:cNvSpPr>
      </xdr:nvSpPr>
      <xdr:spPr bwMode="auto">
        <a:xfrm flipV="1">
          <a:off x="136811" y="8388675"/>
          <a:ext cx="180975" cy="0"/>
        </a:xfrm>
        <a:prstGeom prst="line">
          <a:avLst/>
        </a:prstGeom>
        <a:noFill/>
        <a:ln w="31750">
          <a:solidFill>
            <a:srgbClr val="0000FF"/>
          </a:solidFill>
          <a:round/>
          <a:headEnd/>
          <a:tailEnd/>
        </a:ln>
      </xdr:spPr>
    </xdr:sp>
    <xdr:clientData/>
  </xdr:twoCellAnchor>
  <xdr:twoCellAnchor>
    <xdr:from>
      <xdr:col>0</xdr:col>
      <xdr:colOff>0</xdr:colOff>
      <xdr:row>39</xdr:row>
      <xdr:rowOff>9525</xdr:rowOff>
    </xdr:from>
    <xdr:to>
      <xdr:col>3</xdr:col>
      <xdr:colOff>85725</xdr:colOff>
      <xdr:row>40</xdr:row>
      <xdr:rowOff>85725</xdr:rowOff>
    </xdr:to>
    <xdr:sp macro="" textlink="">
      <xdr:nvSpPr>
        <xdr:cNvPr id="1166" name="Text Box 142"/>
        <xdr:cNvSpPr txBox="1">
          <a:spLocks noChangeArrowheads="1"/>
        </xdr:cNvSpPr>
      </xdr:nvSpPr>
      <xdr:spPr bwMode="auto">
        <a:xfrm>
          <a:off x="0" y="6353175"/>
          <a:ext cx="2124075" cy="247650"/>
        </a:xfrm>
        <a:prstGeom prst="rect">
          <a:avLst/>
        </a:prstGeom>
        <a:noFill/>
        <a:ln w="9525">
          <a:noFill/>
          <a:miter lim="800000"/>
          <a:headEnd/>
          <a:tailEnd/>
        </a:ln>
      </xdr:spPr>
      <xdr:txBody>
        <a:bodyPr vertOverflow="clip" wrap="square" lIns="18288" tIns="18288" rIns="0" bIns="18288" anchor="ctr" upright="1"/>
        <a:lstStyle/>
        <a:p>
          <a:pPr algn="l" rtl="0">
            <a:defRPr sz="1000"/>
          </a:pPr>
          <a:r>
            <a:rPr lang="en-US" altLang="ja-JP" sz="600" b="1" i="0" u="none" strike="noStrike" baseline="0">
              <a:solidFill>
                <a:srgbClr val="000000"/>
              </a:solidFill>
              <a:latin typeface="Arial"/>
              <a:cs typeface="Arial"/>
            </a:rPr>
            <a:t>  </a:t>
          </a:r>
          <a:r>
            <a:rPr lang="en-US" altLang="ja-JP" sz="600" b="1" i="0" u="none" strike="noStrike" baseline="0">
              <a:solidFill>
                <a:srgbClr val="000000"/>
              </a:solidFill>
              <a:latin typeface="Arial Narrow"/>
            </a:rPr>
            <a:t>LEGEND</a:t>
          </a:r>
        </a:p>
      </xdr:txBody>
    </xdr:sp>
    <xdr:clientData/>
  </xdr:twoCellAnchor>
  <xdr:twoCellAnchor>
    <xdr:from>
      <xdr:col>0</xdr:col>
      <xdr:colOff>0</xdr:colOff>
      <xdr:row>39</xdr:row>
      <xdr:rowOff>0</xdr:rowOff>
    </xdr:from>
    <xdr:to>
      <xdr:col>5</xdr:col>
      <xdr:colOff>390525</xdr:colOff>
      <xdr:row>51</xdr:row>
      <xdr:rowOff>0</xdr:rowOff>
    </xdr:to>
    <xdr:sp macro="" textlink="">
      <xdr:nvSpPr>
        <xdr:cNvPr id="1167" name="Rectangle 143"/>
        <xdr:cNvSpPr>
          <a:spLocks noChangeArrowheads="1"/>
        </xdr:cNvSpPr>
      </xdr:nvSpPr>
      <xdr:spPr bwMode="auto">
        <a:xfrm>
          <a:off x="0" y="6343650"/>
          <a:ext cx="3800475" cy="2057400"/>
        </a:xfrm>
        <a:prstGeom prst="rect">
          <a:avLst/>
        </a:prstGeom>
        <a:noFill/>
        <a:ln w="9525">
          <a:solidFill>
            <a:srgbClr val="000000"/>
          </a:solidFill>
          <a:miter lim="800000"/>
          <a:headEnd/>
          <a:tailEnd/>
        </a:ln>
      </xdr:spPr>
    </xdr:sp>
    <xdr:clientData/>
  </xdr:twoCellAnchor>
  <xdr:twoCellAnchor>
    <xdr:from>
      <xdr:col>0</xdr:col>
      <xdr:colOff>129715</xdr:colOff>
      <xdr:row>47</xdr:row>
      <xdr:rowOff>54926</xdr:rowOff>
    </xdr:from>
    <xdr:to>
      <xdr:col>0</xdr:col>
      <xdr:colOff>482140</xdr:colOff>
      <xdr:row>47</xdr:row>
      <xdr:rowOff>54926</xdr:rowOff>
    </xdr:to>
    <xdr:sp macro="" textlink="">
      <xdr:nvSpPr>
        <xdr:cNvPr id="1168" name="Line 144"/>
        <xdr:cNvSpPr>
          <a:spLocks noChangeShapeType="1"/>
        </xdr:cNvSpPr>
      </xdr:nvSpPr>
      <xdr:spPr bwMode="auto">
        <a:xfrm flipV="1">
          <a:off x="129715" y="8085737"/>
          <a:ext cx="352425" cy="0"/>
        </a:xfrm>
        <a:prstGeom prst="line">
          <a:avLst/>
        </a:prstGeom>
        <a:noFill/>
        <a:ln w="31750">
          <a:solidFill>
            <a:srgbClr val="000000"/>
          </a:solidFill>
          <a:prstDash val="sysDot"/>
          <a:round/>
          <a:headEnd/>
          <a:tailEnd/>
        </a:ln>
      </xdr:spPr>
    </xdr:sp>
    <xdr:clientData/>
  </xdr:twoCellAnchor>
  <xdr:twoCellAnchor>
    <xdr:from>
      <xdr:col>2</xdr:col>
      <xdr:colOff>476250</xdr:colOff>
      <xdr:row>40</xdr:row>
      <xdr:rowOff>85725</xdr:rowOff>
    </xdr:from>
    <xdr:to>
      <xdr:col>5</xdr:col>
      <xdr:colOff>390525</xdr:colOff>
      <xdr:row>51</xdr:row>
      <xdr:rowOff>0</xdr:rowOff>
    </xdr:to>
    <xdr:sp macro="" textlink="">
      <xdr:nvSpPr>
        <xdr:cNvPr id="1169" name="Text Box 145"/>
        <xdr:cNvSpPr txBox="1">
          <a:spLocks noChangeArrowheads="1"/>
        </xdr:cNvSpPr>
      </xdr:nvSpPr>
      <xdr:spPr bwMode="auto">
        <a:xfrm>
          <a:off x="1828800" y="6600825"/>
          <a:ext cx="1971675" cy="1800225"/>
        </a:xfrm>
        <a:prstGeom prst="rect">
          <a:avLst/>
        </a:prstGeom>
        <a:noFill/>
        <a:ln w="9525">
          <a:noFill/>
          <a:miter lim="800000"/>
          <a:headEnd/>
          <a:tailEnd/>
        </a:ln>
      </xdr:spPr>
      <xdr:txBody>
        <a:bodyPr vertOverflow="clip" wrap="square" lIns="18288" tIns="18288" rIns="0" bIns="0" anchor="t" upright="1"/>
        <a:lstStyle/>
        <a:p>
          <a:pPr algn="l" rtl="0">
            <a:defRPr sz="1000"/>
          </a:pPr>
          <a:r>
            <a:rPr lang="en-US" altLang="ja-JP" sz="600" b="1" i="0" u="none" strike="noStrike" baseline="0">
              <a:solidFill>
                <a:srgbClr val="000000"/>
              </a:solidFill>
              <a:latin typeface="Arial"/>
              <a:cs typeface="Arial"/>
            </a:rPr>
            <a:t>  </a:t>
          </a:r>
          <a:r>
            <a:rPr lang="en-US" altLang="ja-JP" sz="600" b="0" i="0" u="none" strike="noStrike" baseline="0">
              <a:solidFill>
                <a:srgbClr val="000000"/>
              </a:solidFill>
              <a:latin typeface="Arial"/>
              <a:cs typeface="Arial"/>
            </a:rPr>
            <a:t> </a:t>
          </a:r>
          <a:r>
            <a:rPr lang="en-US" altLang="ja-JP" sz="600" b="1" i="0" u="none" strike="noStrike" baseline="0">
              <a:solidFill>
                <a:srgbClr val="000000"/>
              </a:solidFill>
              <a:latin typeface="Arial Narrow"/>
            </a:rPr>
            <a:t>Project Facilities</a:t>
          </a:r>
          <a:endParaRPr lang="en-US" altLang="ja-JP" sz="600" b="0" i="0" u="none" strike="noStrike" baseline="0">
            <a:solidFill>
              <a:srgbClr val="000000"/>
            </a:solidFill>
            <a:latin typeface="Arial Narrow"/>
          </a:endParaRP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Thruway</a:t>
          </a: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Linking Road (New Construction)</a:t>
          </a: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Interchange (IC)</a:t>
          </a: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a:t>
          </a:r>
          <a:r>
            <a:rPr lang="en-US" altLang="ja-JP" sz="600" b="0" i="0" u="none" strike="noStrike" baseline="0">
              <a:solidFill>
                <a:srgbClr val="0000FF"/>
              </a:solidFill>
              <a:latin typeface="Arial Narrow"/>
            </a:rPr>
            <a:t>Traffic Management Center (TMC)</a:t>
          </a:r>
          <a:endParaRPr lang="en-US" altLang="ja-JP" sz="600" b="0" i="0" u="none" strike="noStrike" baseline="0">
            <a:solidFill>
              <a:srgbClr val="000000"/>
            </a:solidFill>
            <a:latin typeface="Arial Narrow"/>
          </a:endParaRP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a:t>
          </a:r>
          <a:r>
            <a:rPr lang="en-US" altLang="ja-JP" sz="600" b="0" i="0" u="none" strike="noStrike" baseline="0">
              <a:solidFill>
                <a:srgbClr val="008000"/>
              </a:solidFill>
              <a:latin typeface="Arial Narrow"/>
            </a:rPr>
            <a:t>Expressway Operation Office (EOO)</a:t>
          </a:r>
          <a:endParaRPr lang="en-US" altLang="ja-JP" sz="600" b="0" i="0" u="none" strike="noStrike" baseline="0">
            <a:solidFill>
              <a:srgbClr val="000000"/>
            </a:solidFill>
            <a:latin typeface="Arial Narrow"/>
          </a:endParaRP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a:t>
          </a:r>
          <a:r>
            <a:rPr lang="en-US" altLang="ja-JP" sz="600" b="0" i="0" u="none" strike="noStrike" baseline="0">
              <a:solidFill>
                <a:srgbClr val="008080"/>
              </a:solidFill>
              <a:latin typeface="Arial Narrow"/>
            </a:rPr>
            <a:t>Service Area (SA)</a:t>
          </a:r>
          <a:endParaRPr lang="en-US" altLang="ja-JP" sz="600" b="0" i="0" u="none" strike="noStrike" baseline="0">
            <a:solidFill>
              <a:srgbClr val="000000"/>
            </a:solidFill>
            <a:latin typeface="Arial Narrow"/>
          </a:endParaRP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a:t>
          </a:r>
          <a:r>
            <a:rPr lang="en-US" altLang="ja-JP" sz="600" b="0" i="0" u="none" strike="noStrike" baseline="0">
              <a:solidFill>
                <a:srgbClr val="FF9900"/>
              </a:solidFill>
              <a:latin typeface="Arial Narrow"/>
            </a:rPr>
            <a:t>   Parking Area (PA)</a:t>
          </a:r>
          <a:endParaRPr lang="en-US" altLang="ja-JP" sz="600" b="0" i="0" u="none" strike="noStrike" baseline="0">
            <a:solidFill>
              <a:srgbClr val="000000"/>
            </a:solidFill>
            <a:latin typeface="Arial Narrow"/>
          </a:endParaRP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a:t>
          </a:r>
          <a:r>
            <a:rPr lang="en-US" altLang="ja-JP" sz="600" b="0" i="0" u="none" strike="noStrike" baseline="0">
              <a:solidFill>
                <a:srgbClr val="800080"/>
              </a:solidFill>
              <a:latin typeface="Arial Narrow"/>
            </a:rPr>
            <a:t>   Toll Barrier (TB)</a:t>
          </a:r>
          <a:endParaRPr lang="en-US" altLang="ja-JP" sz="600" b="0" i="0" u="none" strike="noStrike" baseline="0">
            <a:solidFill>
              <a:srgbClr val="000000"/>
            </a:solidFill>
            <a:latin typeface="Arial Narrow"/>
          </a:endParaRP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Toll Gate (TG)</a:t>
          </a:r>
        </a:p>
        <a:p>
          <a:pPr algn="l" rtl="0">
            <a:defRPr sz="1000"/>
          </a:pPr>
          <a:endParaRPr lang="en-US" altLang="ja-JP" sz="200" b="0" i="0" u="none" strike="noStrike" baseline="0">
            <a:solidFill>
              <a:srgbClr val="000000"/>
            </a:solidFill>
            <a:latin typeface="Arial Narrow"/>
          </a:endParaRPr>
        </a:p>
        <a:p>
          <a:pPr algn="l" rtl="0">
            <a:defRPr sz="1000"/>
          </a:pPr>
          <a:r>
            <a:rPr lang="en-US" altLang="ja-JP" sz="600" b="0" i="0" u="none" strike="noStrike" baseline="0">
              <a:solidFill>
                <a:srgbClr val="000000"/>
              </a:solidFill>
              <a:latin typeface="Arial Narrow"/>
            </a:rPr>
            <a:t>                          </a:t>
          </a:r>
          <a:r>
            <a:rPr lang="en-US" altLang="ja-JP" sz="600" b="0" i="0" u="none" strike="noStrike" baseline="0">
              <a:solidFill>
                <a:srgbClr val="FF00FF"/>
              </a:solidFill>
              <a:latin typeface="Arial Narrow"/>
            </a:rPr>
            <a:t>   Toll Plaza Office (TPO)</a:t>
          </a:r>
        </a:p>
      </xdr:txBody>
    </xdr:sp>
    <xdr:clientData/>
  </xdr:twoCellAnchor>
  <xdr:twoCellAnchor>
    <xdr:from>
      <xdr:col>2</xdr:col>
      <xdr:colOff>586740</xdr:colOff>
      <xdr:row>41</xdr:row>
      <xdr:rowOff>117063</xdr:rowOff>
    </xdr:from>
    <xdr:to>
      <xdr:col>3</xdr:col>
      <xdr:colOff>243840</xdr:colOff>
      <xdr:row>41</xdr:row>
      <xdr:rowOff>117063</xdr:rowOff>
    </xdr:to>
    <xdr:sp macro="" textlink="">
      <xdr:nvSpPr>
        <xdr:cNvPr id="1170" name="Line 146"/>
        <xdr:cNvSpPr>
          <a:spLocks noChangeShapeType="1"/>
        </xdr:cNvSpPr>
      </xdr:nvSpPr>
      <xdr:spPr bwMode="auto">
        <a:xfrm flipV="1">
          <a:off x="1939145" y="7122664"/>
          <a:ext cx="344208" cy="0"/>
        </a:xfrm>
        <a:prstGeom prst="line">
          <a:avLst/>
        </a:prstGeom>
        <a:noFill/>
        <a:ln w="44450">
          <a:solidFill>
            <a:srgbClr val="FF0000"/>
          </a:solidFill>
          <a:round/>
          <a:headEnd/>
          <a:tailEnd/>
        </a:ln>
      </xdr:spPr>
    </xdr:sp>
    <xdr:clientData/>
  </xdr:twoCellAnchor>
  <xdr:twoCellAnchor>
    <xdr:from>
      <xdr:col>0</xdr:col>
      <xdr:colOff>136811</xdr:colOff>
      <xdr:row>48</xdr:row>
      <xdr:rowOff>167946</xdr:rowOff>
    </xdr:from>
    <xdr:to>
      <xdr:col>0</xdr:col>
      <xdr:colOff>479711</xdr:colOff>
      <xdr:row>49</xdr:row>
      <xdr:rowOff>35177</xdr:rowOff>
    </xdr:to>
    <xdr:sp macro="" textlink="">
      <xdr:nvSpPr>
        <xdr:cNvPr id="1171" name="Rectangle 147"/>
        <xdr:cNvSpPr>
          <a:spLocks noChangeArrowheads="1"/>
        </xdr:cNvSpPr>
      </xdr:nvSpPr>
      <xdr:spPr bwMode="auto">
        <a:xfrm>
          <a:off x="136811" y="8369625"/>
          <a:ext cx="342900" cy="38100"/>
        </a:xfrm>
        <a:prstGeom prst="rect">
          <a:avLst/>
        </a:prstGeom>
        <a:noFill/>
        <a:ln w="9525">
          <a:solidFill>
            <a:srgbClr val="0000FF"/>
          </a:solidFill>
          <a:miter lim="800000"/>
          <a:headEnd/>
          <a:tailEnd/>
        </a:ln>
      </xdr:spPr>
    </xdr:sp>
    <xdr:clientData/>
  </xdr:twoCellAnchor>
  <xdr:twoCellAnchor>
    <xdr:from>
      <xdr:col>2</xdr:col>
      <xdr:colOff>586740</xdr:colOff>
      <xdr:row>43</xdr:row>
      <xdr:rowOff>29316</xdr:rowOff>
    </xdr:from>
    <xdr:to>
      <xdr:col>3</xdr:col>
      <xdr:colOff>243840</xdr:colOff>
      <xdr:row>43</xdr:row>
      <xdr:rowOff>29316</xdr:rowOff>
    </xdr:to>
    <xdr:sp macro="" textlink="">
      <xdr:nvSpPr>
        <xdr:cNvPr id="1172" name="Line 148"/>
        <xdr:cNvSpPr>
          <a:spLocks noChangeShapeType="1"/>
        </xdr:cNvSpPr>
      </xdr:nvSpPr>
      <xdr:spPr bwMode="auto">
        <a:xfrm flipV="1">
          <a:off x="1939145" y="7376654"/>
          <a:ext cx="344208" cy="0"/>
        </a:xfrm>
        <a:prstGeom prst="line">
          <a:avLst/>
        </a:prstGeom>
        <a:noFill/>
        <a:ln w="19050">
          <a:solidFill>
            <a:srgbClr val="008000"/>
          </a:solidFill>
          <a:round/>
          <a:headEnd/>
          <a:tailEnd/>
        </a:ln>
      </xdr:spPr>
    </xdr:sp>
    <xdr:clientData/>
  </xdr:twoCellAnchor>
  <xdr:twoCellAnchor>
    <xdr:from>
      <xdr:col>1</xdr:col>
      <xdr:colOff>571500</xdr:colOff>
      <xdr:row>5</xdr:row>
      <xdr:rowOff>38100</xdr:rowOff>
    </xdr:from>
    <xdr:to>
      <xdr:col>1</xdr:col>
      <xdr:colOff>571500</xdr:colOff>
      <xdr:row>22</xdr:row>
      <xdr:rowOff>0</xdr:rowOff>
    </xdr:to>
    <xdr:sp macro="" textlink="">
      <xdr:nvSpPr>
        <xdr:cNvPr id="1173" name="Line 149"/>
        <xdr:cNvSpPr>
          <a:spLocks noChangeShapeType="1"/>
        </xdr:cNvSpPr>
      </xdr:nvSpPr>
      <xdr:spPr bwMode="auto">
        <a:xfrm>
          <a:off x="1238250" y="723900"/>
          <a:ext cx="0" cy="2876550"/>
        </a:xfrm>
        <a:prstGeom prst="line">
          <a:avLst/>
        </a:prstGeom>
        <a:noFill/>
        <a:ln w="31750">
          <a:solidFill>
            <a:srgbClr val="000000"/>
          </a:solidFill>
          <a:round/>
          <a:headEnd/>
          <a:tailEnd/>
        </a:ln>
      </xdr:spPr>
    </xdr:sp>
    <xdr:clientData/>
  </xdr:twoCellAnchor>
  <xdr:twoCellAnchor>
    <xdr:from>
      <xdr:col>6</xdr:col>
      <xdr:colOff>561975</xdr:colOff>
      <xdr:row>7</xdr:row>
      <xdr:rowOff>123825</xdr:rowOff>
    </xdr:from>
    <xdr:to>
      <xdr:col>6</xdr:col>
      <xdr:colOff>561975</xdr:colOff>
      <xdr:row>22</xdr:row>
      <xdr:rowOff>0</xdr:rowOff>
    </xdr:to>
    <xdr:sp macro="" textlink="">
      <xdr:nvSpPr>
        <xdr:cNvPr id="1174" name="Line 150"/>
        <xdr:cNvSpPr>
          <a:spLocks noChangeShapeType="1"/>
        </xdr:cNvSpPr>
      </xdr:nvSpPr>
      <xdr:spPr bwMode="auto">
        <a:xfrm>
          <a:off x="4657725" y="1152525"/>
          <a:ext cx="0" cy="2447925"/>
        </a:xfrm>
        <a:prstGeom prst="line">
          <a:avLst/>
        </a:prstGeom>
        <a:noFill/>
        <a:ln w="31750">
          <a:solidFill>
            <a:srgbClr val="000000"/>
          </a:solidFill>
          <a:round/>
          <a:headEnd/>
          <a:tailEnd/>
        </a:ln>
      </xdr:spPr>
    </xdr:sp>
    <xdr:clientData/>
  </xdr:twoCellAnchor>
  <xdr:twoCellAnchor>
    <xdr:from>
      <xdr:col>12</xdr:col>
      <xdr:colOff>276225</xdr:colOff>
      <xdr:row>7</xdr:row>
      <xdr:rowOff>123825</xdr:rowOff>
    </xdr:from>
    <xdr:to>
      <xdr:col>12</xdr:col>
      <xdr:colOff>276225</xdr:colOff>
      <xdr:row>17</xdr:row>
      <xdr:rowOff>161925</xdr:rowOff>
    </xdr:to>
    <xdr:sp macro="" textlink="">
      <xdr:nvSpPr>
        <xdr:cNvPr id="1175" name="Line 151"/>
        <xdr:cNvSpPr>
          <a:spLocks noChangeShapeType="1"/>
        </xdr:cNvSpPr>
      </xdr:nvSpPr>
      <xdr:spPr bwMode="auto">
        <a:xfrm>
          <a:off x="8486775" y="1152525"/>
          <a:ext cx="0" cy="1752600"/>
        </a:xfrm>
        <a:prstGeom prst="line">
          <a:avLst/>
        </a:prstGeom>
        <a:noFill/>
        <a:ln w="31750">
          <a:solidFill>
            <a:srgbClr val="000000"/>
          </a:solidFill>
          <a:prstDash val="sysDot"/>
          <a:round/>
          <a:headEnd/>
          <a:tailEnd/>
        </a:ln>
      </xdr:spPr>
    </xdr:sp>
    <xdr:clientData/>
  </xdr:twoCellAnchor>
  <xdr:twoCellAnchor>
    <xdr:from>
      <xdr:col>17</xdr:col>
      <xdr:colOff>123825</xdr:colOff>
      <xdr:row>16</xdr:row>
      <xdr:rowOff>76200</xdr:rowOff>
    </xdr:from>
    <xdr:to>
      <xdr:col>19</xdr:col>
      <xdr:colOff>66675</xdr:colOff>
      <xdr:row>20</xdr:row>
      <xdr:rowOff>19050</xdr:rowOff>
    </xdr:to>
    <xdr:sp macro="" textlink="">
      <xdr:nvSpPr>
        <xdr:cNvPr id="1176" name="Freeform 152"/>
        <xdr:cNvSpPr>
          <a:spLocks/>
        </xdr:cNvSpPr>
      </xdr:nvSpPr>
      <xdr:spPr bwMode="auto">
        <a:xfrm>
          <a:off x="11763375" y="2647950"/>
          <a:ext cx="1314450" cy="628650"/>
        </a:xfrm>
        <a:custGeom>
          <a:avLst/>
          <a:gdLst/>
          <a:ahLst/>
          <a:cxnLst>
            <a:cxn ang="0">
              <a:pos x="0" y="66"/>
            </a:cxn>
            <a:cxn ang="0">
              <a:pos x="44" y="60"/>
            </a:cxn>
            <a:cxn ang="0">
              <a:pos x="81" y="48"/>
            </a:cxn>
            <a:cxn ang="0">
              <a:pos x="112" y="28"/>
            </a:cxn>
            <a:cxn ang="0">
              <a:pos x="129" y="12"/>
            </a:cxn>
            <a:cxn ang="0">
              <a:pos x="138" y="0"/>
            </a:cxn>
          </a:cxnLst>
          <a:rect l="0" t="0" r="r" b="b"/>
          <a:pathLst>
            <a:path w="138" h="66">
              <a:moveTo>
                <a:pt x="0" y="66"/>
              </a:moveTo>
              <a:cubicBezTo>
                <a:pt x="8" y="65"/>
                <a:pt x="30" y="63"/>
                <a:pt x="44" y="60"/>
              </a:cubicBezTo>
              <a:cubicBezTo>
                <a:pt x="58" y="57"/>
                <a:pt x="70" y="53"/>
                <a:pt x="81" y="48"/>
              </a:cubicBezTo>
              <a:cubicBezTo>
                <a:pt x="92" y="42"/>
                <a:pt x="103" y="35"/>
                <a:pt x="112" y="28"/>
              </a:cubicBezTo>
              <a:cubicBezTo>
                <a:pt x="120" y="22"/>
                <a:pt x="125" y="17"/>
                <a:pt x="129" y="12"/>
              </a:cubicBezTo>
              <a:cubicBezTo>
                <a:pt x="133" y="7"/>
                <a:pt x="137" y="2"/>
                <a:pt x="138" y="0"/>
              </a:cubicBezTo>
            </a:path>
          </a:pathLst>
        </a:custGeom>
        <a:noFill/>
        <a:ln w="38100" cap="flat" cmpd="sng">
          <a:solidFill>
            <a:srgbClr val="FF0000"/>
          </a:solidFill>
          <a:prstDash val="solid"/>
          <a:round/>
          <a:headEnd type="none" w="med" len="med"/>
          <a:tailEnd type="none" w="med" len="med"/>
        </a:ln>
      </xdr:spPr>
    </xdr:sp>
    <xdr:clientData/>
  </xdr:twoCellAnchor>
  <xdr:twoCellAnchor>
    <xdr:from>
      <xdr:col>18</xdr:col>
      <xdr:colOff>676275</xdr:colOff>
      <xdr:row>16</xdr:row>
      <xdr:rowOff>57150</xdr:rowOff>
    </xdr:from>
    <xdr:to>
      <xdr:col>19</xdr:col>
      <xdr:colOff>114300</xdr:colOff>
      <xdr:row>17</xdr:row>
      <xdr:rowOff>9525</xdr:rowOff>
    </xdr:to>
    <xdr:sp macro="" textlink="">
      <xdr:nvSpPr>
        <xdr:cNvPr id="1177" name="Oval 153"/>
        <xdr:cNvSpPr>
          <a:spLocks noChangeArrowheads="1"/>
        </xdr:cNvSpPr>
      </xdr:nvSpPr>
      <xdr:spPr bwMode="auto">
        <a:xfrm>
          <a:off x="13001625" y="2628900"/>
          <a:ext cx="123825" cy="123825"/>
        </a:xfrm>
        <a:prstGeom prst="ellipse">
          <a:avLst/>
        </a:prstGeom>
        <a:solidFill>
          <a:srgbClr val="FF0000"/>
        </a:solidFill>
        <a:ln w="12700">
          <a:solidFill>
            <a:srgbClr val="000000"/>
          </a:solidFill>
          <a:round/>
          <a:headEnd/>
          <a:tailEnd/>
        </a:ln>
      </xdr:spPr>
    </xdr:sp>
    <xdr:clientData/>
  </xdr:twoCellAnchor>
  <xdr:twoCellAnchor>
    <xdr:from>
      <xdr:col>1</xdr:col>
      <xdr:colOff>457200</xdr:colOff>
      <xdr:row>13</xdr:row>
      <xdr:rowOff>0</xdr:rowOff>
    </xdr:from>
    <xdr:to>
      <xdr:col>2</xdr:col>
      <xdr:colOff>0</xdr:colOff>
      <xdr:row>14</xdr:row>
      <xdr:rowOff>57150</xdr:rowOff>
    </xdr:to>
    <xdr:sp macro="" textlink="">
      <xdr:nvSpPr>
        <xdr:cNvPr id="1178" name="Oval 154"/>
        <xdr:cNvSpPr>
          <a:spLocks noChangeAspect="1" noChangeArrowheads="1"/>
        </xdr:cNvSpPr>
      </xdr:nvSpPr>
      <xdr:spPr bwMode="auto">
        <a:xfrm>
          <a:off x="1123950" y="2057400"/>
          <a:ext cx="228600" cy="228600"/>
        </a:xfrm>
        <a:prstGeom prst="ellipse">
          <a:avLst/>
        </a:prstGeom>
        <a:solidFill>
          <a:srgbClr val="FFFFFF"/>
        </a:solidFill>
        <a:ln w="12700">
          <a:solidFill>
            <a:srgbClr val="FF0000"/>
          </a:solidFill>
          <a:round/>
          <a:headEnd/>
          <a:tailEnd/>
        </a:ln>
      </xdr:spPr>
    </xdr:sp>
    <xdr:clientData/>
  </xdr:twoCellAnchor>
  <xdr:twoCellAnchor>
    <xdr:from>
      <xdr:col>1</xdr:col>
      <xdr:colOff>438150</xdr:colOff>
      <xdr:row>12</xdr:row>
      <xdr:rowOff>152400</xdr:rowOff>
    </xdr:from>
    <xdr:to>
      <xdr:col>2</xdr:col>
      <xdr:colOff>19050</xdr:colOff>
      <xdr:row>14</xdr:row>
      <xdr:rowOff>76200</xdr:rowOff>
    </xdr:to>
    <xdr:sp macro="" textlink="">
      <xdr:nvSpPr>
        <xdr:cNvPr id="1179" name="Text Box 155"/>
        <xdr:cNvSpPr txBox="1">
          <a:spLocks noChangeArrowheads="1"/>
        </xdr:cNvSpPr>
      </xdr:nvSpPr>
      <xdr:spPr bwMode="auto">
        <a:xfrm>
          <a:off x="1104900" y="2038350"/>
          <a:ext cx="266700" cy="26670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FF0000"/>
              </a:solidFill>
              <a:latin typeface="Arial Narrow"/>
            </a:rPr>
            <a:t>14B</a:t>
          </a:r>
        </a:p>
      </xdr:txBody>
    </xdr:sp>
    <xdr:clientData/>
  </xdr:twoCellAnchor>
  <xdr:twoCellAnchor>
    <xdr:from>
      <xdr:col>3</xdr:col>
      <xdr:colOff>19050</xdr:colOff>
      <xdr:row>45</xdr:row>
      <xdr:rowOff>46622</xdr:rowOff>
    </xdr:from>
    <xdr:to>
      <xdr:col>3</xdr:col>
      <xdr:colOff>142875</xdr:colOff>
      <xdr:row>45</xdr:row>
      <xdr:rowOff>93665</xdr:rowOff>
    </xdr:to>
    <xdr:sp macro="" textlink="">
      <xdr:nvSpPr>
        <xdr:cNvPr id="1180" name="AutoShape 156"/>
        <xdr:cNvSpPr>
          <a:spLocks noChangeArrowheads="1"/>
        </xdr:cNvSpPr>
      </xdr:nvSpPr>
      <xdr:spPr bwMode="auto">
        <a:xfrm rot="10800000">
          <a:off x="2058563" y="7735696"/>
          <a:ext cx="123825" cy="47043"/>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008080"/>
        </a:solidFill>
        <a:ln w="6350">
          <a:solidFill>
            <a:srgbClr val="000000"/>
          </a:solidFill>
          <a:miter lim="800000"/>
          <a:headEnd/>
          <a:tailEnd/>
        </a:ln>
      </xdr:spPr>
    </xdr:sp>
    <xdr:clientData/>
  </xdr:twoCellAnchor>
  <xdr:twoCellAnchor>
    <xdr:from>
      <xdr:col>3</xdr:col>
      <xdr:colOff>19050</xdr:colOff>
      <xdr:row>45</xdr:row>
      <xdr:rowOff>158436</xdr:rowOff>
    </xdr:from>
    <xdr:to>
      <xdr:col>3</xdr:col>
      <xdr:colOff>142875</xdr:colOff>
      <xdr:row>46</xdr:row>
      <xdr:rowOff>35192</xdr:rowOff>
    </xdr:to>
    <xdr:sp macro="" textlink="">
      <xdr:nvSpPr>
        <xdr:cNvPr id="1181" name="AutoShape 157"/>
        <xdr:cNvSpPr>
          <a:spLocks noChangeArrowheads="1"/>
        </xdr:cNvSpPr>
      </xdr:nvSpPr>
      <xdr:spPr bwMode="auto">
        <a:xfrm rot="10800000">
          <a:off x="2058563" y="7847510"/>
          <a:ext cx="123825" cy="47625"/>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FF9900"/>
        </a:solidFill>
        <a:ln w="6350">
          <a:solidFill>
            <a:srgbClr val="000000"/>
          </a:solidFill>
          <a:miter lim="800000"/>
          <a:headEnd/>
          <a:tailEnd/>
        </a:ln>
      </xdr:spPr>
    </xdr:sp>
    <xdr:clientData/>
  </xdr:twoCellAnchor>
  <xdr:twoCellAnchor>
    <xdr:from>
      <xdr:col>3</xdr:col>
      <xdr:colOff>28575</xdr:colOff>
      <xdr:row>43</xdr:row>
      <xdr:rowOff>100776</xdr:rowOff>
    </xdr:from>
    <xdr:to>
      <xdr:col>3</xdr:col>
      <xdr:colOff>123825</xdr:colOff>
      <xdr:row>44</xdr:row>
      <xdr:rowOff>25158</xdr:rowOff>
    </xdr:to>
    <xdr:sp macro="" textlink="">
      <xdr:nvSpPr>
        <xdr:cNvPr id="1182" name="AutoShape 158"/>
        <xdr:cNvSpPr>
          <a:spLocks noChangeArrowheads="1"/>
        </xdr:cNvSpPr>
      </xdr:nvSpPr>
      <xdr:spPr bwMode="auto">
        <a:xfrm>
          <a:off x="2068088" y="7448114"/>
          <a:ext cx="95250" cy="95250"/>
        </a:xfrm>
        <a:prstGeom prst="cube">
          <a:avLst>
            <a:gd name="adj" fmla="val 25000"/>
          </a:avLst>
        </a:prstGeom>
        <a:solidFill>
          <a:srgbClr val="0000FF"/>
        </a:solidFill>
        <a:ln w="6350">
          <a:solidFill>
            <a:srgbClr val="000000"/>
          </a:solidFill>
          <a:miter lim="800000"/>
          <a:headEnd/>
          <a:tailEnd/>
        </a:ln>
      </xdr:spPr>
    </xdr:sp>
    <xdr:clientData/>
  </xdr:twoCellAnchor>
  <xdr:twoCellAnchor>
    <xdr:from>
      <xdr:col>3</xdr:col>
      <xdr:colOff>28575</xdr:colOff>
      <xdr:row>44</xdr:row>
      <xdr:rowOff>62152</xdr:rowOff>
    </xdr:from>
    <xdr:to>
      <xdr:col>3</xdr:col>
      <xdr:colOff>123825</xdr:colOff>
      <xdr:row>44</xdr:row>
      <xdr:rowOff>157402</xdr:rowOff>
    </xdr:to>
    <xdr:sp macro="" textlink="">
      <xdr:nvSpPr>
        <xdr:cNvPr id="1183" name="AutoShape 159"/>
        <xdr:cNvSpPr>
          <a:spLocks noChangeArrowheads="1"/>
        </xdr:cNvSpPr>
      </xdr:nvSpPr>
      <xdr:spPr bwMode="auto">
        <a:xfrm>
          <a:off x="2068088" y="7580358"/>
          <a:ext cx="95250" cy="95250"/>
        </a:xfrm>
        <a:prstGeom prst="cube">
          <a:avLst>
            <a:gd name="adj" fmla="val 25000"/>
          </a:avLst>
        </a:prstGeom>
        <a:solidFill>
          <a:srgbClr val="008000"/>
        </a:solidFill>
        <a:ln w="6350">
          <a:solidFill>
            <a:srgbClr val="000000"/>
          </a:solidFill>
          <a:miter lim="800000"/>
          <a:headEnd/>
          <a:tailEnd/>
        </a:ln>
      </xdr:spPr>
    </xdr:sp>
    <xdr:clientData/>
  </xdr:twoCellAnchor>
  <xdr:twoCellAnchor>
    <xdr:from>
      <xdr:col>3</xdr:col>
      <xdr:colOff>24765</xdr:colOff>
      <xdr:row>48</xdr:row>
      <xdr:rowOff>1237</xdr:rowOff>
    </xdr:from>
    <xdr:to>
      <xdr:col>3</xdr:col>
      <xdr:colOff>120015</xdr:colOff>
      <xdr:row>48</xdr:row>
      <xdr:rowOff>96487</xdr:rowOff>
    </xdr:to>
    <xdr:sp macro="" textlink="">
      <xdr:nvSpPr>
        <xdr:cNvPr id="1184" name="AutoShape 160"/>
        <xdr:cNvSpPr>
          <a:spLocks noChangeArrowheads="1"/>
        </xdr:cNvSpPr>
      </xdr:nvSpPr>
      <xdr:spPr bwMode="auto">
        <a:xfrm>
          <a:off x="2064278" y="8202916"/>
          <a:ext cx="95250" cy="95250"/>
        </a:xfrm>
        <a:prstGeom prst="cube">
          <a:avLst>
            <a:gd name="adj" fmla="val 25000"/>
          </a:avLst>
        </a:prstGeom>
        <a:solidFill>
          <a:srgbClr val="FF00FF"/>
        </a:solidFill>
        <a:ln w="6350">
          <a:solidFill>
            <a:srgbClr val="000000"/>
          </a:solidFill>
          <a:miter lim="800000"/>
          <a:headEnd/>
          <a:tailEnd/>
        </a:ln>
      </xdr:spPr>
    </xdr:sp>
    <xdr:clientData/>
  </xdr:twoCellAnchor>
  <xdr:twoCellAnchor>
    <xdr:from>
      <xdr:col>3</xdr:col>
      <xdr:colOff>28575</xdr:colOff>
      <xdr:row>46</xdr:row>
      <xdr:rowOff>104223</xdr:rowOff>
    </xdr:from>
    <xdr:to>
      <xdr:col>3</xdr:col>
      <xdr:colOff>123825</xdr:colOff>
      <xdr:row>47</xdr:row>
      <xdr:rowOff>28605</xdr:rowOff>
    </xdr:to>
    <xdr:sp macro="" textlink="">
      <xdr:nvSpPr>
        <xdr:cNvPr id="1185" name="AutoShape 161"/>
        <xdr:cNvSpPr>
          <a:spLocks noChangeArrowheads="1"/>
        </xdr:cNvSpPr>
      </xdr:nvSpPr>
      <xdr:spPr bwMode="auto">
        <a:xfrm>
          <a:off x="2068088" y="7964166"/>
          <a:ext cx="95250" cy="95250"/>
        </a:xfrm>
        <a:prstGeom prst="bevel">
          <a:avLst>
            <a:gd name="adj" fmla="val 20000"/>
          </a:avLst>
        </a:prstGeom>
        <a:solidFill>
          <a:srgbClr val="800080"/>
        </a:solidFill>
        <a:ln w="6350">
          <a:solidFill>
            <a:srgbClr val="000000"/>
          </a:solidFill>
          <a:miter lim="800000"/>
          <a:headEnd/>
          <a:tailEnd/>
        </a:ln>
      </xdr:spPr>
    </xdr:sp>
    <xdr:clientData/>
  </xdr:twoCellAnchor>
  <xdr:twoCellAnchor>
    <xdr:from>
      <xdr:col>3</xdr:col>
      <xdr:colOff>28574</xdr:colOff>
      <xdr:row>47</xdr:row>
      <xdr:rowOff>62021</xdr:rowOff>
    </xdr:from>
    <xdr:to>
      <xdr:col>3</xdr:col>
      <xdr:colOff>123824</xdr:colOff>
      <xdr:row>47</xdr:row>
      <xdr:rowOff>156689</xdr:rowOff>
    </xdr:to>
    <xdr:sp macro="" textlink="">
      <xdr:nvSpPr>
        <xdr:cNvPr id="1186" name="AutoShape 162"/>
        <xdr:cNvSpPr>
          <a:spLocks noChangeArrowheads="1"/>
        </xdr:cNvSpPr>
      </xdr:nvSpPr>
      <xdr:spPr bwMode="auto">
        <a:xfrm>
          <a:off x="2068087" y="8092832"/>
          <a:ext cx="95250" cy="94668"/>
        </a:xfrm>
        <a:prstGeom prst="bevel">
          <a:avLst>
            <a:gd name="adj" fmla="val 20000"/>
          </a:avLst>
        </a:prstGeom>
        <a:solidFill>
          <a:srgbClr val="FFFF99"/>
        </a:solidFill>
        <a:ln w="6350">
          <a:solidFill>
            <a:srgbClr val="000000"/>
          </a:solidFill>
          <a:miter lim="800000"/>
          <a:headEnd/>
          <a:tailEnd/>
        </a:ln>
      </xdr:spPr>
    </xdr:sp>
    <xdr:clientData/>
  </xdr:twoCellAnchor>
  <xdr:twoCellAnchor>
    <xdr:from>
      <xdr:col>5</xdr:col>
      <xdr:colOff>238125</xdr:colOff>
      <xdr:row>19</xdr:row>
      <xdr:rowOff>104775</xdr:rowOff>
    </xdr:from>
    <xdr:to>
      <xdr:col>5</xdr:col>
      <xdr:colOff>361950</xdr:colOff>
      <xdr:row>19</xdr:row>
      <xdr:rowOff>152400</xdr:rowOff>
    </xdr:to>
    <xdr:sp macro="" textlink="">
      <xdr:nvSpPr>
        <xdr:cNvPr id="1187" name="AutoShape 163"/>
        <xdr:cNvSpPr>
          <a:spLocks noChangeArrowheads="1"/>
        </xdr:cNvSpPr>
      </xdr:nvSpPr>
      <xdr:spPr bwMode="auto">
        <a:xfrm rot="10800000">
          <a:off x="3648075" y="3190875"/>
          <a:ext cx="123825" cy="47625"/>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FF9900"/>
        </a:solidFill>
        <a:ln w="6350">
          <a:solidFill>
            <a:srgbClr val="000000"/>
          </a:solidFill>
          <a:miter lim="800000"/>
          <a:headEnd/>
          <a:tailEnd/>
        </a:ln>
      </xdr:spPr>
    </xdr:sp>
    <xdr:clientData/>
  </xdr:twoCellAnchor>
  <xdr:twoCellAnchor>
    <xdr:from>
      <xdr:col>5</xdr:col>
      <xdr:colOff>238125</xdr:colOff>
      <xdr:row>20</xdr:row>
      <xdr:rowOff>57150</xdr:rowOff>
    </xdr:from>
    <xdr:to>
      <xdr:col>5</xdr:col>
      <xdr:colOff>361950</xdr:colOff>
      <xdr:row>20</xdr:row>
      <xdr:rowOff>104775</xdr:rowOff>
    </xdr:to>
    <xdr:sp macro="" textlink="">
      <xdr:nvSpPr>
        <xdr:cNvPr id="1188" name="AutoShape 164"/>
        <xdr:cNvSpPr>
          <a:spLocks noChangeArrowheads="1"/>
        </xdr:cNvSpPr>
      </xdr:nvSpPr>
      <xdr:spPr bwMode="auto">
        <a:xfrm>
          <a:off x="3648075" y="3314700"/>
          <a:ext cx="123825" cy="47625"/>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FF9900"/>
        </a:solidFill>
        <a:ln w="6350">
          <a:solidFill>
            <a:srgbClr val="000000"/>
          </a:solidFill>
          <a:miter lim="800000"/>
          <a:headEnd/>
          <a:tailEnd/>
        </a:ln>
      </xdr:spPr>
    </xdr:sp>
    <xdr:clientData/>
  </xdr:twoCellAnchor>
  <xdr:twoCellAnchor>
    <xdr:from>
      <xdr:col>10</xdr:col>
      <xdr:colOff>314325</xdr:colOff>
      <xdr:row>19</xdr:row>
      <xdr:rowOff>104775</xdr:rowOff>
    </xdr:from>
    <xdr:to>
      <xdr:col>10</xdr:col>
      <xdr:colOff>438150</xdr:colOff>
      <xdr:row>19</xdr:row>
      <xdr:rowOff>152400</xdr:rowOff>
    </xdr:to>
    <xdr:sp macro="" textlink="">
      <xdr:nvSpPr>
        <xdr:cNvPr id="1189" name="AutoShape 165"/>
        <xdr:cNvSpPr>
          <a:spLocks noChangeArrowheads="1"/>
        </xdr:cNvSpPr>
      </xdr:nvSpPr>
      <xdr:spPr bwMode="auto">
        <a:xfrm rot="10800000">
          <a:off x="7153275" y="3190875"/>
          <a:ext cx="123825" cy="47625"/>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008080"/>
        </a:solidFill>
        <a:ln w="6350">
          <a:solidFill>
            <a:srgbClr val="000000"/>
          </a:solidFill>
          <a:miter lim="800000"/>
          <a:headEnd/>
          <a:tailEnd/>
        </a:ln>
      </xdr:spPr>
    </xdr:sp>
    <xdr:clientData/>
  </xdr:twoCellAnchor>
  <xdr:twoCellAnchor>
    <xdr:from>
      <xdr:col>10</xdr:col>
      <xdr:colOff>314325</xdr:colOff>
      <xdr:row>20</xdr:row>
      <xdr:rowOff>57150</xdr:rowOff>
    </xdr:from>
    <xdr:to>
      <xdr:col>10</xdr:col>
      <xdr:colOff>438150</xdr:colOff>
      <xdr:row>20</xdr:row>
      <xdr:rowOff>104775</xdr:rowOff>
    </xdr:to>
    <xdr:sp macro="" textlink="">
      <xdr:nvSpPr>
        <xdr:cNvPr id="1190" name="AutoShape 166"/>
        <xdr:cNvSpPr>
          <a:spLocks noChangeArrowheads="1"/>
        </xdr:cNvSpPr>
      </xdr:nvSpPr>
      <xdr:spPr bwMode="auto">
        <a:xfrm>
          <a:off x="7153275" y="3314700"/>
          <a:ext cx="123825" cy="47625"/>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008080"/>
        </a:solidFill>
        <a:ln w="6350">
          <a:solidFill>
            <a:srgbClr val="000000"/>
          </a:solidFill>
          <a:miter lim="800000"/>
          <a:headEnd/>
          <a:tailEnd/>
        </a:ln>
      </xdr:spPr>
    </xdr:sp>
    <xdr:clientData/>
  </xdr:twoCellAnchor>
  <xdr:twoCellAnchor>
    <xdr:from>
      <xdr:col>5</xdr:col>
      <xdr:colOff>219075</xdr:colOff>
      <xdr:row>18</xdr:row>
      <xdr:rowOff>142875</xdr:rowOff>
    </xdr:from>
    <xdr:to>
      <xdr:col>6</xdr:col>
      <xdr:colOff>419100</xdr:colOff>
      <xdr:row>19</xdr:row>
      <xdr:rowOff>133350</xdr:rowOff>
    </xdr:to>
    <xdr:sp macro="" textlink="">
      <xdr:nvSpPr>
        <xdr:cNvPr id="1191" name="Text Box 167"/>
        <xdr:cNvSpPr txBox="1">
          <a:spLocks noChangeArrowheads="1"/>
        </xdr:cNvSpPr>
      </xdr:nvSpPr>
      <xdr:spPr bwMode="auto">
        <a:xfrm>
          <a:off x="3629025" y="3057525"/>
          <a:ext cx="885825" cy="161925"/>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9900"/>
              </a:solidFill>
              <a:latin typeface="Arial Narrow"/>
            </a:rPr>
            <a:t>PA, KM029+130</a:t>
          </a:r>
        </a:p>
      </xdr:txBody>
    </xdr:sp>
    <xdr:clientData/>
  </xdr:twoCellAnchor>
  <xdr:twoCellAnchor>
    <xdr:from>
      <xdr:col>10</xdr:col>
      <xdr:colOff>295275</xdr:colOff>
      <xdr:row>18</xdr:row>
      <xdr:rowOff>142875</xdr:rowOff>
    </xdr:from>
    <xdr:to>
      <xdr:col>11</xdr:col>
      <xdr:colOff>638175</xdr:colOff>
      <xdr:row>19</xdr:row>
      <xdr:rowOff>133350</xdr:rowOff>
    </xdr:to>
    <xdr:sp macro="" textlink="">
      <xdr:nvSpPr>
        <xdr:cNvPr id="1192" name="Text Box 168"/>
        <xdr:cNvSpPr txBox="1">
          <a:spLocks noChangeArrowheads="1"/>
        </xdr:cNvSpPr>
      </xdr:nvSpPr>
      <xdr:spPr bwMode="auto">
        <a:xfrm>
          <a:off x="7134225" y="3057525"/>
          <a:ext cx="1028700" cy="161925"/>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008080"/>
              </a:solidFill>
              <a:latin typeface="Arial Narrow"/>
            </a:rPr>
            <a:t>SA, KM069+600</a:t>
          </a:r>
        </a:p>
      </xdr:txBody>
    </xdr:sp>
    <xdr:clientData/>
  </xdr:twoCellAnchor>
  <xdr:twoCellAnchor>
    <xdr:from>
      <xdr:col>1</xdr:col>
      <xdr:colOff>638175</xdr:colOff>
      <xdr:row>17</xdr:row>
      <xdr:rowOff>76200</xdr:rowOff>
    </xdr:from>
    <xdr:to>
      <xdr:col>2</xdr:col>
      <xdr:colOff>47625</xdr:colOff>
      <xdr:row>18</xdr:row>
      <xdr:rowOff>0</xdr:rowOff>
    </xdr:to>
    <xdr:sp macro="" textlink="">
      <xdr:nvSpPr>
        <xdr:cNvPr id="1193" name="AutoShape 169"/>
        <xdr:cNvSpPr>
          <a:spLocks noChangeArrowheads="1"/>
        </xdr:cNvSpPr>
      </xdr:nvSpPr>
      <xdr:spPr bwMode="auto">
        <a:xfrm>
          <a:off x="1304925" y="2819400"/>
          <a:ext cx="95250" cy="95250"/>
        </a:xfrm>
        <a:prstGeom prst="cube">
          <a:avLst>
            <a:gd name="adj" fmla="val 25000"/>
          </a:avLst>
        </a:prstGeom>
        <a:solidFill>
          <a:srgbClr val="0000FF"/>
        </a:solidFill>
        <a:ln w="6350">
          <a:solidFill>
            <a:srgbClr val="000000"/>
          </a:solidFill>
          <a:miter lim="800000"/>
          <a:headEnd/>
          <a:tailEnd/>
        </a:ln>
      </xdr:spPr>
    </xdr:sp>
    <xdr:clientData/>
  </xdr:twoCellAnchor>
  <xdr:twoCellAnchor>
    <xdr:from>
      <xdr:col>2</xdr:col>
      <xdr:colOff>161925</xdr:colOff>
      <xdr:row>18</xdr:row>
      <xdr:rowOff>47625</xdr:rowOff>
    </xdr:from>
    <xdr:to>
      <xdr:col>2</xdr:col>
      <xdr:colOff>257175</xdr:colOff>
      <xdr:row>18</xdr:row>
      <xdr:rowOff>142875</xdr:rowOff>
    </xdr:to>
    <xdr:sp macro="" textlink="">
      <xdr:nvSpPr>
        <xdr:cNvPr id="1194" name="AutoShape 170"/>
        <xdr:cNvSpPr>
          <a:spLocks noChangeArrowheads="1"/>
        </xdr:cNvSpPr>
      </xdr:nvSpPr>
      <xdr:spPr bwMode="auto">
        <a:xfrm>
          <a:off x="1514475" y="2962275"/>
          <a:ext cx="95250" cy="95250"/>
        </a:xfrm>
        <a:prstGeom prst="cube">
          <a:avLst>
            <a:gd name="adj" fmla="val 25000"/>
          </a:avLst>
        </a:prstGeom>
        <a:solidFill>
          <a:srgbClr val="FF00FF"/>
        </a:solidFill>
        <a:ln w="6350">
          <a:solidFill>
            <a:srgbClr val="000000"/>
          </a:solidFill>
          <a:miter lim="800000"/>
          <a:headEnd/>
          <a:tailEnd/>
        </a:ln>
      </xdr:spPr>
    </xdr:sp>
    <xdr:clientData/>
  </xdr:twoCellAnchor>
  <xdr:twoCellAnchor>
    <xdr:from>
      <xdr:col>2</xdr:col>
      <xdr:colOff>66675</xdr:colOff>
      <xdr:row>17</xdr:row>
      <xdr:rowOff>28575</xdr:rowOff>
    </xdr:from>
    <xdr:to>
      <xdr:col>3</xdr:col>
      <xdr:colOff>381000</xdr:colOff>
      <xdr:row>18</xdr:row>
      <xdr:rowOff>47625</xdr:rowOff>
    </xdr:to>
    <xdr:sp macro="" textlink="">
      <xdr:nvSpPr>
        <xdr:cNvPr id="1195" name="Text Box 171"/>
        <xdr:cNvSpPr txBox="1">
          <a:spLocks noChangeArrowheads="1"/>
        </xdr:cNvSpPr>
      </xdr:nvSpPr>
      <xdr:spPr bwMode="auto">
        <a:xfrm>
          <a:off x="1419225" y="2771775"/>
          <a:ext cx="1000125" cy="19050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0000FF"/>
              </a:solidFill>
              <a:latin typeface="Arial Narrow"/>
            </a:rPr>
            <a:t>TMC, KM000+950</a:t>
          </a:r>
        </a:p>
      </xdr:txBody>
    </xdr:sp>
    <xdr:clientData/>
  </xdr:twoCellAnchor>
  <xdr:twoCellAnchor>
    <xdr:from>
      <xdr:col>2</xdr:col>
      <xdr:colOff>276225</xdr:colOff>
      <xdr:row>18</xdr:row>
      <xdr:rowOff>9525</xdr:rowOff>
    </xdr:from>
    <xdr:to>
      <xdr:col>3</xdr:col>
      <xdr:colOff>590550</xdr:colOff>
      <xdr:row>19</xdr:row>
      <xdr:rowOff>9525</xdr:rowOff>
    </xdr:to>
    <xdr:sp macro="" textlink="">
      <xdr:nvSpPr>
        <xdr:cNvPr id="1196" name="Text Box 172"/>
        <xdr:cNvSpPr txBox="1">
          <a:spLocks noChangeArrowheads="1"/>
        </xdr:cNvSpPr>
      </xdr:nvSpPr>
      <xdr:spPr bwMode="auto">
        <a:xfrm>
          <a:off x="1628775" y="2924175"/>
          <a:ext cx="1000125" cy="17145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00FF"/>
              </a:solidFill>
              <a:latin typeface="Arial Narrow"/>
            </a:rPr>
            <a:t>Tuy Loan TPO</a:t>
          </a:r>
        </a:p>
      </xdr:txBody>
    </xdr:sp>
    <xdr:clientData/>
  </xdr:twoCellAnchor>
  <xdr:twoCellAnchor>
    <xdr:from>
      <xdr:col>4</xdr:col>
      <xdr:colOff>219075</xdr:colOff>
      <xdr:row>21</xdr:row>
      <xdr:rowOff>142875</xdr:rowOff>
    </xdr:from>
    <xdr:to>
      <xdr:col>4</xdr:col>
      <xdr:colOff>314325</xdr:colOff>
      <xdr:row>22</xdr:row>
      <xdr:rowOff>66675</xdr:rowOff>
    </xdr:to>
    <xdr:sp macro="" textlink="">
      <xdr:nvSpPr>
        <xdr:cNvPr id="1197" name="AutoShape 173"/>
        <xdr:cNvSpPr>
          <a:spLocks noChangeArrowheads="1"/>
        </xdr:cNvSpPr>
      </xdr:nvSpPr>
      <xdr:spPr bwMode="auto">
        <a:xfrm>
          <a:off x="2943225" y="3571875"/>
          <a:ext cx="95250" cy="95250"/>
        </a:xfrm>
        <a:prstGeom prst="cube">
          <a:avLst>
            <a:gd name="adj" fmla="val 25000"/>
          </a:avLst>
        </a:prstGeom>
        <a:solidFill>
          <a:srgbClr val="FF00FF">
            <a:alpha val="89999"/>
          </a:srgbClr>
        </a:solidFill>
        <a:ln w="6350">
          <a:solidFill>
            <a:srgbClr val="000000"/>
          </a:solidFill>
          <a:miter lim="800000"/>
          <a:headEnd/>
          <a:tailEnd/>
        </a:ln>
      </xdr:spPr>
    </xdr:sp>
    <xdr:clientData/>
  </xdr:twoCellAnchor>
  <xdr:twoCellAnchor>
    <xdr:from>
      <xdr:col>4</xdr:col>
      <xdr:colOff>209550</xdr:colOff>
      <xdr:row>22</xdr:row>
      <xdr:rowOff>47625</xdr:rowOff>
    </xdr:from>
    <xdr:to>
      <xdr:col>5</xdr:col>
      <xdr:colOff>523875</xdr:colOff>
      <xdr:row>23</xdr:row>
      <xdr:rowOff>47625</xdr:rowOff>
    </xdr:to>
    <xdr:sp macro="" textlink="">
      <xdr:nvSpPr>
        <xdr:cNvPr id="1198" name="Text Box 174"/>
        <xdr:cNvSpPr txBox="1">
          <a:spLocks noChangeArrowheads="1"/>
        </xdr:cNvSpPr>
      </xdr:nvSpPr>
      <xdr:spPr bwMode="auto">
        <a:xfrm>
          <a:off x="2933700" y="3648075"/>
          <a:ext cx="1000125" cy="17145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00FF"/>
              </a:solidFill>
              <a:latin typeface="Arial Narrow"/>
            </a:rPr>
            <a:t>My Son</a:t>
          </a:r>
        </a:p>
      </xdr:txBody>
    </xdr:sp>
    <xdr:clientData/>
  </xdr:twoCellAnchor>
  <xdr:twoCellAnchor>
    <xdr:from>
      <xdr:col>6</xdr:col>
      <xdr:colOff>419100</xdr:colOff>
      <xdr:row>17</xdr:row>
      <xdr:rowOff>142875</xdr:rowOff>
    </xdr:from>
    <xdr:to>
      <xdr:col>6</xdr:col>
      <xdr:colOff>514350</xdr:colOff>
      <xdr:row>18</xdr:row>
      <xdr:rowOff>66675</xdr:rowOff>
    </xdr:to>
    <xdr:sp macro="" textlink="">
      <xdr:nvSpPr>
        <xdr:cNvPr id="1199" name="AutoShape 175"/>
        <xdr:cNvSpPr>
          <a:spLocks noChangeArrowheads="1"/>
        </xdr:cNvSpPr>
      </xdr:nvSpPr>
      <xdr:spPr bwMode="auto">
        <a:xfrm>
          <a:off x="4514850" y="2886075"/>
          <a:ext cx="95250" cy="95250"/>
        </a:xfrm>
        <a:prstGeom prst="cube">
          <a:avLst>
            <a:gd name="adj" fmla="val 25000"/>
          </a:avLst>
        </a:prstGeom>
        <a:solidFill>
          <a:srgbClr val="FF00FF">
            <a:alpha val="89999"/>
          </a:srgbClr>
        </a:solidFill>
        <a:ln w="6350">
          <a:solidFill>
            <a:srgbClr val="000000"/>
          </a:solidFill>
          <a:miter lim="800000"/>
          <a:headEnd/>
          <a:tailEnd/>
        </a:ln>
      </xdr:spPr>
    </xdr:sp>
    <xdr:clientData/>
  </xdr:twoCellAnchor>
  <xdr:twoCellAnchor>
    <xdr:from>
      <xdr:col>5</xdr:col>
      <xdr:colOff>85725</xdr:colOff>
      <xdr:row>17</xdr:row>
      <xdr:rowOff>104775</xdr:rowOff>
    </xdr:from>
    <xdr:to>
      <xdr:col>6</xdr:col>
      <xdr:colOff>400050</xdr:colOff>
      <xdr:row>18</xdr:row>
      <xdr:rowOff>104775</xdr:rowOff>
    </xdr:to>
    <xdr:sp macro="" textlink="">
      <xdr:nvSpPr>
        <xdr:cNvPr id="1200" name="Text Box 176"/>
        <xdr:cNvSpPr txBox="1">
          <a:spLocks noChangeArrowheads="1"/>
        </xdr:cNvSpPr>
      </xdr:nvSpPr>
      <xdr:spPr bwMode="auto">
        <a:xfrm>
          <a:off x="3495675" y="2847975"/>
          <a:ext cx="1000125"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FF"/>
              </a:solidFill>
              <a:latin typeface="Arial Narrow"/>
            </a:rPr>
            <a:t>Ha Lam TPO</a:t>
          </a:r>
        </a:p>
      </xdr:txBody>
    </xdr:sp>
    <xdr:clientData/>
  </xdr:twoCellAnchor>
  <xdr:twoCellAnchor>
    <xdr:from>
      <xdr:col>9</xdr:col>
      <xdr:colOff>514350</xdr:colOff>
      <xdr:row>17</xdr:row>
      <xdr:rowOff>142875</xdr:rowOff>
    </xdr:from>
    <xdr:to>
      <xdr:col>9</xdr:col>
      <xdr:colOff>609600</xdr:colOff>
      <xdr:row>18</xdr:row>
      <xdr:rowOff>66675</xdr:rowOff>
    </xdr:to>
    <xdr:sp macro="" textlink="">
      <xdr:nvSpPr>
        <xdr:cNvPr id="1201" name="AutoShape 177"/>
        <xdr:cNvSpPr>
          <a:spLocks noChangeArrowheads="1"/>
        </xdr:cNvSpPr>
      </xdr:nvSpPr>
      <xdr:spPr bwMode="auto">
        <a:xfrm>
          <a:off x="6667500" y="2886075"/>
          <a:ext cx="95250" cy="95250"/>
        </a:xfrm>
        <a:prstGeom prst="cube">
          <a:avLst>
            <a:gd name="adj" fmla="val 25000"/>
          </a:avLst>
        </a:prstGeom>
        <a:solidFill>
          <a:srgbClr val="FF00FF">
            <a:alpha val="89999"/>
          </a:srgbClr>
        </a:solidFill>
        <a:ln w="6350">
          <a:solidFill>
            <a:srgbClr val="000000"/>
          </a:solidFill>
          <a:miter lim="800000"/>
          <a:headEnd/>
          <a:tailEnd/>
        </a:ln>
      </xdr:spPr>
    </xdr:sp>
    <xdr:clientData/>
  </xdr:twoCellAnchor>
  <xdr:twoCellAnchor>
    <xdr:from>
      <xdr:col>9</xdr:col>
      <xdr:colOff>628650</xdr:colOff>
      <xdr:row>17</xdr:row>
      <xdr:rowOff>104775</xdr:rowOff>
    </xdr:from>
    <xdr:to>
      <xdr:col>11</xdr:col>
      <xdr:colOff>247650</xdr:colOff>
      <xdr:row>18</xdr:row>
      <xdr:rowOff>104775</xdr:rowOff>
    </xdr:to>
    <xdr:sp macro="" textlink="">
      <xdr:nvSpPr>
        <xdr:cNvPr id="1202" name="Text Box 178"/>
        <xdr:cNvSpPr txBox="1">
          <a:spLocks noChangeArrowheads="1"/>
        </xdr:cNvSpPr>
      </xdr:nvSpPr>
      <xdr:spPr bwMode="auto">
        <a:xfrm>
          <a:off x="6781800" y="2847975"/>
          <a:ext cx="990600" cy="17145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00FF"/>
              </a:solidFill>
              <a:latin typeface="Arial Narrow"/>
            </a:rPr>
            <a:t>Tam Ky TPO</a:t>
          </a:r>
        </a:p>
      </xdr:txBody>
    </xdr:sp>
    <xdr:clientData/>
  </xdr:twoCellAnchor>
  <xdr:twoCellAnchor>
    <xdr:from>
      <xdr:col>12</xdr:col>
      <xdr:colOff>85725</xdr:colOff>
      <xdr:row>17</xdr:row>
      <xdr:rowOff>142875</xdr:rowOff>
    </xdr:from>
    <xdr:to>
      <xdr:col>12</xdr:col>
      <xdr:colOff>180975</xdr:colOff>
      <xdr:row>18</xdr:row>
      <xdr:rowOff>66675</xdr:rowOff>
    </xdr:to>
    <xdr:sp macro="" textlink="">
      <xdr:nvSpPr>
        <xdr:cNvPr id="1203" name="AutoShape 179"/>
        <xdr:cNvSpPr>
          <a:spLocks noChangeArrowheads="1"/>
        </xdr:cNvSpPr>
      </xdr:nvSpPr>
      <xdr:spPr bwMode="auto">
        <a:xfrm>
          <a:off x="8296275" y="2886075"/>
          <a:ext cx="95250" cy="95250"/>
        </a:xfrm>
        <a:prstGeom prst="cube">
          <a:avLst>
            <a:gd name="adj" fmla="val 25000"/>
          </a:avLst>
        </a:prstGeom>
        <a:solidFill>
          <a:srgbClr val="FF00FF">
            <a:alpha val="89999"/>
          </a:srgbClr>
        </a:solidFill>
        <a:ln w="6350">
          <a:solidFill>
            <a:srgbClr val="000000"/>
          </a:solidFill>
          <a:miter lim="800000"/>
          <a:headEnd/>
          <a:tailEnd/>
        </a:ln>
      </xdr:spPr>
    </xdr:sp>
    <xdr:clientData/>
  </xdr:twoCellAnchor>
  <xdr:twoCellAnchor>
    <xdr:from>
      <xdr:col>10</xdr:col>
      <xdr:colOff>457200</xdr:colOff>
      <xdr:row>17</xdr:row>
      <xdr:rowOff>104775</xdr:rowOff>
    </xdr:from>
    <xdr:to>
      <xdr:col>12</xdr:col>
      <xdr:colOff>66675</xdr:colOff>
      <xdr:row>18</xdr:row>
      <xdr:rowOff>104775</xdr:rowOff>
    </xdr:to>
    <xdr:sp macro="" textlink="">
      <xdr:nvSpPr>
        <xdr:cNvPr id="1204" name="Text Box 180"/>
        <xdr:cNvSpPr txBox="1">
          <a:spLocks noChangeArrowheads="1"/>
        </xdr:cNvSpPr>
      </xdr:nvSpPr>
      <xdr:spPr bwMode="auto">
        <a:xfrm>
          <a:off x="7296150" y="2847975"/>
          <a:ext cx="981075"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FF"/>
              </a:solidFill>
              <a:latin typeface="Arial Narrow"/>
            </a:rPr>
            <a:t>Chu Lai TPO</a:t>
          </a:r>
        </a:p>
      </xdr:txBody>
    </xdr:sp>
    <xdr:clientData/>
  </xdr:twoCellAnchor>
  <xdr:twoCellAnchor>
    <xdr:from>
      <xdr:col>14</xdr:col>
      <xdr:colOff>238125</xdr:colOff>
      <xdr:row>9</xdr:row>
      <xdr:rowOff>57150</xdr:rowOff>
    </xdr:from>
    <xdr:to>
      <xdr:col>14</xdr:col>
      <xdr:colOff>333375</xdr:colOff>
      <xdr:row>9</xdr:row>
      <xdr:rowOff>161925</xdr:rowOff>
    </xdr:to>
    <xdr:sp macro="" textlink="">
      <xdr:nvSpPr>
        <xdr:cNvPr id="1205" name="Arc 181"/>
        <xdr:cNvSpPr>
          <a:spLocks/>
        </xdr:cNvSpPr>
      </xdr:nvSpPr>
      <xdr:spPr bwMode="auto">
        <a:xfrm>
          <a:off x="9820275" y="1428750"/>
          <a:ext cx="95250" cy="104775"/>
        </a:xfrm>
        <a:custGeom>
          <a:avLst/>
          <a:gdLst>
            <a:gd name="G0" fmla="+- 0 0 0"/>
            <a:gd name="G1" fmla="+- 21600 0 0"/>
            <a:gd name="G2" fmla="+- 21600 0 0"/>
            <a:gd name="T0" fmla="*/ 0 w 21600"/>
            <a:gd name="T1" fmla="*/ 0 h 21600"/>
            <a:gd name="T2" fmla="*/ 21600 w 21600"/>
            <a:gd name="T3" fmla="*/ 21600 h 21600"/>
            <a:gd name="T4" fmla="*/ 0 w 21600"/>
            <a:gd name="T5" fmla="*/ 21600 h 21600"/>
          </a:gdLst>
          <a:ahLst/>
          <a:cxnLst>
            <a:cxn ang="0">
              <a:pos x="T0" y="T1"/>
            </a:cxn>
            <a:cxn ang="0">
              <a:pos x="T2" y="T3"/>
            </a:cxn>
            <a:cxn ang="0">
              <a:pos x="T4" y="T5"/>
            </a:cxn>
          </a:cxnLst>
          <a:rect l="0" t="0" r="r" b="b"/>
          <a:pathLst>
            <a:path w="21600" h="21600" fill="none" extrusionOk="0">
              <a:moveTo>
                <a:pt x="-1" y="0"/>
              </a:moveTo>
              <a:cubicBezTo>
                <a:pt x="11929" y="0"/>
                <a:pt x="21600" y="9670"/>
                <a:pt x="21600" y="21600"/>
              </a:cubicBezTo>
            </a:path>
            <a:path w="21600" h="21600" stroke="0" extrusionOk="0">
              <a:moveTo>
                <a:pt x="-1" y="0"/>
              </a:moveTo>
              <a:cubicBezTo>
                <a:pt x="11929" y="0"/>
                <a:pt x="21600" y="9670"/>
                <a:pt x="21600" y="21600"/>
              </a:cubicBezTo>
              <a:lnTo>
                <a:pt x="0" y="21600"/>
              </a:lnTo>
              <a:close/>
            </a:path>
          </a:pathLst>
        </a:custGeom>
        <a:noFill/>
        <a:ln w="19050">
          <a:solidFill>
            <a:srgbClr val="008000"/>
          </a:solidFill>
          <a:round/>
          <a:headEnd/>
          <a:tailEnd/>
        </a:ln>
      </xdr:spPr>
    </xdr:sp>
    <xdr:clientData/>
  </xdr:twoCellAnchor>
  <xdr:twoCellAnchor>
    <xdr:from>
      <xdr:col>14</xdr:col>
      <xdr:colOff>238125</xdr:colOff>
      <xdr:row>5</xdr:row>
      <xdr:rowOff>38100</xdr:rowOff>
    </xdr:from>
    <xdr:to>
      <xdr:col>14</xdr:col>
      <xdr:colOff>238125</xdr:colOff>
      <xdr:row>10</xdr:row>
      <xdr:rowOff>47625</xdr:rowOff>
    </xdr:to>
    <xdr:sp macro="" textlink="">
      <xdr:nvSpPr>
        <xdr:cNvPr id="1206" name="Line 182"/>
        <xdr:cNvSpPr>
          <a:spLocks noChangeShapeType="1"/>
        </xdr:cNvSpPr>
      </xdr:nvSpPr>
      <xdr:spPr bwMode="auto">
        <a:xfrm flipH="1">
          <a:off x="9820275" y="723900"/>
          <a:ext cx="0" cy="866775"/>
        </a:xfrm>
        <a:prstGeom prst="line">
          <a:avLst/>
        </a:prstGeom>
        <a:noFill/>
        <a:ln w="31750">
          <a:solidFill>
            <a:srgbClr val="000000"/>
          </a:solidFill>
          <a:prstDash val="sysDot"/>
          <a:round/>
          <a:headEnd/>
          <a:tailEnd/>
        </a:ln>
      </xdr:spPr>
    </xdr:sp>
    <xdr:clientData/>
  </xdr:twoCellAnchor>
  <xdr:twoCellAnchor>
    <xdr:from>
      <xdr:col>14</xdr:col>
      <xdr:colOff>142875</xdr:colOff>
      <xdr:row>17</xdr:row>
      <xdr:rowOff>142875</xdr:rowOff>
    </xdr:from>
    <xdr:to>
      <xdr:col>14</xdr:col>
      <xdr:colOff>238125</xdr:colOff>
      <xdr:row>18</xdr:row>
      <xdr:rowOff>66675</xdr:rowOff>
    </xdr:to>
    <xdr:sp macro="" textlink="">
      <xdr:nvSpPr>
        <xdr:cNvPr id="1207" name="AutoShape 183"/>
        <xdr:cNvSpPr>
          <a:spLocks noChangeArrowheads="1"/>
        </xdr:cNvSpPr>
      </xdr:nvSpPr>
      <xdr:spPr bwMode="auto">
        <a:xfrm>
          <a:off x="9725025" y="2886075"/>
          <a:ext cx="95250" cy="95250"/>
        </a:xfrm>
        <a:prstGeom prst="cube">
          <a:avLst>
            <a:gd name="adj" fmla="val 25000"/>
          </a:avLst>
        </a:prstGeom>
        <a:solidFill>
          <a:srgbClr val="FF00FF">
            <a:alpha val="89999"/>
          </a:srgbClr>
        </a:solidFill>
        <a:ln w="6350">
          <a:solidFill>
            <a:srgbClr val="000000"/>
          </a:solidFill>
          <a:miter lim="800000"/>
          <a:headEnd/>
          <a:tailEnd/>
        </a:ln>
      </xdr:spPr>
    </xdr:sp>
    <xdr:clientData/>
  </xdr:twoCellAnchor>
  <xdr:twoCellAnchor>
    <xdr:from>
      <xdr:col>12</xdr:col>
      <xdr:colOff>504825</xdr:colOff>
      <xdr:row>17</xdr:row>
      <xdr:rowOff>104775</xdr:rowOff>
    </xdr:from>
    <xdr:to>
      <xdr:col>14</xdr:col>
      <xdr:colOff>123825</xdr:colOff>
      <xdr:row>18</xdr:row>
      <xdr:rowOff>104775</xdr:rowOff>
    </xdr:to>
    <xdr:sp macro="" textlink="">
      <xdr:nvSpPr>
        <xdr:cNvPr id="1208" name="Text Box 184"/>
        <xdr:cNvSpPr txBox="1">
          <a:spLocks noChangeArrowheads="1"/>
        </xdr:cNvSpPr>
      </xdr:nvSpPr>
      <xdr:spPr bwMode="auto">
        <a:xfrm>
          <a:off x="8715375" y="2847975"/>
          <a:ext cx="9906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FF"/>
              </a:solidFill>
              <a:latin typeface="Arial Narrow"/>
            </a:rPr>
            <a:t>Dung Quat TPO</a:t>
          </a:r>
        </a:p>
      </xdr:txBody>
    </xdr:sp>
    <xdr:clientData/>
  </xdr:twoCellAnchor>
  <xdr:twoCellAnchor>
    <xdr:from>
      <xdr:col>15</xdr:col>
      <xdr:colOff>428625</xdr:colOff>
      <xdr:row>21</xdr:row>
      <xdr:rowOff>142875</xdr:rowOff>
    </xdr:from>
    <xdr:to>
      <xdr:col>15</xdr:col>
      <xdr:colOff>523875</xdr:colOff>
      <xdr:row>22</xdr:row>
      <xdr:rowOff>66675</xdr:rowOff>
    </xdr:to>
    <xdr:sp macro="" textlink="">
      <xdr:nvSpPr>
        <xdr:cNvPr id="1209" name="AutoShape 185"/>
        <xdr:cNvSpPr>
          <a:spLocks noChangeArrowheads="1"/>
        </xdr:cNvSpPr>
      </xdr:nvSpPr>
      <xdr:spPr bwMode="auto">
        <a:xfrm>
          <a:off x="10696575" y="3571875"/>
          <a:ext cx="95250" cy="95250"/>
        </a:xfrm>
        <a:prstGeom prst="cube">
          <a:avLst>
            <a:gd name="adj" fmla="val 25000"/>
          </a:avLst>
        </a:prstGeom>
        <a:solidFill>
          <a:srgbClr val="FF00FF">
            <a:alpha val="89999"/>
          </a:srgbClr>
        </a:solidFill>
        <a:ln w="6350">
          <a:solidFill>
            <a:srgbClr val="000000"/>
          </a:solidFill>
          <a:miter lim="800000"/>
          <a:headEnd/>
          <a:tailEnd/>
        </a:ln>
      </xdr:spPr>
    </xdr:sp>
    <xdr:clientData/>
  </xdr:twoCellAnchor>
  <xdr:twoCellAnchor>
    <xdr:from>
      <xdr:col>17</xdr:col>
      <xdr:colOff>47625</xdr:colOff>
      <xdr:row>21</xdr:row>
      <xdr:rowOff>142875</xdr:rowOff>
    </xdr:from>
    <xdr:to>
      <xdr:col>17</xdr:col>
      <xdr:colOff>142875</xdr:colOff>
      <xdr:row>22</xdr:row>
      <xdr:rowOff>66675</xdr:rowOff>
    </xdr:to>
    <xdr:sp macro="" textlink="">
      <xdr:nvSpPr>
        <xdr:cNvPr id="1210" name="AutoShape 186"/>
        <xdr:cNvSpPr>
          <a:spLocks noChangeArrowheads="1"/>
        </xdr:cNvSpPr>
      </xdr:nvSpPr>
      <xdr:spPr bwMode="auto">
        <a:xfrm>
          <a:off x="11687175" y="3571875"/>
          <a:ext cx="95250" cy="95250"/>
        </a:xfrm>
        <a:prstGeom prst="cube">
          <a:avLst>
            <a:gd name="adj" fmla="val 25000"/>
          </a:avLst>
        </a:prstGeom>
        <a:solidFill>
          <a:srgbClr val="FF00FF">
            <a:alpha val="89999"/>
          </a:srgbClr>
        </a:solidFill>
        <a:ln w="6350">
          <a:solidFill>
            <a:srgbClr val="000000"/>
          </a:solidFill>
          <a:miter lim="800000"/>
          <a:headEnd/>
          <a:tailEnd/>
        </a:ln>
      </xdr:spPr>
    </xdr:sp>
    <xdr:clientData/>
  </xdr:twoCellAnchor>
  <xdr:twoCellAnchor>
    <xdr:from>
      <xdr:col>18</xdr:col>
      <xdr:colOff>542925</xdr:colOff>
      <xdr:row>17</xdr:row>
      <xdr:rowOff>57150</xdr:rowOff>
    </xdr:from>
    <xdr:to>
      <xdr:col>18</xdr:col>
      <xdr:colOff>638175</xdr:colOff>
      <xdr:row>17</xdr:row>
      <xdr:rowOff>152400</xdr:rowOff>
    </xdr:to>
    <xdr:sp macro="" textlink="">
      <xdr:nvSpPr>
        <xdr:cNvPr id="1211" name="AutoShape 187"/>
        <xdr:cNvSpPr>
          <a:spLocks noChangeArrowheads="1"/>
        </xdr:cNvSpPr>
      </xdr:nvSpPr>
      <xdr:spPr bwMode="auto">
        <a:xfrm>
          <a:off x="12868275" y="2800350"/>
          <a:ext cx="95250" cy="95250"/>
        </a:xfrm>
        <a:prstGeom prst="bevel">
          <a:avLst>
            <a:gd name="adj" fmla="val 20000"/>
          </a:avLst>
        </a:prstGeom>
        <a:solidFill>
          <a:srgbClr val="800080"/>
        </a:solidFill>
        <a:ln w="6350">
          <a:solidFill>
            <a:srgbClr val="000000"/>
          </a:solidFill>
          <a:miter lim="800000"/>
          <a:headEnd/>
          <a:tailEnd/>
        </a:ln>
      </xdr:spPr>
    </xdr:sp>
    <xdr:clientData/>
  </xdr:twoCellAnchor>
  <xdr:twoCellAnchor>
    <xdr:from>
      <xdr:col>18</xdr:col>
      <xdr:colOff>657225</xdr:colOff>
      <xdr:row>17</xdr:row>
      <xdr:rowOff>28575</xdr:rowOff>
    </xdr:from>
    <xdr:to>
      <xdr:col>20</xdr:col>
      <xdr:colOff>295275</xdr:colOff>
      <xdr:row>18</xdr:row>
      <xdr:rowOff>19050</xdr:rowOff>
    </xdr:to>
    <xdr:sp macro="" textlink="">
      <xdr:nvSpPr>
        <xdr:cNvPr id="1212" name="Text Box 188"/>
        <xdr:cNvSpPr txBox="1">
          <a:spLocks noChangeArrowheads="1"/>
        </xdr:cNvSpPr>
      </xdr:nvSpPr>
      <xdr:spPr bwMode="auto">
        <a:xfrm>
          <a:off x="12982575" y="2771775"/>
          <a:ext cx="1009650" cy="161925"/>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800080"/>
              </a:solidFill>
              <a:latin typeface="Arial Narrow"/>
            </a:rPr>
            <a:t>TB, KM129+800</a:t>
          </a:r>
        </a:p>
      </xdr:txBody>
    </xdr:sp>
    <xdr:clientData/>
  </xdr:twoCellAnchor>
  <xdr:twoCellAnchor>
    <xdr:from>
      <xdr:col>18</xdr:col>
      <xdr:colOff>542925</xdr:colOff>
      <xdr:row>18</xdr:row>
      <xdr:rowOff>19050</xdr:rowOff>
    </xdr:from>
    <xdr:to>
      <xdr:col>18</xdr:col>
      <xdr:colOff>638175</xdr:colOff>
      <xdr:row>18</xdr:row>
      <xdr:rowOff>114300</xdr:rowOff>
    </xdr:to>
    <xdr:sp macro="" textlink="">
      <xdr:nvSpPr>
        <xdr:cNvPr id="1213" name="AutoShape 189"/>
        <xdr:cNvSpPr>
          <a:spLocks noChangeArrowheads="1"/>
        </xdr:cNvSpPr>
      </xdr:nvSpPr>
      <xdr:spPr bwMode="auto">
        <a:xfrm>
          <a:off x="12868275" y="2933700"/>
          <a:ext cx="95250" cy="95250"/>
        </a:xfrm>
        <a:prstGeom prst="cube">
          <a:avLst>
            <a:gd name="adj" fmla="val 25000"/>
          </a:avLst>
        </a:prstGeom>
        <a:solidFill>
          <a:srgbClr val="FF00FF">
            <a:alpha val="89999"/>
          </a:srgbClr>
        </a:solidFill>
        <a:ln w="6350">
          <a:solidFill>
            <a:srgbClr val="000000"/>
          </a:solidFill>
          <a:miter lim="800000"/>
          <a:headEnd/>
          <a:tailEnd/>
        </a:ln>
      </xdr:spPr>
    </xdr:sp>
    <xdr:clientData/>
  </xdr:twoCellAnchor>
  <xdr:twoCellAnchor>
    <xdr:from>
      <xdr:col>6</xdr:col>
      <xdr:colOff>447675</xdr:colOff>
      <xdr:row>13</xdr:row>
      <xdr:rowOff>0</xdr:rowOff>
    </xdr:from>
    <xdr:to>
      <xdr:col>6</xdr:col>
      <xdr:colOff>676275</xdr:colOff>
      <xdr:row>14</xdr:row>
      <xdr:rowOff>57150</xdr:rowOff>
    </xdr:to>
    <xdr:sp macro="" textlink="">
      <xdr:nvSpPr>
        <xdr:cNvPr id="1214" name="Oval 190"/>
        <xdr:cNvSpPr>
          <a:spLocks noChangeAspect="1" noChangeArrowheads="1"/>
        </xdr:cNvSpPr>
      </xdr:nvSpPr>
      <xdr:spPr bwMode="auto">
        <a:xfrm>
          <a:off x="4543425" y="2057400"/>
          <a:ext cx="228600" cy="228600"/>
        </a:xfrm>
        <a:prstGeom prst="ellipse">
          <a:avLst/>
        </a:prstGeom>
        <a:solidFill>
          <a:srgbClr val="FFFFFF"/>
        </a:solidFill>
        <a:ln w="12700">
          <a:solidFill>
            <a:srgbClr val="FF0000"/>
          </a:solidFill>
          <a:round/>
          <a:headEnd/>
          <a:tailEnd/>
        </a:ln>
      </xdr:spPr>
    </xdr:sp>
    <xdr:clientData/>
  </xdr:twoCellAnchor>
  <xdr:twoCellAnchor>
    <xdr:from>
      <xdr:col>6</xdr:col>
      <xdr:colOff>428625</xdr:colOff>
      <xdr:row>12</xdr:row>
      <xdr:rowOff>152400</xdr:rowOff>
    </xdr:from>
    <xdr:to>
      <xdr:col>7</xdr:col>
      <xdr:colOff>9525</xdr:colOff>
      <xdr:row>14</xdr:row>
      <xdr:rowOff>76200</xdr:rowOff>
    </xdr:to>
    <xdr:sp macro="" textlink="">
      <xdr:nvSpPr>
        <xdr:cNvPr id="1215" name="Text Box 191"/>
        <xdr:cNvSpPr txBox="1">
          <a:spLocks noChangeArrowheads="1"/>
        </xdr:cNvSpPr>
      </xdr:nvSpPr>
      <xdr:spPr bwMode="auto">
        <a:xfrm>
          <a:off x="4524375" y="2038350"/>
          <a:ext cx="266700" cy="266700"/>
        </a:xfrm>
        <a:prstGeom prst="rect">
          <a:avLst/>
        </a:prstGeom>
        <a:noFill/>
        <a:ln w="9525">
          <a:noFill/>
          <a:miter lim="800000"/>
          <a:headEnd/>
          <a:tailEnd/>
        </a:ln>
      </xdr:spPr>
      <xdr:txBody>
        <a:bodyPr vertOverflow="clip" wrap="square" lIns="18288" tIns="27432" rIns="18288" bIns="27432" anchor="ctr" upright="1"/>
        <a:lstStyle/>
        <a:p>
          <a:pPr algn="ctr" rtl="0">
            <a:defRPr sz="1000"/>
          </a:pPr>
          <a:r>
            <a:rPr lang="en-US" altLang="ja-JP" sz="700" b="0" i="0" u="none" strike="noStrike" baseline="0">
              <a:solidFill>
                <a:srgbClr val="FF0000"/>
              </a:solidFill>
              <a:latin typeface="Arial Narrow"/>
            </a:rPr>
            <a:t>14E</a:t>
          </a:r>
        </a:p>
      </xdr:txBody>
    </xdr:sp>
    <xdr:clientData/>
  </xdr:twoCellAnchor>
  <xdr:twoCellAnchor>
    <xdr:from>
      <xdr:col>2</xdr:col>
      <xdr:colOff>586740</xdr:colOff>
      <xdr:row>42</xdr:row>
      <xdr:rowOff>74978</xdr:rowOff>
    </xdr:from>
    <xdr:to>
      <xdr:col>3</xdr:col>
      <xdr:colOff>243840</xdr:colOff>
      <xdr:row>42</xdr:row>
      <xdr:rowOff>74978</xdr:rowOff>
    </xdr:to>
    <xdr:sp macro="" textlink="">
      <xdr:nvSpPr>
        <xdr:cNvPr id="1216" name="Line 192"/>
        <xdr:cNvSpPr>
          <a:spLocks noChangeShapeType="1"/>
        </xdr:cNvSpPr>
      </xdr:nvSpPr>
      <xdr:spPr bwMode="auto">
        <a:xfrm flipV="1">
          <a:off x="1939145" y="7251447"/>
          <a:ext cx="344208" cy="0"/>
        </a:xfrm>
        <a:prstGeom prst="line">
          <a:avLst/>
        </a:prstGeom>
        <a:noFill/>
        <a:ln w="31750">
          <a:solidFill>
            <a:srgbClr val="CCCC00"/>
          </a:solidFill>
          <a:round/>
          <a:headEnd/>
          <a:tailEnd/>
        </a:ln>
      </xdr:spPr>
    </xdr:sp>
    <xdr:clientData/>
  </xdr:twoCellAnchor>
  <xdr:twoCellAnchor>
    <xdr:from>
      <xdr:col>3</xdr:col>
      <xdr:colOff>523875</xdr:colOff>
      <xdr:row>27</xdr:row>
      <xdr:rowOff>0</xdr:rowOff>
    </xdr:from>
    <xdr:to>
      <xdr:col>4</xdr:col>
      <xdr:colOff>485775</xdr:colOff>
      <xdr:row>28</xdr:row>
      <xdr:rowOff>0</xdr:rowOff>
    </xdr:to>
    <xdr:sp macro="" textlink="">
      <xdr:nvSpPr>
        <xdr:cNvPr id="1217" name="Rectangle 193"/>
        <xdr:cNvSpPr>
          <a:spLocks noChangeArrowheads="1"/>
        </xdr:cNvSpPr>
      </xdr:nvSpPr>
      <xdr:spPr bwMode="auto">
        <a:xfrm>
          <a:off x="2562225" y="4457700"/>
          <a:ext cx="647700" cy="171450"/>
        </a:xfrm>
        <a:prstGeom prst="rect">
          <a:avLst/>
        </a:prstGeom>
        <a:noFill/>
        <a:ln w="12700">
          <a:solidFill>
            <a:srgbClr val="008000"/>
          </a:solidFill>
          <a:miter lim="800000"/>
          <a:headEnd/>
          <a:tailEnd/>
        </a:ln>
      </xdr:spPr>
    </xdr:sp>
    <xdr:clientData/>
  </xdr:twoCellAnchor>
  <xdr:twoCellAnchor>
    <xdr:from>
      <xdr:col>15</xdr:col>
      <xdr:colOff>542925</xdr:colOff>
      <xdr:row>22</xdr:row>
      <xdr:rowOff>28575</xdr:rowOff>
    </xdr:from>
    <xdr:to>
      <xdr:col>16</xdr:col>
      <xdr:colOff>590550</xdr:colOff>
      <xdr:row>23</xdr:row>
      <xdr:rowOff>47625</xdr:rowOff>
    </xdr:to>
    <xdr:sp macro="" textlink="">
      <xdr:nvSpPr>
        <xdr:cNvPr id="1218" name="Text Box 194"/>
        <xdr:cNvSpPr txBox="1">
          <a:spLocks noChangeArrowheads="1"/>
        </xdr:cNvSpPr>
      </xdr:nvSpPr>
      <xdr:spPr bwMode="auto">
        <a:xfrm>
          <a:off x="10810875" y="3629025"/>
          <a:ext cx="733425" cy="19050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00FF"/>
              </a:solidFill>
              <a:latin typeface="Arial Narrow"/>
            </a:rPr>
            <a:t>TPO</a:t>
          </a:r>
        </a:p>
      </xdr:txBody>
    </xdr:sp>
    <xdr:clientData/>
  </xdr:twoCellAnchor>
  <xdr:twoCellAnchor>
    <xdr:from>
      <xdr:col>18</xdr:col>
      <xdr:colOff>657225</xdr:colOff>
      <xdr:row>17</xdr:row>
      <xdr:rowOff>152400</xdr:rowOff>
    </xdr:from>
    <xdr:to>
      <xdr:col>20</xdr:col>
      <xdr:colOff>238125</xdr:colOff>
      <xdr:row>18</xdr:row>
      <xdr:rowOff>152400</xdr:rowOff>
    </xdr:to>
    <xdr:sp macro="" textlink="">
      <xdr:nvSpPr>
        <xdr:cNvPr id="1219" name="Text Box 195"/>
        <xdr:cNvSpPr txBox="1">
          <a:spLocks noChangeArrowheads="1"/>
        </xdr:cNvSpPr>
      </xdr:nvSpPr>
      <xdr:spPr bwMode="auto">
        <a:xfrm>
          <a:off x="12982575" y="2895600"/>
          <a:ext cx="952500" cy="17145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00FF"/>
              </a:solidFill>
              <a:latin typeface="Arial Narrow"/>
            </a:rPr>
            <a:t>Quang Ngai TPO</a:t>
          </a:r>
        </a:p>
      </xdr:txBody>
    </xdr:sp>
    <xdr:clientData/>
  </xdr:twoCellAnchor>
  <xdr:twoCellAnchor>
    <xdr:from>
      <xdr:col>1</xdr:col>
      <xdr:colOff>571500</xdr:colOff>
      <xdr:row>20</xdr:row>
      <xdr:rowOff>19050</xdr:rowOff>
    </xdr:from>
    <xdr:to>
      <xdr:col>17</xdr:col>
      <xdr:colOff>180975</xdr:colOff>
      <xdr:row>20</xdr:row>
      <xdr:rowOff>19050</xdr:rowOff>
    </xdr:to>
    <xdr:sp macro="" textlink="">
      <xdr:nvSpPr>
        <xdr:cNvPr id="1220" name="Line 196"/>
        <xdr:cNvSpPr>
          <a:spLocks noChangeShapeType="1"/>
        </xdr:cNvSpPr>
      </xdr:nvSpPr>
      <xdr:spPr bwMode="auto">
        <a:xfrm flipV="1">
          <a:off x="1238250" y="3276600"/>
          <a:ext cx="10582275" cy="0"/>
        </a:xfrm>
        <a:prstGeom prst="line">
          <a:avLst/>
        </a:prstGeom>
        <a:noFill/>
        <a:ln w="44450">
          <a:solidFill>
            <a:srgbClr val="FF0000"/>
          </a:solidFill>
          <a:round/>
          <a:headEnd/>
          <a:tailEnd/>
        </a:ln>
      </xdr:spPr>
    </xdr:sp>
    <xdr:clientData/>
  </xdr:twoCellAnchor>
  <xdr:twoCellAnchor>
    <xdr:from>
      <xdr:col>2</xdr:col>
      <xdr:colOff>161925</xdr:colOff>
      <xdr:row>19</xdr:row>
      <xdr:rowOff>142875</xdr:rowOff>
    </xdr:from>
    <xdr:to>
      <xdr:col>2</xdr:col>
      <xdr:colOff>257175</xdr:colOff>
      <xdr:row>20</xdr:row>
      <xdr:rowOff>66675</xdr:rowOff>
    </xdr:to>
    <xdr:sp macro="" textlink="">
      <xdr:nvSpPr>
        <xdr:cNvPr id="1221" name="AutoShape 197"/>
        <xdr:cNvSpPr>
          <a:spLocks noChangeArrowheads="1"/>
        </xdr:cNvSpPr>
      </xdr:nvSpPr>
      <xdr:spPr bwMode="auto">
        <a:xfrm>
          <a:off x="1514475" y="3228975"/>
          <a:ext cx="95250" cy="95250"/>
        </a:xfrm>
        <a:prstGeom prst="bevel">
          <a:avLst>
            <a:gd name="adj" fmla="val 20000"/>
          </a:avLst>
        </a:prstGeom>
        <a:solidFill>
          <a:srgbClr val="800080"/>
        </a:solidFill>
        <a:ln w="6350">
          <a:solidFill>
            <a:srgbClr val="000000"/>
          </a:solidFill>
          <a:miter lim="800000"/>
          <a:headEnd/>
          <a:tailEnd/>
        </a:ln>
      </xdr:spPr>
    </xdr:sp>
    <xdr:clientData/>
  </xdr:twoCellAnchor>
  <xdr:twoCellAnchor>
    <xdr:from>
      <xdr:col>1</xdr:col>
      <xdr:colOff>504825</xdr:colOff>
      <xdr:row>19</xdr:row>
      <xdr:rowOff>133350</xdr:rowOff>
    </xdr:from>
    <xdr:to>
      <xdr:col>1</xdr:col>
      <xdr:colOff>628650</xdr:colOff>
      <xdr:row>20</xdr:row>
      <xdr:rowOff>85725</xdr:rowOff>
    </xdr:to>
    <xdr:sp macro="" textlink="">
      <xdr:nvSpPr>
        <xdr:cNvPr id="1222" name="Oval 198"/>
        <xdr:cNvSpPr>
          <a:spLocks noChangeAspect="1" noChangeArrowheads="1"/>
        </xdr:cNvSpPr>
      </xdr:nvSpPr>
      <xdr:spPr bwMode="auto">
        <a:xfrm>
          <a:off x="1171575" y="3219450"/>
          <a:ext cx="123825" cy="123825"/>
        </a:xfrm>
        <a:prstGeom prst="ellipse">
          <a:avLst/>
        </a:prstGeom>
        <a:solidFill>
          <a:srgbClr val="FF0000"/>
        </a:solidFill>
        <a:ln w="12700">
          <a:solidFill>
            <a:srgbClr val="000000"/>
          </a:solidFill>
          <a:round/>
          <a:headEnd/>
          <a:tailEnd/>
        </a:ln>
      </xdr:spPr>
    </xdr:sp>
    <xdr:clientData/>
  </xdr:twoCellAnchor>
  <xdr:twoCellAnchor editAs="oneCell">
    <xdr:from>
      <xdr:col>1</xdr:col>
      <xdr:colOff>200025</xdr:colOff>
      <xdr:row>18</xdr:row>
      <xdr:rowOff>133350</xdr:rowOff>
    </xdr:from>
    <xdr:to>
      <xdr:col>1</xdr:col>
      <xdr:colOff>561975</xdr:colOff>
      <xdr:row>19</xdr:row>
      <xdr:rowOff>104775</xdr:rowOff>
    </xdr:to>
    <xdr:sp macro="" textlink="">
      <xdr:nvSpPr>
        <xdr:cNvPr id="1223" name="Text Box 199"/>
        <xdr:cNvSpPr txBox="1">
          <a:spLocks noChangeArrowheads="1"/>
        </xdr:cNvSpPr>
      </xdr:nvSpPr>
      <xdr:spPr bwMode="auto">
        <a:xfrm>
          <a:off x="866775" y="3048000"/>
          <a:ext cx="361950" cy="142875"/>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1" i="0" u="none" strike="noStrike" baseline="0">
              <a:solidFill>
                <a:srgbClr val="FF0000"/>
              </a:solidFill>
              <a:latin typeface="Arial Narrow"/>
            </a:rPr>
            <a:t>BP</a:t>
          </a:r>
        </a:p>
      </xdr:txBody>
    </xdr:sp>
    <xdr:clientData/>
  </xdr:twoCellAnchor>
  <xdr:twoCellAnchor editAs="oneCell">
    <xdr:from>
      <xdr:col>19</xdr:col>
      <xdr:colOff>38100</xdr:colOff>
      <xdr:row>16</xdr:row>
      <xdr:rowOff>38100</xdr:rowOff>
    </xdr:from>
    <xdr:to>
      <xdr:col>19</xdr:col>
      <xdr:colOff>400050</xdr:colOff>
      <xdr:row>17</xdr:row>
      <xdr:rowOff>9525</xdr:rowOff>
    </xdr:to>
    <xdr:sp macro="" textlink="">
      <xdr:nvSpPr>
        <xdr:cNvPr id="1224" name="Text Box 200"/>
        <xdr:cNvSpPr txBox="1">
          <a:spLocks noChangeArrowheads="1"/>
        </xdr:cNvSpPr>
      </xdr:nvSpPr>
      <xdr:spPr bwMode="auto">
        <a:xfrm>
          <a:off x="13049250" y="2609850"/>
          <a:ext cx="361950" cy="142875"/>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1" i="0" u="none" strike="noStrike" baseline="0">
              <a:solidFill>
                <a:srgbClr val="FF0000"/>
              </a:solidFill>
              <a:latin typeface="Arial Narrow"/>
            </a:rPr>
            <a:t>EP</a:t>
          </a:r>
        </a:p>
      </xdr:txBody>
    </xdr:sp>
    <xdr:clientData/>
  </xdr:twoCellAnchor>
  <xdr:twoCellAnchor editAs="oneCell">
    <xdr:from>
      <xdr:col>0</xdr:col>
      <xdr:colOff>0</xdr:colOff>
      <xdr:row>34</xdr:row>
      <xdr:rowOff>152400</xdr:rowOff>
    </xdr:from>
    <xdr:to>
      <xdr:col>1</xdr:col>
      <xdr:colOff>571500</xdr:colOff>
      <xdr:row>35</xdr:row>
      <xdr:rowOff>152400</xdr:rowOff>
    </xdr:to>
    <xdr:sp macro="" textlink="">
      <xdr:nvSpPr>
        <xdr:cNvPr id="1225" name="Text Box 201"/>
        <xdr:cNvSpPr txBox="1">
          <a:spLocks noChangeArrowheads="1"/>
        </xdr:cNvSpPr>
      </xdr:nvSpPr>
      <xdr:spPr bwMode="auto">
        <a:xfrm>
          <a:off x="0" y="5467350"/>
          <a:ext cx="1238250" cy="171450"/>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ja-JP" sz="800" b="0" i="0" u="none" strike="noStrike" baseline="0">
              <a:solidFill>
                <a:srgbClr val="000000"/>
              </a:solidFill>
              <a:latin typeface="Arial Narrow"/>
            </a:rPr>
            <a:t>Length by City/Province</a:t>
          </a:r>
        </a:p>
      </xdr:txBody>
    </xdr:sp>
    <xdr:clientData/>
  </xdr:twoCellAnchor>
  <xdr:twoCellAnchor>
    <xdr:from>
      <xdr:col>2</xdr:col>
      <xdr:colOff>142875</xdr:colOff>
      <xdr:row>18</xdr:row>
      <xdr:rowOff>142875</xdr:rowOff>
    </xdr:from>
    <xdr:to>
      <xdr:col>3</xdr:col>
      <xdr:colOff>219075</xdr:colOff>
      <xdr:row>19</xdr:row>
      <xdr:rowOff>133350</xdr:rowOff>
    </xdr:to>
    <xdr:sp macro="" textlink="">
      <xdr:nvSpPr>
        <xdr:cNvPr id="1226" name="Text Box 202"/>
        <xdr:cNvSpPr txBox="1">
          <a:spLocks noChangeArrowheads="1"/>
        </xdr:cNvSpPr>
      </xdr:nvSpPr>
      <xdr:spPr bwMode="auto">
        <a:xfrm>
          <a:off x="1495425" y="3057525"/>
          <a:ext cx="762000" cy="161925"/>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800080"/>
              </a:solidFill>
              <a:latin typeface="Arial Narrow"/>
            </a:rPr>
            <a:t>TB, KM004+750</a:t>
          </a:r>
        </a:p>
      </xdr:txBody>
    </xdr:sp>
    <xdr:clientData/>
  </xdr:twoCellAnchor>
  <xdr:twoCellAnchor editAs="oneCell">
    <xdr:from>
      <xdr:col>2</xdr:col>
      <xdr:colOff>0</xdr:colOff>
      <xdr:row>12</xdr:row>
      <xdr:rowOff>114300</xdr:rowOff>
    </xdr:from>
    <xdr:to>
      <xdr:col>4</xdr:col>
      <xdr:colOff>152400</xdr:colOff>
      <xdr:row>13</xdr:row>
      <xdr:rowOff>114300</xdr:rowOff>
    </xdr:to>
    <xdr:sp macro="" textlink="">
      <xdr:nvSpPr>
        <xdr:cNvPr id="1227" name="Text Box 203"/>
        <xdr:cNvSpPr txBox="1">
          <a:spLocks noChangeArrowheads="1"/>
        </xdr:cNvSpPr>
      </xdr:nvSpPr>
      <xdr:spPr bwMode="auto">
        <a:xfrm>
          <a:off x="1352550" y="2000250"/>
          <a:ext cx="15240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District</a:t>
          </a:r>
        </a:p>
      </xdr:txBody>
    </xdr:sp>
    <xdr:clientData/>
  </xdr:twoCellAnchor>
  <xdr:twoCellAnchor editAs="oneCell">
    <xdr:from>
      <xdr:col>7</xdr:col>
      <xdr:colOff>0</xdr:colOff>
      <xdr:row>12</xdr:row>
      <xdr:rowOff>114300</xdr:rowOff>
    </xdr:from>
    <xdr:to>
      <xdr:col>9</xdr:col>
      <xdr:colOff>438150</xdr:colOff>
      <xdr:row>13</xdr:row>
      <xdr:rowOff>114300</xdr:rowOff>
    </xdr:to>
    <xdr:sp macro="" textlink="">
      <xdr:nvSpPr>
        <xdr:cNvPr id="1228" name="Text Box 204"/>
        <xdr:cNvSpPr txBox="1">
          <a:spLocks noChangeArrowheads="1"/>
        </xdr:cNvSpPr>
      </xdr:nvSpPr>
      <xdr:spPr bwMode="auto">
        <a:xfrm>
          <a:off x="4781550" y="2000250"/>
          <a:ext cx="180975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District</a:t>
          </a:r>
        </a:p>
      </xdr:txBody>
    </xdr:sp>
    <xdr:clientData/>
  </xdr:twoCellAnchor>
  <xdr:twoCellAnchor editAs="oneCell">
    <xdr:from>
      <xdr:col>9</xdr:col>
      <xdr:colOff>476250</xdr:colOff>
      <xdr:row>12</xdr:row>
      <xdr:rowOff>114300</xdr:rowOff>
    </xdr:from>
    <xdr:to>
      <xdr:col>12</xdr:col>
      <xdr:colOff>257175</xdr:colOff>
      <xdr:row>13</xdr:row>
      <xdr:rowOff>114300</xdr:rowOff>
    </xdr:to>
    <xdr:sp macro="" textlink="">
      <xdr:nvSpPr>
        <xdr:cNvPr id="1229" name="Text Box 205"/>
        <xdr:cNvSpPr txBox="1">
          <a:spLocks noChangeArrowheads="1"/>
        </xdr:cNvSpPr>
      </xdr:nvSpPr>
      <xdr:spPr bwMode="auto">
        <a:xfrm>
          <a:off x="6629400" y="2000250"/>
          <a:ext cx="1838325"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Chu Lai</a:t>
          </a:r>
        </a:p>
      </xdr:txBody>
    </xdr:sp>
    <xdr:clientData/>
  </xdr:twoCellAnchor>
  <xdr:twoCellAnchor editAs="oneCell">
    <xdr:from>
      <xdr:col>2</xdr:col>
      <xdr:colOff>0</xdr:colOff>
      <xdr:row>13</xdr:row>
      <xdr:rowOff>47625</xdr:rowOff>
    </xdr:from>
    <xdr:to>
      <xdr:col>4</xdr:col>
      <xdr:colOff>152400</xdr:colOff>
      <xdr:row>14</xdr:row>
      <xdr:rowOff>47625</xdr:rowOff>
    </xdr:to>
    <xdr:sp macro="" textlink="">
      <xdr:nvSpPr>
        <xdr:cNvPr id="1230" name="Text Box 206"/>
        <xdr:cNvSpPr txBox="1">
          <a:spLocks noChangeArrowheads="1"/>
        </xdr:cNvSpPr>
      </xdr:nvSpPr>
      <xdr:spPr bwMode="auto">
        <a:xfrm>
          <a:off x="1352550" y="2105025"/>
          <a:ext cx="15240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Road</a:t>
          </a:r>
        </a:p>
      </xdr:txBody>
    </xdr:sp>
    <xdr:clientData/>
  </xdr:twoCellAnchor>
  <xdr:twoCellAnchor editAs="oneCell">
    <xdr:from>
      <xdr:col>7</xdr:col>
      <xdr:colOff>0</xdr:colOff>
      <xdr:row>13</xdr:row>
      <xdr:rowOff>47625</xdr:rowOff>
    </xdr:from>
    <xdr:to>
      <xdr:col>9</xdr:col>
      <xdr:colOff>438150</xdr:colOff>
      <xdr:row>14</xdr:row>
      <xdr:rowOff>47625</xdr:rowOff>
    </xdr:to>
    <xdr:sp macro="" textlink="">
      <xdr:nvSpPr>
        <xdr:cNvPr id="1231" name="Text Box 207"/>
        <xdr:cNvSpPr txBox="1">
          <a:spLocks noChangeArrowheads="1"/>
        </xdr:cNvSpPr>
      </xdr:nvSpPr>
      <xdr:spPr bwMode="auto">
        <a:xfrm>
          <a:off x="4781550" y="2105025"/>
          <a:ext cx="180975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Road</a:t>
          </a:r>
        </a:p>
      </xdr:txBody>
    </xdr:sp>
    <xdr:clientData/>
  </xdr:twoCellAnchor>
  <xdr:twoCellAnchor editAs="oneCell">
    <xdr:from>
      <xdr:col>9</xdr:col>
      <xdr:colOff>476250</xdr:colOff>
      <xdr:row>13</xdr:row>
      <xdr:rowOff>47625</xdr:rowOff>
    </xdr:from>
    <xdr:to>
      <xdr:col>12</xdr:col>
      <xdr:colOff>257175</xdr:colOff>
      <xdr:row>14</xdr:row>
      <xdr:rowOff>47625</xdr:rowOff>
    </xdr:to>
    <xdr:sp macro="" textlink="">
      <xdr:nvSpPr>
        <xdr:cNvPr id="1232" name="Text Box 208"/>
        <xdr:cNvSpPr txBox="1">
          <a:spLocks noChangeArrowheads="1"/>
        </xdr:cNvSpPr>
      </xdr:nvSpPr>
      <xdr:spPr bwMode="auto">
        <a:xfrm>
          <a:off x="6629400" y="2105025"/>
          <a:ext cx="1838325"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Industrial</a:t>
          </a:r>
        </a:p>
      </xdr:txBody>
    </xdr:sp>
    <xdr:clientData/>
  </xdr:twoCellAnchor>
  <xdr:twoCellAnchor editAs="oneCell">
    <xdr:from>
      <xdr:col>12</xdr:col>
      <xdr:colOff>295275</xdr:colOff>
      <xdr:row>7</xdr:row>
      <xdr:rowOff>142875</xdr:rowOff>
    </xdr:from>
    <xdr:to>
      <xdr:col>14</xdr:col>
      <xdr:colOff>219075</xdr:colOff>
      <xdr:row>8</xdr:row>
      <xdr:rowOff>142875</xdr:rowOff>
    </xdr:to>
    <xdr:sp macro="" textlink="">
      <xdr:nvSpPr>
        <xdr:cNvPr id="1233" name="Text Box 209"/>
        <xdr:cNvSpPr txBox="1">
          <a:spLocks noChangeArrowheads="1"/>
        </xdr:cNvSpPr>
      </xdr:nvSpPr>
      <xdr:spPr bwMode="auto">
        <a:xfrm>
          <a:off x="8505825" y="1171575"/>
          <a:ext cx="129540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en-US" altLang="ja-JP" sz="700" b="0" i="0" u="none" strike="noStrike" baseline="0">
              <a:solidFill>
                <a:srgbClr val="FF0000"/>
              </a:solidFill>
              <a:latin typeface="Times New Roman"/>
              <a:cs typeface="Times New Roman"/>
            </a:rPr>
            <a:t>Dung Quat</a:t>
          </a:r>
        </a:p>
      </xdr:txBody>
    </xdr:sp>
    <xdr:clientData/>
  </xdr:twoCellAnchor>
  <xdr:twoCellAnchor editAs="oneCell">
    <xdr:from>
      <xdr:col>12</xdr:col>
      <xdr:colOff>295275</xdr:colOff>
      <xdr:row>8</xdr:row>
      <xdr:rowOff>85725</xdr:rowOff>
    </xdr:from>
    <xdr:to>
      <xdr:col>14</xdr:col>
      <xdr:colOff>219075</xdr:colOff>
      <xdr:row>9</xdr:row>
      <xdr:rowOff>85725</xdr:rowOff>
    </xdr:to>
    <xdr:sp macro="" textlink="">
      <xdr:nvSpPr>
        <xdr:cNvPr id="1234" name="Text Box 210"/>
        <xdr:cNvSpPr txBox="1">
          <a:spLocks noChangeArrowheads="1"/>
        </xdr:cNvSpPr>
      </xdr:nvSpPr>
      <xdr:spPr bwMode="auto">
        <a:xfrm>
          <a:off x="8505825" y="1285875"/>
          <a:ext cx="129540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en-US" altLang="ja-JP" sz="700" b="0" i="0" u="none" strike="noStrike" baseline="0">
              <a:solidFill>
                <a:srgbClr val="FF0000"/>
              </a:solidFill>
              <a:latin typeface="Times New Roman"/>
              <a:cs typeface="Times New Roman"/>
            </a:rPr>
            <a:t>Industrial</a:t>
          </a:r>
        </a:p>
      </xdr:txBody>
    </xdr:sp>
    <xdr:clientData/>
  </xdr:twoCellAnchor>
  <xdr:twoCellAnchor editAs="oneCell">
    <xdr:from>
      <xdr:col>15</xdr:col>
      <xdr:colOff>400050</xdr:colOff>
      <xdr:row>7</xdr:row>
      <xdr:rowOff>142875</xdr:rowOff>
    </xdr:from>
    <xdr:to>
      <xdr:col>17</xdr:col>
      <xdr:colOff>323850</xdr:colOff>
      <xdr:row>8</xdr:row>
      <xdr:rowOff>142875</xdr:rowOff>
    </xdr:to>
    <xdr:sp macro="" textlink="">
      <xdr:nvSpPr>
        <xdr:cNvPr id="1235" name="Text Box 211"/>
        <xdr:cNvSpPr txBox="1">
          <a:spLocks noChangeArrowheads="1"/>
        </xdr:cNvSpPr>
      </xdr:nvSpPr>
      <xdr:spPr bwMode="auto">
        <a:xfrm>
          <a:off x="10668000" y="1171575"/>
          <a:ext cx="1295400" cy="171450"/>
        </a:xfrm>
        <a:prstGeom prst="rect">
          <a:avLst/>
        </a:prstGeom>
        <a:noFill/>
        <a:ln w="9525">
          <a:noFill/>
          <a:miter lim="800000"/>
          <a:headEnd/>
          <a:tailEnd/>
        </a:ln>
      </xdr:spPr>
      <xdr:txBody>
        <a:bodyPr vertOverflow="clip" wrap="square" lIns="27432" tIns="22860" rIns="0" bIns="22860" anchor="ctr" upright="1"/>
        <a:lstStyle/>
        <a:p>
          <a:pPr algn="l" rtl="0">
            <a:defRPr sz="1000"/>
          </a:pPr>
          <a:r>
            <a:rPr lang="en-US" altLang="ja-JP" sz="700" b="0" i="0" u="none" strike="noStrike" baseline="0">
              <a:solidFill>
                <a:srgbClr val="FF0000"/>
              </a:solidFill>
              <a:latin typeface="Times New Roman"/>
              <a:cs typeface="Times New Roman"/>
            </a:rPr>
            <a:t>Tra Bong-</a:t>
          </a:r>
        </a:p>
      </xdr:txBody>
    </xdr:sp>
    <xdr:clientData/>
  </xdr:twoCellAnchor>
  <xdr:twoCellAnchor editAs="oneCell">
    <xdr:from>
      <xdr:col>15</xdr:col>
      <xdr:colOff>400050</xdr:colOff>
      <xdr:row>9</xdr:row>
      <xdr:rowOff>28575</xdr:rowOff>
    </xdr:from>
    <xdr:to>
      <xdr:col>17</xdr:col>
      <xdr:colOff>323850</xdr:colOff>
      <xdr:row>10</xdr:row>
      <xdr:rowOff>28575</xdr:rowOff>
    </xdr:to>
    <xdr:sp macro="" textlink="">
      <xdr:nvSpPr>
        <xdr:cNvPr id="1236" name="Text Box 212"/>
        <xdr:cNvSpPr txBox="1">
          <a:spLocks noChangeArrowheads="1"/>
        </xdr:cNvSpPr>
      </xdr:nvSpPr>
      <xdr:spPr bwMode="auto">
        <a:xfrm>
          <a:off x="10668000" y="1400175"/>
          <a:ext cx="1295400" cy="171450"/>
        </a:xfrm>
        <a:prstGeom prst="rect">
          <a:avLst/>
        </a:prstGeom>
        <a:noFill/>
        <a:ln w="9525">
          <a:noFill/>
          <a:miter lim="800000"/>
          <a:headEnd/>
          <a:tailEnd/>
        </a:ln>
      </xdr:spPr>
      <xdr:txBody>
        <a:bodyPr vertOverflow="clip" wrap="square" lIns="27432" tIns="22860" rIns="0" bIns="22860" anchor="ctr" upright="1"/>
        <a:lstStyle/>
        <a:p>
          <a:pPr algn="l" rtl="0">
            <a:defRPr sz="1000"/>
          </a:pPr>
          <a:r>
            <a:rPr lang="en-US" altLang="ja-JP" sz="700" b="0" i="0" u="none" strike="noStrike" baseline="0">
              <a:solidFill>
                <a:srgbClr val="FF0000"/>
              </a:solidFill>
              <a:latin typeface="Times New Roman"/>
              <a:cs typeface="Times New Roman"/>
            </a:rPr>
            <a:t>Road</a:t>
          </a:r>
        </a:p>
      </xdr:txBody>
    </xdr:sp>
    <xdr:clientData/>
  </xdr:twoCellAnchor>
  <xdr:twoCellAnchor editAs="oneCell">
    <xdr:from>
      <xdr:col>15</xdr:col>
      <xdr:colOff>247650</xdr:colOff>
      <xdr:row>12</xdr:row>
      <xdr:rowOff>114300</xdr:rowOff>
    </xdr:from>
    <xdr:to>
      <xdr:col>17</xdr:col>
      <xdr:colOff>171450</xdr:colOff>
      <xdr:row>13</xdr:row>
      <xdr:rowOff>114300</xdr:rowOff>
    </xdr:to>
    <xdr:sp macro="" textlink="">
      <xdr:nvSpPr>
        <xdr:cNvPr id="1237" name="Text Box 213"/>
        <xdr:cNvSpPr txBox="1">
          <a:spLocks noChangeArrowheads="1"/>
        </xdr:cNvSpPr>
      </xdr:nvSpPr>
      <xdr:spPr bwMode="auto">
        <a:xfrm>
          <a:off x="10515600" y="2000250"/>
          <a:ext cx="12954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Provincial</a:t>
          </a:r>
        </a:p>
      </xdr:txBody>
    </xdr:sp>
    <xdr:clientData/>
  </xdr:twoCellAnchor>
  <xdr:twoCellAnchor editAs="oneCell">
    <xdr:from>
      <xdr:col>15</xdr:col>
      <xdr:colOff>247650</xdr:colOff>
      <xdr:row>13</xdr:row>
      <xdr:rowOff>47625</xdr:rowOff>
    </xdr:from>
    <xdr:to>
      <xdr:col>17</xdr:col>
      <xdr:colOff>171450</xdr:colOff>
      <xdr:row>14</xdr:row>
      <xdr:rowOff>47625</xdr:rowOff>
    </xdr:to>
    <xdr:sp macro="" textlink="">
      <xdr:nvSpPr>
        <xdr:cNvPr id="1238" name="Text Box 214"/>
        <xdr:cNvSpPr txBox="1">
          <a:spLocks noChangeArrowheads="1"/>
        </xdr:cNvSpPr>
      </xdr:nvSpPr>
      <xdr:spPr bwMode="auto">
        <a:xfrm>
          <a:off x="10515600" y="2105025"/>
          <a:ext cx="12954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Road</a:t>
          </a:r>
        </a:p>
      </xdr:txBody>
    </xdr:sp>
    <xdr:clientData/>
  </xdr:twoCellAnchor>
  <xdr:twoCellAnchor editAs="oneCell">
    <xdr:from>
      <xdr:col>16</xdr:col>
      <xdr:colOff>161925</xdr:colOff>
      <xdr:row>12</xdr:row>
      <xdr:rowOff>114300</xdr:rowOff>
    </xdr:from>
    <xdr:to>
      <xdr:col>18</xdr:col>
      <xdr:colOff>85725</xdr:colOff>
      <xdr:row>13</xdr:row>
      <xdr:rowOff>114300</xdr:rowOff>
    </xdr:to>
    <xdr:sp macro="" textlink="">
      <xdr:nvSpPr>
        <xdr:cNvPr id="1239" name="Text Box 215"/>
        <xdr:cNvSpPr txBox="1">
          <a:spLocks noChangeArrowheads="1"/>
        </xdr:cNvSpPr>
      </xdr:nvSpPr>
      <xdr:spPr bwMode="auto">
        <a:xfrm>
          <a:off x="11115675" y="2000250"/>
          <a:ext cx="12954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Provincial</a:t>
          </a:r>
        </a:p>
      </xdr:txBody>
    </xdr:sp>
    <xdr:clientData/>
  </xdr:twoCellAnchor>
  <xdr:twoCellAnchor editAs="oneCell">
    <xdr:from>
      <xdr:col>19</xdr:col>
      <xdr:colOff>314325</xdr:colOff>
      <xdr:row>5</xdr:row>
      <xdr:rowOff>0</xdr:rowOff>
    </xdr:from>
    <xdr:to>
      <xdr:col>20</xdr:col>
      <xdr:colOff>438150</xdr:colOff>
      <xdr:row>6</xdr:row>
      <xdr:rowOff>0</xdr:rowOff>
    </xdr:to>
    <xdr:sp macro="" textlink="">
      <xdr:nvSpPr>
        <xdr:cNvPr id="1240" name="Text Box 216"/>
        <xdr:cNvSpPr txBox="1">
          <a:spLocks noChangeArrowheads="1"/>
        </xdr:cNvSpPr>
      </xdr:nvSpPr>
      <xdr:spPr bwMode="auto">
        <a:xfrm>
          <a:off x="13325475" y="685800"/>
          <a:ext cx="809625" cy="17145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0000"/>
              </a:solidFill>
              <a:latin typeface="Arial Narrow"/>
            </a:rPr>
            <a:t>Quang Ngai</a:t>
          </a:r>
        </a:p>
      </xdr:txBody>
    </xdr:sp>
    <xdr:clientData/>
  </xdr:twoCellAnchor>
  <xdr:twoCellAnchor editAs="oneCell">
    <xdr:from>
      <xdr:col>19</xdr:col>
      <xdr:colOff>314325</xdr:colOff>
      <xdr:row>5</xdr:row>
      <xdr:rowOff>114300</xdr:rowOff>
    </xdr:from>
    <xdr:to>
      <xdr:col>21</xdr:col>
      <xdr:colOff>0</xdr:colOff>
      <xdr:row>6</xdr:row>
      <xdr:rowOff>114300</xdr:rowOff>
    </xdr:to>
    <xdr:sp macro="" textlink="">
      <xdr:nvSpPr>
        <xdr:cNvPr id="1241" name="Text Box 217"/>
        <xdr:cNvSpPr txBox="1">
          <a:spLocks noChangeArrowheads="1"/>
        </xdr:cNvSpPr>
      </xdr:nvSpPr>
      <xdr:spPr bwMode="auto">
        <a:xfrm>
          <a:off x="13325475" y="800100"/>
          <a:ext cx="1123950" cy="17145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0000"/>
              </a:solidFill>
              <a:latin typeface="Arial Narrow"/>
            </a:rPr>
            <a:t>City Ring Road</a:t>
          </a:r>
        </a:p>
      </xdr:txBody>
    </xdr:sp>
    <xdr:clientData/>
  </xdr:twoCellAnchor>
  <xdr:twoCellAnchor>
    <xdr:from>
      <xdr:col>6</xdr:col>
      <xdr:colOff>419100</xdr:colOff>
      <xdr:row>18</xdr:row>
      <xdr:rowOff>114300</xdr:rowOff>
    </xdr:from>
    <xdr:to>
      <xdr:col>6</xdr:col>
      <xdr:colOff>514350</xdr:colOff>
      <xdr:row>19</xdr:row>
      <xdr:rowOff>38100</xdr:rowOff>
    </xdr:to>
    <xdr:sp macro="" textlink="">
      <xdr:nvSpPr>
        <xdr:cNvPr id="1242" name="AutoShape 218"/>
        <xdr:cNvSpPr>
          <a:spLocks noChangeArrowheads="1"/>
        </xdr:cNvSpPr>
      </xdr:nvSpPr>
      <xdr:spPr bwMode="auto">
        <a:xfrm>
          <a:off x="4514850" y="3028950"/>
          <a:ext cx="95250" cy="95250"/>
        </a:xfrm>
        <a:prstGeom prst="bevel">
          <a:avLst>
            <a:gd name="adj" fmla="val 20000"/>
          </a:avLst>
        </a:prstGeom>
        <a:solidFill>
          <a:srgbClr val="FFFF99"/>
        </a:solidFill>
        <a:ln w="6350">
          <a:solidFill>
            <a:srgbClr val="000000"/>
          </a:solidFill>
          <a:miter lim="800000"/>
          <a:headEnd/>
          <a:tailEnd/>
        </a:ln>
      </xdr:spPr>
    </xdr:sp>
    <xdr:clientData/>
  </xdr:twoCellAnchor>
  <xdr:twoCellAnchor>
    <xdr:from>
      <xdr:col>14</xdr:col>
      <xdr:colOff>285750</xdr:colOff>
      <xdr:row>17</xdr:row>
      <xdr:rowOff>142875</xdr:rowOff>
    </xdr:from>
    <xdr:to>
      <xdr:col>14</xdr:col>
      <xdr:colOff>381000</xdr:colOff>
      <xdr:row>18</xdr:row>
      <xdr:rowOff>66675</xdr:rowOff>
    </xdr:to>
    <xdr:sp macro="" textlink="">
      <xdr:nvSpPr>
        <xdr:cNvPr id="1243" name="AutoShape 219"/>
        <xdr:cNvSpPr>
          <a:spLocks noChangeArrowheads="1"/>
        </xdr:cNvSpPr>
      </xdr:nvSpPr>
      <xdr:spPr bwMode="auto">
        <a:xfrm>
          <a:off x="9867900" y="2886075"/>
          <a:ext cx="95250" cy="95250"/>
        </a:xfrm>
        <a:prstGeom prst="bevel">
          <a:avLst>
            <a:gd name="adj" fmla="val 20000"/>
          </a:avLst>
        </a:prstGeom>
        <a:solidFill>
          <a:srgbClr val="FFFF99"/>
        </a:solidFill>
        <a:ln w="6350">
          <a:solidFill>
            <a:srgbClr val="000000"/>
          </a:solidFill>
          <a:miter lim="800000"/>
          <a:headEnd/>
          <a:tailEnd/>
        </a:ln>
      </xdr:spPr>
    </xdr:sp>
    <xdr:clientData/>
  </xdr:twoCellAnchor>
  <xdr:twoCellAnchor>
    <xdr:from>
      <xdr:col>18</xdr:col>
      <xdr:colOff>485775</xdr:colOff>
      <xdr:row>14</xdr:row>
      <xdr:rowOff>57150</xdr:rowOff>
    </xdr:from>
    <xdr:to>
      <xdr:col>18</xdr:col>
      <xdr:colOff>628650</xdr:colOff>
      <xdr:row>15</xdr:row>
      <xdr:rowOff>28575</xdr:rowOff>
    </xdr:to>
    <xdr:sp macro="" textlink="">
      <xdr:nvSpPr>
        <xdr:cNvPr id="1244" name="AutoShape 220"/>
        <xdr:cNvSpPr>
          <a:spLocks noChangeArrowheads="1"/>
        </xdr:cNvSpPr>
      </xdr:nvSpPr>
      <xdr:spPr bwMode="auto">
        <a:xfrm rot="10800000">
          <a:off x="12811125" y="2286000"/>
          <a:ext cx="142875" cy="142875"/>
        </a:xfrm>
        <a:prstGeom prst="downArrow">
          <a:avLst>
            <a:gd name="adj1" fmla="val 49213"/>
            <a:gd name="adj2" fmla="val 58894"/>
          </a:avLst>
        </a:prstGeom>
        <a:solidFill>
          <a:srgbClr val="000000"/>
        </a:solidFill>
        <a:ln w="9525">
          <a:solidFill>
            <a:srgbClr val="000000"/>
          </a:solidFill>
          <a:miter lim="800000"/>
          <a:headEnd/>
          <a:tailEnd/>
        </a:ln>
      </xdr:spPr>
    </xdr:sp>
    <xdr:clientData/>
  </xdr:twoCellAnchor>
  <xdr:twoCellAnchor editAs="oneCell">
    <xdr:from>
      <xdr:col>2</xdr:col>
      <xdr:colOff>0</xdr:colOff>
      <xdr:row>13</xdr:row>
      <xdr:rowOff>152400</xdr:rowOff>
    </xdr:from>
    <xdr:to>
      <xdr:col>4</xdr:col>
      <xdr:colOff>152400</xdr:colOff>
      <xdr:row>14</xdr:row>
      <xdr:rowOff>152400</xdr:rowOff>
    </xdr:to>
    <xdr:sp macro="" textlink="">
      <xdr:nvSpPr>
        <xdr:cNvPr id="1245" name="Text Box 221"/>
        <xdr:cNvSpPr txBox="1">
          <a:spLocks noChangeArrowheads="1"/>
        </xdr:cNvSpPr>
      </xdr:nvSpPr>
      <xdr:spPr bwMode="auto">
        <a:xfrm>
          <a:off x="1352550" y="2209800"/>
          <a:ext cx="15240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610</a:t>
          </a:r>
        </a:p>
      </xdr:txBody>
    </xdr:sp>
    <xdr:clientData/>
  </xdr:twoCellAnchor>
  <xdr:twoCellAnchor editAs="oneCell">
    <xdr:from>
      <xdr:col>7</xdr:col>
      <xdr:colOff>0</xdr:colOff>
      <xdr:row>13</xdr:row>
      <xdr:rowOff>152400</xdr:rowOff>
    </xdr:from>
    <xdr:to>
      <xdr:col>9</xdr:col>
      <xdr:colOff>438150</xdr:colOff>
      <xdr:row>14</xdr:row>
      <xdr:rowOff>152400</xdr:rowOff>
    </xdr:to>
    <xdr:sp macro="" textlink="">
      <xdr:nvSpPr>
        <xdr:cNvPr id="1246" name="Text Box 222"/>
        <xdr:cNvSpPr txBox="1">
          <a:spLocks noChangeArrowheads="1"/>
        </xdr:cNvSpPr>
      </xdr:nvSpPr>
      <xdr:spPr bwMode="auto">
        <a:xfrm>
          <a:off x="4781550" y="2209800"/>
          <a:ext cx="180975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616</a:t>
          </a:r>
        </a:p>
      </xdr:txBody>
    </xdr:sp>
    <xdr:clientData/>
  </xdr:twoCellAnchor>
  <xdr:twoCellAnchor editAs="oneCell">
    <xdr:from>
      <xdr:col>9</xdr:col>
      <xdr:colOff>476250</xdr:colOff>
      <xdr:row>13</xdr:row>
      <xdr:rowOff>152400</xdr:rowOff>
    </xdr:from>
    <xdr:to>
      <xdr:col>12</xdr:col>
      <xdr:colOff>257175</xdr:colOff>
      <xdr:row>14</xdr:row>
      <xdr:rowOff>152400</xdr:rowOff>
    </xdr:to>
    <xdr:sp macro="" textlink="">
      <xdr:nvSpPr>
        <xdr:cNvPr id="1247" name="Text Box 223"/>
        <xdr:cNvSpPr txBox="1">
          <a:spLocks noChangeArrowheads="1"/>
        </xdr:cNvSpPr>
      </xdr:nvSpPr>
      <xdr:spPr bwMode="auto">
        <a:xfrm>
          <a:off x="6629400" y="2209800"/>
          <a:ext cx="1838325"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Road</a:t>
          </a:r>
        </a:p>
      </xdr:txBody>
    </xdr:sp>
    <xdr:clientData/>
  </xdr:twoCellAnchor>
  <xdr:twoCellAnchor editAs="oneCell">
    <xdr:from>
      <xdr:col>15</xdr:col>
      <xdr:colOff>247650</xdr:colOff>
      <xdr:row>13</xdr:row>
      <xdr:rowOff>152400</xdr:rowOff>
    </xdr:from>
    <xdr:to>
      <xdr:col>17</xdr:col>
      <xdr:colOff>171450</xdr:colOff>
      <xdr:row>14</xdr:row>
      <xdr:rowOff>152400</xdr:rowOff>
    </xdr:to>
    <xdr:sp macro="" textlink="">
      <xdr:nvSpPr>
        <xdr:cNvPr id="1248" name="Text Box 224"/>
        <xdr:cNvSpPr txBox="1">
          <a:spLocks noChangeArrowheads="1"/>
        </xdr:cNvSpPr>
      </xdr:nvSpPr>
      <xdr:spPr bwMode="auto">
        <a:xfrm>
          <a:off x="10515600" y="2209800"/>
          <a:ext cx="12954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623</a:t>
          </a:r>
        </a:p>
      </xdr:txBody>
    </xdr:sp>
    <xdr:clientData/>
  </xdr:twoCellAnchor>
  <xdr:twoCellAnchor editAs="oneCell">
    <xdr:from>
      <xdr:col>16</xdr:col>
      <xdr:colOff>161925</xdr:colOff>
      <xdr:row>13</xdr:row>
      <xdr:rowOff>47625</xdr:rowOff>
    </xdr:from>
    <xdr:to>
      <xdr:col>18</xdr:col>
      <xdr:colOff>85725</xdr:colOff>
      <xdr:row>14</xdr:row>
      <xdr:rowOff>47625</xdr:rowOff>
    </xdr:to>
    <xdr:sp macro="" textlink="">
      <xdr:nvSpPr>
        <xdr:cNvPr id="1249" name="Text Box 225"/>
        <xdr:cNvSpPr txBox="1">
          <a:spLocks noChangeArrowheads="1"/>
        </xdr:cNvSpPr>
      </xdr:nvSpPr>
      <xdr:spPr bwMode="auto">
        <a:xfrm>
          <a:off x="11115675" y="2105025"/>
          <a:ext cx="12954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Road</a:t>
          </a:r>
        </a:p>
      </xdr:txBody>
    </xdr:sp>
    <xdr:clientData/>
  </xdr:twoCellAnchor>
  <xdr:twoCellAnchor editAs="oneCell">
    <xdr:from>
      <xdr:col>16</xdr:col>
      <xdr:colOff>161925</xdr:colOff>
      <xdr:row>13</xdr:row>
      <xdr:rowOff>152400</xdr:rowOff>
    </xdr:from>
    <xdr:to>
      <xdr:col>18</xdr:col>
      <xdr:colOff>85725</xdr:colOff>
      <xdr:row>14</xdr:row>
      <xdr:rowOff>152400</xdr:rowOff>
    </xdr:to>
    <xdr:sp macro="" textlink="">
      <xdr:nvSpPr>
        <xdr:cNvPr id="1250" name="Text Box 226"/>
        <xdr:cNvSpPr txBox="1">
          <a:spLocks noChangeArrowheads="1"/>
        </xdr:cNvSpPr>
      </xdr:nvSpPr>
      <xdr:spPr bwMode="auto">
        <a:xfrm>
          <a:off x="11115675" y="2209800"/>
          <a:ext cx="1295400" cy="17145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00"/>
              </a:solidFill>
              <a:latin typeface="Arial Narrow"/>
            </a:rPr>
            <a:t>625</a:t>
          </a:r>
        </a:p>
      </xdr:txBody>
    </xdr:sp>
    <xdr:clientData/>
  </xdr:twoCellAnchor>
  <xdr:twoCellAnchor>
    <xdr:from>
      <xdr:col>18</xdr:col>
      <xdr:colOff>38100</xdr:colOff>
      <xdr:row>12</xdr:row>
      <xdr:rowOff>104775</xdr:rowOff>
    </xdr:from>
    <xdr:to>
      <xdr:col>19</xdr:col>
      <xdr:colOff>95250</xdr:colOff>
      <xdr:row>13</xdr:row>
      <xdr:rowOff>123825</xdr:rowOff>
    </xdr:to>
    <xdr:sp macro="" textlink="">
      <xdr:nvSpPr>
        <xdr:cNvPr id="1251" name="Text Box 227"/>
        <xdr:cNvSpPr txBox="1">
          <a:spLocks noChangeArrowheads="1"/>
        </xdr:cNvSpPr>
      </xdr:nvSpPr>
      <xdr:spPr bwMode="auto">
        <a:xfrm>
          <a:off x="12363450" y="1990725"/>
          <a:ext cx="742950" cy="19050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000000"/>
              </a:solidFill>
              <a:latin typeface="Arial Narrow"/>
            </a:rPr>
            <a:t>Quang Ngai</a:t>
          </a:r>
        </a:p>
      </xdr:txBody>
    </xdr:sp>
    <xdr:clientData/>
  </xdr:twoCellAnchor>
  <xdr:twoCellAnchor>
    <xdr:from>
      <xdr:col>18</xdr:col>
      <xdr:colOff>38100</xdr:colOff>
      <xdr:row>13</xdr:row>
      <xdr:rowOff>38100</xdr:rowOff>
    </xdr:from>
    <xdr:to>
      <xdr:col>19</xdr:col>
      <xdr:colOff>95250</xdr:colOff>
      <xdr:row>14</xdr:row>
      <xdr:rowOff>57150</xdr:rowOff>
    </xdr:to>
    <xdr:sp macro="" textlink="">
      <xdr:nvSpPr>
        <xdr:cNvPr id="1252" name="Text Box 228"/>
        <xdr:cNvSpPr txBox="1">
          <a:spLocks noChangeArrowheads="1"/>
        </xdr:cNvSpPr>
      </xdr:nvSpPr>
      <xdr:spPr bwMode="auto">
        <a:xfrm>
          <a:off x="12363450" y="2095500"/>
          <a:ext cx="742950" cy="19050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000000"/>
              </a:solidFill>
              <a:latin typeface="Arial Narrow"/>
            </a:rPr>
            <a:t>City</a:t>
          </a:r>
        </a:p>
      </xdr:txBody>
    </xdr:sp>
    <xdr:clientData/>
  </xdr:twoCellAnchor>
  <xdr:twoCellAnchor editAs="oneCell">
    <xdr:from>
      <xdr:col>12</xdr:col>
      <xdr:colOff>295275</xdr:colOff>
      <xdr:row>9</xdr:row>
      <xdr:rowOff>28575</xdr:rowOff>
    </xdr:from>
    <xdr:to>
      <xdr:col>14</xdr:col>
      <xdr:colOff>219075</xdr:colOff>
      <xdr:row>10</xdr:row>
      <xdr:rowOff>28575</xdr:rowOff>
    </xdr:to>
    <xdr:sp macro="" textlink="">
      <xdr:nvSpPr>
        <xdr:cNvPr id="1253" name="Text Box 229"/>
        <xdr:cNvSpPr txBox="1">
          <a:spLocks noChangeArrowheads="1"/>
        </xdr:cNvSpPr>
      </xdr:nvSpPr>
      <xdr:spPr bwMode="auto">
        <a:xfrm>
          <a:off x="8505825" y="1400175"/>
          <a:ext cx="129540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en-US" altLang="ja-JP" sz="700" b="0" i="0" u="none" strike="noStrike" baseline="0">
              <a:solidFill>
                <a:srgbClr val="FF0000"/>
              </a:solidFill>
              <a:latin typeface="Times New Roman"/>
              <a:cs typeface="Times New Roman"/>
            </a:rPr>
            <a:t>Road</a:t>
          </a:r>
        </a:p>
      </xdr:txBody>
    </xdr:sp>
    <xdr:clientData/>
  </xdr:twoCellAnchor>
  <xdr:twoCellAnchor editAs="oneCell">
    <xdr:from>
      <xdr:col>15</xdr:col>
      <xdr:colOff>400050</xdr:colOff>
      <xdr:row>8</xdr:row>
      <xdr:rowOff>85725</xdr:rowOff>
    </xdr:from>
    <xdr:to>
      <xdr:col>17</xdr:col>
      <xdr:colOff>323850</xdr:colOff>
      <xdr:row>9</xdr:row>
      <xdr:rowOff>85725</xdr:rowOff>
    </xdr:to>
    <xdr:sp macro="" textlink="">
      <xdr:nvSpPr>
        <xdr:cNvPr id="1254" name="Text Box 230"/>
        <xdr:cNvSpPr txBox="1">
          <a:spLocks noChangeArrowheads="1"/>
        </xdr:cNvSpPr>
      </xdr:nvSpPr>
      <xdr:spPr bwMode="auto">
        <a:xfrm>
          <a:off x="10668000" y="1285875"/>
          <a:ext cx="1295400" cy="171450"/>
        </a:xfrm>
        <a:prstGeom prst="rect">
          <a:avLst/>
        </a:prstGeom>
        <a:noFill/>
        <a:ln w="9525">
          <a:noFill/>
          <a:miter lim="800000"/>
          <a:headEnd/>
          <a:tailEnd/>
        </a:ln>
      </xdr:spPr>
      <xdr:txBody>
        <a:bodyPr vertOverflow="clip" wrap="square" lIns="27432" tIns="22860" rIns="0" bIns="22860" anchor="ctr" upright="1"/>
        <a:lstStyle/>
        <a:p>
          <a:pPr algn="l" rtl="0">
            <a:defRPr sz="1000"/>
          </a:pPr>
          <a:r>
            <a:rPr lang="en-US" altLang="ja-JP" sz="700" b="0" i="0" u="none" strike="noStrike" baseline="0">
              <a:solidFill>
                <a:srgbClr val="FF0000"/>
              </a:solidFill>
              <a:latin typeface="Times New Roman"/>
              <a:cs typeface="Times New Roman"/>
            </a:rPr>
            <a:t>Binh Long</a:t>
          </a:r>
        </a:p>
      </xdr:txBody>
    </xdr:sp>
    <xdr:clientData/>
  </xdr:twoCellAnchor>
  <xdr:twoCellAnchor>
    <xdr:from>
      <xdr:col>10</xdr:col>
      <xdr:colOff>152400</xdr:colOff>
      <xdr:row>21</xdr:row>
      <xdr:rowOff>0</xdr:rowOff>
    </xdr:from>
    <xdr:to>
      <xdr:col>10</xdr:col>
      <xdr:colOff>247650</xdr:colOff>
      <xdr:row>21</xdr:row>
      <xdr:rowOff>95250</xdr:rowOff>
    </xdr:to>
    <xdr:sp macro="" textlink="">
      <xdr:nvSpPr>
        <xdr:cNvPr id="1255" name="AutoShape 231"/>
        <xdr:cNvSpPr>
          <a:spLocks noChangeArrowheads="1"/>
        </xdr:cNvSpPr>
      </xdr:nvSpPr>
      <xdr:spPr bwMode="auto">
        <a:xfrm>
          <a:off x="6991350" y="3429000"/>
          <a:ext cx="95250" cy="95250"/>
        </a:xfrm>
        <a:prstGeom prst="cube">
          <a:avLst>
            <a:gd name="adj" fmla="val 25000"/>
          </a:avLst>
        </a:prstGeom>
        <a:solidFill>
          <a:srgbClr val="008000"/>
        </a:solidFill>
        <a:ln w="6350">
          <a:solidFill>
            <a:srgbClr val="000000"/>
          </a:solidFill>
          <a:miter lim="800000"/>
          <a:headEnd/>
          <a:tailEnd/>
        </a:ln>
      </xdr:spPr>
    </xdr:sp>
    <xdr:clientData/>
  </xdr:twoCellAnchor>
  <xdr:twoCellAnchor>
    <xdr:from>
      <xdr:col>10</xdr:col>
      <xdr:colOff>266700</xdr:colOff>
      <xdr:row>20</xdr:row>
      <xdr:rowOff>123825</xdr:rowOff>
    </xdr:from>
    <xdr:to>
      <xdr:col>11</xdr:col>
      <xdr:colOff>581025</xdr:colOff>
      <xdr:row>21</xdr:row>
      <xdr:rowOff>142875</xdr:rowOff>
    </xdr:to>
    <xdr:sp macro="" textlink="">
      <xdr:nvSpPr>
        <xdr:cNvPr id="1256" name="Text Box 232"/>
        <xdr:cNvSpPr txBox="1">
          <a:spLocks noChangeArrowheads="1"/>
        </xdr:cNvSpPr>
      </xdr:nvSpPr>
      <xdr:spPr bwMode="auto">
        <a:xfrm>
          <a:off x="7105650" y="3381375"/>
          <a:ext cx="1000125" cy="19050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008000"/>
              </a:solidFill>
              <a:latin typeface="Arial Narrow"/>
            </a:rPr>
            <a:t>EOO, KM064+750</a:t>
          </a:r>
        </a:p>
      </xdr:txBody>
    </xdr:sp>
    <xdr:clientData/>
  </xdr:twoCellAnchor>
  <xdr:twoCellAnchor>
    <xdr:from>
      <xdr:col>14</xdr:col>
      <xdr:colOff>0</xdr:colOff>
      <xdr:row>19</xdr:row>
      <xdr:rowOff>104775</xdr:rowOff>
    </xdr:from>
    <xdr:to>
      <xdr:col>14</xdr:col>
      <xdr:colOff>123825</xdr:colOff>
      <xdr:row>19</xdr:row>
      <xdr:rowOff>152400</xdr:rowOff>
    </xdr:to>
    <xdr:sp macro="" textlink="">
      <xdr:nvSpPr>
        <xdr:cNvPr id="1257" name="AutoShape 233"/>
        <xdr:cNvSpPr>
          <a:spLocks noChangeArrowheads="1"/>
        </xdr:cNvSpPr>
      </xdr:nvSpPr>
      <xdr:spPr bwMode="auto">
        <a:xfrm rot="10800000">
          <a:off x="9582150" y="3190875"/>
          <a:ext cx="123825" cy="47625"/>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FF9900"/>
        </a:solidFill>
        <a:ln w="6350">
          <a:solidFill>
            <a:srgbClr val="000000"/>
          </a:solidFill>
          <a:miter lim="800000"/>
          <a:headEnd/>
          <a:tailEnd/>
        </a:ln>
      </xdr:spPr>
    </xdr:sp>
    <xdr:clientData/>
  </xdr:twoCellAnchor>
  <xdr:twoCellAnchor>
    <xdr:from>
      <xdr:col>14</xdr:col>
      <xdr:colOff>0</xdr:colOff>
      <xdr:row>20</xdr:row>
      <xdr:rowOff>57150</xdr:rowOff>
    </xdr:from>
    <xdr:to>
      <xdr:col>14</xdr:col>
      <xdr:colOff>123825</xdr:colOff>
      <xdr:row>20</xdr:row>
      <xdr:rowOff>104775</xdr:rowOff>
    </xdr:to>
    <xdr:sp macro="" textlink="">
      <xdr:nvSpPr>
        <xdr:cNvPr id="1258" name="AutoShape 234"/>
        <xdr:cNvSpPr>
          <a:spLocks noChangeArrowheads="1"/>
        </xdr:cNvSpPr>
      </xdr:nvSpPr>
      <xdr:spPr bwMode="auto">
        <a:xfrm>
          <a:off x="9582150" y="3314700"/>
          <a:ext cx="123825" cy="47625"/>
        </a:xfrm>
        <a:custGeom>
          <a:avLst/>
          <a:gdLst>
            <a:gd name="G0" fmla="+- 5400 0 0"/>
            <a:gd name="G1" fmla="+- 21600 0 5400"/>
            <a:gd name="G2" fmla="*/ 5400 1 2"/>
            <a:gd name="G3" fmla="+- 21600 0 G2"/>
            <a:gd name="G4" fmla="+/ 5400 21600 2"/>
            <a:gd name="G5" fmla="+/ G1 0 2"/>
            <a:gd name="G6" fmla="*/ 21600 21600 5400"/>
            <a:gd name="G7" fmla="*/ G6 1 2"/>
            <a:gd name="G8" fmla="+- 21600 0 G7"/>
            <a:gd name="G9" fmla="*/ 21600 1 2"/>
            <a:gd name="G10" fmla="+- 5400 0 G9"/>
            <a:gd name="G11" fmla="?: G10 G8 0"/>
            <a:gd name="G12" fmla="?: G10 G7 21600"/>
            <a:gd name="T0" fmla="*/ 18900 w 21600"/>
            <a:gd name="T1" fmla="*/ 10800 h 21600"/>
            <a:gd name="T2" fmla="*/ 10800 w 21600"/>
            <a:gd name="T3" fmla="*/ 21600 h 21600"/>
            <a:gd name="T4" fmla="*/ 2700 w 21600"/>
            <a:gd name="T5" fmla="*/ 10800 h 21600"/>
            <a:gd name="T6" fmla="*/ 10800 w 21600"/>
            <a:gd name="T7" fmla="*/ 0 h 21600"/>
            <a:gd name="T8" fmla="*/ 4500 w 21600"/>
            <a:gd name="T9" fmla="*/ 4500 h 21600"/>
            <a:gd name="T10" fmla="*/ 17100 w 21600"/>
            <a:gd name="T11" fmla="*/ 17100 h 21600"/>
          </a:gdLst>
          <a:ahLst/>
          <a:cxnLst>
            <a:cxn ang="0">
              <a:pos x="T0" y="T1"/>
            </a:cxn>
            <a:cxn ang="0">
              <a:pos x="T2" y="T3"/>
            </a:cxn>
            <a:cxn ang="0">
              <a:pos x="T4" y="T5"/>
            </a:cxn>
            <a:cxn ang="0">
              <a:pos x="T6" y="T7"/>
            </a:cxn>
          </a:cxnLst>
          <a:rect l="T8" t="T9" r="T10" b="T11"/>
          <a:pathLst>
            <a:path w="21600" h="21600">
              <a:moveTo>
                <a:pt x="0" y="0"/>
              </a:moveTo>
              <a:lnTo>
                <a:pt x="5400" y="21600"/>
              </a:lnTo>
              <a:lnTo>
                <a:pt x="16200" y="21600"/>
              </a:lnTo>
              <a:lnTo>
                <a:pt x="21600" y="0"/>
              </a:lnTo>
              <a:close/>
            </a:path>
          </a:pathLst>
        </a:custGeom>
        <a:solidFill>
          <a:srgbClr val="FF9900"/>
        </a:solidFill>
        <a:ln w="6350">
          <a:solidFill>
            <a:srgbClr val="000000"/>
          </a:solidFill>
          <a:miter lim="800000"/>
          <a:headEnd/>
          <a:tailEnd/>
        </a:ln>
      </xdr:spPr>
    </xdr:sp>
    <xdr:clientData/>
  </xdr:twoCellAnchor>
  <xdr:twoCellAnchor>
    <xdr:from>
      <xdr:col>12</xdr:col>
      <xdr:colOff>628650</xdr:colOff>
      <xdr:row>18</xdr:row>
      <xdr:rowOff>142875</xdr:rowOff>
    </xdr:from>
    <xdr:to>
      <xdr:col>14</xdr:col>
      <xdr:colOff>142875</xdr:colOff>
      <xdr:row>19</xdr:row>
      <xdr:rowOff>133350</xdr:rowOff>
    </xdr:to>
    <xdr:sp macro="" textlink="">
      <xdr:nvSpPr>
        <xdr:cNvPr id="1259" name="Text Box 235"/>
        <xdr:cNvSpPr txBox="1">
          <a:spLocks noChangeArrowheads="1"/>
        </xdr:cNvSpPr>
      </xdr:nvSpPr>
      <xdr:spPr bwMode="auto">
        <a:xfrm>
          <a:off x="8839200" y="3057525"/>
          <a:ext cx="885825" cy="161925"/>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9900"/>
              </a:solidFill>
              <a:latin typeface="Arial Narrow"/>
            </a:rPr>
            <a:t>PA, KM098+800</a:t>
          </a:r>
        </a:p>
      </xdr:txBody>
    </xdr:sp>
    <xdr:clientData/>
  </xdr:twoCellAnchor>
  <xdr:twoCellAnchor>
    <xdr:from>
      <xdr:col>15</xdr:col>
      <xdr:colOff>542925</xdr:colOff>
      <xdr:row>21</xdr:row>
      <xdr:rowOff>95250</xdr:rowOff>
    </xdr:from>
    <xdr:to>
      <xdr:col>16</xdr:col>
      <xdr:colOff>590550</xdr:colOff>
      <xdr:row>22</xdr:row>
      <xdr:rowOff>114300</xdr:rowOff>
    </xdr:to>
    <xdr:sp macro="" textlink="">
      <xdr:nvSpPr>
        <xdr:cNvPr id="1260" name="Text Box 236"/>
        <xdr:cNvSpPr txBox="1">
          <a:spLocks noChangeArrowheads="1"/>
        </xdr:cNvSpPr>
      </xdr:nvSpPr>
      <xdr:spPr bwMode="auto">
        <a:xfrm>
          <a:off x="10810875" y="3524250"/>
          <a:ext cx="733425" cy="190500"/>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00FF"/>
              </a:solidFill>
              <a:latin typeface="Arial Narrow"/>
            </a:rPr>
            <a:t>Binh Son</a:t>
          </a:r>
        </a:p>
      </xdr:txBody>
    </xdr:sp>
    <xdr:clientData/>
  </xdr:twoCellAnchor>
  <xdr:twoCellAnchor editAs="oneCell">
    <xdr:from>
      <xdr:col>6</xdr:col>
      <xdr:colOff>0</xdr:colOff>
      <xdr:row>39</xdr:row>
      <xdr:rowOff>0</xdr:rowOff>
    </xdr:from>
    <xdr:to>
      <xdr:col>21</xdr:col>
      <xdr:colOff>0</xdr:colOff>
      <xdr:row>51</xdr:row>
      <xdr:rowOff>0</xdr:rowOff>
    </xdr:to>
    <xdr:sp macro="" textlink="">
      <xdr:nvSpPr>
        <xdr:cNvPr id="1272" name="Rectangle 248"/>
        <xdr:cNvSpPr>
          <a:spLocks noChangeArrowheads="1"/>
        </xdr:cNvSpPr>
      </xdr:nvSpPr>
      <xdr:spPr bwMode="auto">
        <a:xfrm>
          <a:off x="4095750" y="6343650"/>
          <a:ext cx="10353675" cy="2057400"/>
        </a:xfrm>
        <a:prstGeom prst="rect">
          <a:avLst/>
        </a:prstGeom>
        <a:noFill/>
        <a:ln w="9525" algn="ctr">
          <a:solidFill>
            <a:srgbClr val="000000"/>
          </a:solidFill>
          <a:miter lim="800000"/>
          <a:headEnd/>
          <a:tailEnd/>
        </a:ln>
        <a:effectLst/>
      </xdr:spPr>
    </xdr:sp>
    <xdr:clientData/>
  </xdr:twoCellAnchor>
  <xdr:twoCellAnchor>
    <xdr:from>
      <xdr:col>12</xdr:col>
      <xdr:colOff>600075</xdr:colOff>
      <xdr:row>10</xdr:row>
      <xdr:rowOff>57150</xdr:rowOff>
    </xdr:from>
    <xdr:to>
      <xdr:col>13</xdr:col>
      <xdr:colOff>180975</xdr:colOff>
      <xdr:row>10</xdr:row>
      <xdr:rowOff>57150</xdr:rowOff>
    </xdr:to>
    <xdr:sp macro="" textlink="">
      <xdr:nvSpPr>
        <xdr:cNvPr id="1275" name="Line 251"/>
        <xdr:cNvSpPr>
          <a:spLocks noChangeShapeType="1"/>
        </xdr:cNvSpPr>
      </xdr:nvSpPr>
      <xdr:spPr bwMode="auto">
        <a:xfrm>
          <a:off x="8810625" y="1600200"/>
          <a:ext cx="266700" cy="0"/>
        </a:xfrm>
        <a:prstGeom prst="line">
          <a:avLst/>
        </a:prstGeom>
        <a:noFill/>
        <a:ln w="31750">
          <a:solidFill>
            <a:srgbClr val="0000FF"/>
          </a:solidFill>
          <a:round/>
          <a:headEnd/>
          <a:tailEnd/>
        </a:ln>
      </xdr:spPr>
    </xdr:sp>
    <xdr:clientData/>
  </xdr:twoCellAnchor>
  <xdr:twoCellAnchor>
    <xdr:from>
      <xdr:col>13</xdr:col>
      <xdr:colOff>447675</xdr:colOff>
      <xdr:row>10</xdr:row>
      <xdr:rowOff>57150</xdr:rowOff>
    </xdr:from>
    <xdr:to>
      <xdr:col>14</xdr:col>
      <xdr:colOff>28575</xdr:colOff>
      <xdr:row>10</xdr:row>
      <xdr:rowOff>57150</xdr:rowOff>
    </xdr:to>
    <xdr:sp macro="" textlink="">
      <xdr:nvSpPr>
        <xdr:cNvPr id="1276" name="Line 252"/>
        <xdr:cNvSpPr>
          <a:spLocks noChangeShapeType="1"/>
        </xdr:cNvSpPr>
      </xdr:nvSpPr>
      <xdr:spPr bwMode="auto">
        <a:xfrm>
          <a:off x="9344025" y="1600200"/>
          <a:ext cx="266700" cy="0"/>
        </a:xfrm>
        <a:prstGeom prst="line">
          <a:avLst/>
        </a:prstGeom>
        <a:noFill/>
        <a:ln w="31750">
          <a:solidFill>
            <a:srgbClr val="0000FF"/>
          </a:solidFill>
          <a:round/>
          <a:headEnd/>
          <a:tailEnd/>
        </a:ln>
      </xdr:spPr>
    </xdr:sp>
    <xdr:clientData/>
  </xdr:twoCellAnchor>
  <xdr:twoCellAnchor>
    <xdr:from>
      <xdr:col>15</xdr:col>
      <xdr:colOff>666750</xdr:colOff>
      <xdr:row>10</xdr:row>
      <xdr:rowOff>57150</xdr:rowOff>
    </xdr:from>
    <xdr:to>
      <xdr:col>16</xdr:col>
      <xdr:colOff>247650</xdr:colOff>
      <xdr:row>10</xdr:row>
      <xdr:rowOff>57150</xdr:rowOff>
    </xdr:to>
    <xdr:sp macro="" textlink="">
      <xdr:nvSpPr>
        <xdr:cNvPr id="1277" name="Line 253"/>
        <xdr:cNvSpPr>
          <a:spLocks noChangeShapeType="1"/>
        </xdr:cNvSpPr>
      </xdr:nvSpPr>
      <xdr:spPr bwMode="auto">
        <a:xfrm>
          <a:off x="10934700" y="1600200"/>
          <a:ext cx="266700" cy="0"/>
        </a:xfrm>
        <a:prstGeom prst="line">
          <a:avLst/>
        </a:prstGeom>
        <a:noFill/>
        <a:ln w="31750">
          <a:solidFill>
            <a:srgbClr val="0000FF"/>
          </a:solidFill>
          <a:round/>
          <a:headEnd/>
          <a:tailEnd/>
        </a:ln>
      </xdr:spPr>
    </xdr:sp>
    <xdr:clientData/>
  </xdr:twoCellAnchor>
  <xdr:twoCellAnchor>
    <xdr:from>
      <xdr:col>16</xdr:col>
      <xdr:colOff>523875</xdr:colOff>
      <xdr:row>10</xdr:row>
      <xdr:rowOff>57150</xdr:rowOff>
    </xdr:from>
    <xdr:to>
      <xdr:col>17</xdr:col>
      <xdr:colOff>104775</xdr:colOff>
      <xdr:row>10</xdr:row>
      <xdr:rowOff>57150</xdr:rowOff>
    </xdr:to>
    <xdr:sp macro="" textlink="">
      <xdr:nvSpPr>
        <xdr:cNvPr id="1278" name="Line 254"/>
        <xdr:cNvSpPr>
          <a:spLocks noChangeShapeType="1"/>
        </xdr:cNvSpPr>
      </xdr:nvSpPr>
      <xdr:spPr bwMode="auto">
        <a:xfrm>
          <a:off x="11477625" y="1600200"/>
          <a:ext cx="266700" cy="0"/>
        </a:xfrm>
        <a:prstGeom prst="line">
          <a:avLst/>
        </a:prstGeom>
        <a:noFill/>
        <a:ln w="31750">
          <a:solidFill>
            <a:srgbClr val="0000FF"/>
          </a:solidFill>
          <a:round/>
          <a:headEnd/>
          <a:tailEnd/>
        </a:ln>
      </xdr:spPr>
    </xdr:sp>
    <xdr:clientData/>
  </xdr:twoCellAnchor>
  <xdr:twoCellAnchor>
    <xdr:from>
      <xdr:col>4</xdr:col>
      <xdr:colOff>342900</xdr:colOff>
      <xdr:row>19</xdr:row>
      <xdr:rowOff>133350</xdr:rowOff>
    </xdr:from>
    <xdr:to>
      <xdr:col>4</xdr:col>
      <xdr:colOff>342900</xdr:colOff>
      <xdr:row>20</xdr:row>
      <xdr:rowOff>57150</xdr:rowOff>
    </xdr:to>
    <xdr:sp macro="" textlink="">
      <xdr:nvSpPr>
        <xdr:cNvPr id="1279" name="Line 255"/>
        <xdr:cNvSpPr>
          <a:spLocks noChangeShapeType="1"/>
        </xdr:cNvSpPr>
      </xdr:nvSpPr>
      <xdr:spPr bwMode="auto">
        <a:xfrm>
          <a:off x="3067050" y="3219450"/>
          <a:ext cx="0" cy="95250"/>
        </a:xfrm>
        <a:prstGeom prst="line">
          <a:avLst/>
        </a:prstGeom>
        <a:noFill/>
        <a:ln w="19050">
          <a:solidFill>
            <a:srgbClr val="008000"/>
          </a:solidFill>
          <a:round/>
          <a:headEnd/>
          <a:tailEnd/>
        </a:ln>
      </xdr:spPr>
    </xdr:sp>
    <xdr:clientData/>
  </xdr:twoCellAnchor>
  <xdr:twoCellAnchor>
    <xdr:from>
      <xdr:col>4</xdr:col>
      <xdr:colOff>171450</xdr:colOff>
      <xdr:row>20</xdr:row>
      <xdr:rowOff>38100</xdr:rowOff>
    </xdr:from>
    <xdr:to>
      <xdr:col>4</xdr:col>
      <xdr:colOff>342900</xdr:colOff>
      <xdr:row>21</xdr:row>
      <xdr:rowOff>47625</xdr:rowOff>
    </xdr:to>
    <xdr:sp macro="" textlink="">
      <xdr:nvSpPr>
        <xdr:cNvPr id="1280" name="Freeform 256"/>
        <xdr:cNvSpPr>
          <a:spLocks noChangeAspect="1"/>
        </xdr:cNvSpPr>
      </xdr:nvSpPr>
      <xdr:spPr bwMode="auto">
        <a:xfrm>
          <a:off x="2895600" y="3295650"/>
          <a:ext cx="171450" cy="180975"/>
        </a:xfrm>
        <a:custGeom>
          <a:avLst/>
          <a:gdLst/>
          <a:ahLst/>
          <a:cxnLst>
            <a:cxn ang="0">
              <a:pos x="18" y="0"/>
            </a:cxn>
            <a:cxn ang="0">
              <a:pos x="18" y="7"/>
            </a:cxn>
            <a:cxn ang="0">
              <a:pos x="17" y="13"/>
            </a:cxn>
            <a:cxn ang="0">
              <a:pos x="13" y="18"/>
            </a:cxn>
            <a:cxn ang="0">
              <a:pos x="5" y="18"/>
            </a:cxn>
            <a:cxn ang="0">
              <a:pos x="1" y="13"/>
            </a:cxn>
            <a:cxn ang="0">
              <a:pos x="0" y="7"/>
            </a:cxn>
          </a:cxnLst>
          <a:rect l="0" t="0" r="r" b="b"/>
          <a:pathLst>
            <a:path w="18" h="19">
              <a:moveTo>
                <a:pt x="18" y="0"/>
              </a:moveTo>
              <a:cubicBezTo>
                <a:pt x="18" y="1"/>
                <a:pt x="18" y="5"/>
                <a:pt x="18" y="7"/>
              </a:cubicBezTo>
              <a:cubicBezTo>
                <a:pt x="18" y="10"/>
                <a:pt x="18" y="11"/>
                <a:pt x="17" y="13"/>
              </a:cubicBezTo>
              <a:cubicBezTo>
                <a:pt x="16" y="15"/>
                <a:pt x="15" y="17"/>
                <a:pt x="13" y="18"/>
              </a:cubicBezTo>
              <a:cubicBezTo>
                <a:pt x="11" y="19"/>
                <a:pt x="7" y="19"/>
                <a:pt x="5" y="18"/>
              </a:cubicBezTo>
              <a:cubicBezTo>
                <a:pt x="3" y="17"/>
                <a:pt x="2" y="15"/>
                <a:pt x="1" y="13"/>
              </a:cubicBezTo>
              <a:cubicBezTo>
                <a:pt x="0" y="11"/>
                <a:pt x="0" y="8"/>
                <a:pt x="0" y="7"/>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4</xdr:col>
      <xdr:colOff>171450</xdr:colOff>
      <xdr:row>21</xdr:row>
      <xdr:rowOff>38100</xdr:rowOff>
    </xdr:from>
    <xdr:to>
      <xdr:col>4</xdr:col>
      <xdr:colOff>266700</xdr:colOff>
      <xdr:row>21</xdr:row>
      <xdr:rowOff>114300</xdr:rowOff>
    </xdr:to>
    <xdr:sp macro="" textlink="">
      <xdr:nvSpPr>
        <xdr:cNvPr id="1281" name="Freeform 257"/>
        <xdr:cNvSpPr>
          <a:spLocks noChangeAspect="1"/>
        </xdr:cNvSpPr>
      </xdr:nvSpPr>
      <xdr:spPr bwMode="auto">
        <a:xfrm>
          <a:off x="2895600" y="3467100"/>
          <a:ext cx="95250" cy="76200"/>
        </a:xfrm>
        <a:custGeom>
          <a:avLst/>
          <a:gdLst/>
          <a:ahLst/>
          <a:cxnLst>
            <a:cxn ang="0">
              <a:pos x="10" y="1"/>
            </a:cxn>
            <a:cxn ang="0">
              <a:pos x="6" y="1"/>
            </a:cxn>
            <a:cxn ang="0">
              <a:pos x="0" y="8"/>
            </a:cxn>
          </a:cxnLst>
          <a:rect l="0" t="0" r="r" b="b"/>
          <a:pathLst>
            <a:path w="10" h="8">
              <a:moveTo>
                <a:pt x="10" y="1"/>
              </a:moveTo>
              <a:cubicBezTo>
                <a:pt x="9" y="1"/>
                <a:pt x="8" y="0"/>
                <a:pt x="6" y="1"/>
              </a:cubicBezTo>
              <a:cubicBezTo>
                <a:pt x="4" y="2"/>
                <a:pt x="1" y="7"/>
                <a:pt x="0" y="8"/>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4</xdr:col>
      <xdr:colOff>171450</xdr:colOff>
      <xdr:row>7</xdr:row>
      <xdr:rowOff>123825</xdr:rowOff>
    </xdr:from>
    <xdr:to>
      <xdr:col>4</xdr:col>
      <xdr:colOff>171450</xdr:colOff>
      <xdr:row>22</xdr:row>
      <xdr:rowOff>0</xdr:rowOff>
    </xdr:to>
    <xdr:sp macro="" textlink="">
      <xdr:nvSpPr>
        <xdr:cNvPr id="1282" name="Line 258"/>
        <xdr:cNvSpPr>
          <a:spLocks noChangeShapeType="1"/>
        </xdr:cNvSpPr>
      </xdr:nvSpPr>
      <xdr:spPr bwMode="auto">
        <a:xfrm>
          <a:off x="2895600" y="1152525"/>
          <a:ext cx="0" cy="2447925"/>
        </a:xfrm>
        <a:prstGeom prst="line">
          <a:avLst/>
        </a:prstGeom>
        <a:noFill/>
        <a:ln w="31750">
          <a:solidFill>
            <a:srgbClr val="000000"/>
          </a:solidFill>
          <a:round/>
          <a:headEnd/>
          <a:tailEnd/>
        </a:ln>
      </xdr:spPr>
    </xdr:sp>
    <xdr:clientData/>
  </xdr:twoCellAnchor>
  <xdr:twoCellAnchor>
    <xdr:from>
      <xdr:col>4</xdr:col>
      <xdr:colOff>219075</xdr:colOff>
      <xdr:row>21</xdr:row>
      <xdr:rowOff>0</xdr:rowOff>
    </xdr:from>
    <xdr:to>
      <xdr:col>4</xdr:col>
      <xdr:colOff>314325</xdr:colOff>
      <xdr:row>21</xdr:row>
      <xdr:rowOff>95250</xdr:rowOff>
    </xdr:to>
    <xdr:sp macro="" textlink="">
      <xdr:nvSpPr>
        <xdr:cNvPr id="1283" name="AutoShape 259"/>
        <xdr:cNvSpPr>
          <a:spLocks noChangeArrowheads="1"/>
        </xdr:cNvSpPr>
      </xdr:nvSpPr>
      <xdr:spPr bwMode="auto">
        <a:xfrm rot="10800000">
          <a:off x="2943225" y="3429000"/>
          <a:ext cx="95250" cy="95250"/>
        </a:xfrm>
        <a:prstGeom prst="bevel">
          <a:avLst>
            <a:gd name="adj" fmla="val 20000"/>
          </a:avLst>
        </a:prstGeom>
        <a:solidFill>
          <a:srgbClr val="FFFF99"/>
        </a:solidFill>
        <a:ln w="6350">
          <a:solidFill>
            <a:srgbClr val="000000"/>
          </a:solidFill>
          <a:miter lim="800000"/>
          <a:headEnd/>
          <a:tailEnd/>
        </a:ln>
      </xdr:spPr>
    </xdr:sp>
    <xdr:clientData/>
  </xdr:twoCellAnchor>
  <xdr:twoCellAnchor>
    <xdr:from>
      <xdr:col>4</xdr:col>
      <xdr:colOff>209550</xdr:colOff>
      <xdr:row>22</xdr:row>
      <xdr:rowOff>152400</xdr:rowOff>
    </xdr:from>
    <xdr:to>
      <xdr:col>5</xdr:col>
      <xdr:colOff>523875</xdr:colOff>
      <xdr:row>23</xdr:row>
      <xdr:rowOff>142875</xdr:rowOff>
    </xdr:to>
    <xdr:sp macro="" textlink="">
      <xdr:nvSpPr>
        <xdr:cNvPr id="1284" name="Text Box 260"/>
        <xdr:cNvSpPr txBox="1">
          <a:spLocks noChangeArrowheads="1"/>
        </xdr:cNvSpPr>
      </xdr:nvSpPr>
      <xdr:spPr bwMode="auto">
        <a:xfrm>
          <a:off x="2933700" y="3752850"/>
          <a:ext cx="1000125" cy="161925"/>
        </a:xfrm>
        <a:prstGeom prst="rect">
          <a:avLst/>
        </a:prstGeom>
        <a:noFill/>
        <a:ln w="9525">
          <a:noFill/>
          <a:miter lim="800000"/>
          <a:headEnd/>
          <a:tailEnd/>
        </a:ln>
      </xdr:spPr>
      <xdr:txBody>
        <a:bodyPr vertOverflow="clip" wrap="square" lIns="18288" tIns="27432" rIns="0" bIns="27432" anchor="ctr" upright="1"/>
        <a:lstStyle/>
        <a:p>
          <a:pPr algn="l" rtl="0">
            <a:defRPr sz="1000"/>
          </a:pPr>
          <a:r>
            <a:rPr lang="en-US" altLang="ja-JP" sz="700" b="0" i="0" u="none" strike="noStrike" baseline="0">
              <a:solidFill>
                <a:srgbClr val="FF00FF"/>
              </a:solidFill>
              <a:latin typeface="Arial Narrow"/>
            </a:rPr>
            <a:t>TPO</a:t>
          </a:r>
        </a:p>
      </xdr:txBody>
    </xdr:sp>
    <xdr:clientData/>
  </xdr:twoCellAnchor>
  <xdr:twoCellAnchor>
    <xdr:from>
      <xdr:col>9</xdr:col>
      <xdr:colOff>457200</xdr:colOff>
      <xdr:row>19</xdr:row>
      <xdr:rowOff>0</xdr:rowOff>
    </xdr:from>
    <xdr:to>
      <xdr:col>9</xdr:col>
      <xdr:colOff>628650</xdr:colOff>
      <xdr:row>20</xdr:row>
      <xdr:rowOff>9525</xdr:rowOff>
    </xdr:to>
    <xdr:sp macro="" textlink="">
      <xdr:nvSpPr>
        <xdr:cNvPr id="1285" name="Freeform 261"/>
        <xdr:cNvSpPr>
          <a:spLocks noChangeAspect="1"/>
        </xdr:cNvSpPr>
      </xdr:nvSpPr>
      <xdr:spPr bwMode="auto">
        <a:xfrm>
          <a:off x="6610350" y="3086100"/>
          <a:ext cx="171450" cy="180975"/>
        </a:xfrm>
        <a:custGeom>
          <a:avLst/>
          <a:gdLst/>
          <a:ahLst/>
          <a:cxnLst>
            <a:cxn ang="0">
              <a:pos x="18" y="19"/>
            </a:cxn>
            <a:cxn ang="0">
              <a:pos x="18" y="11"/>
            </a:cxn>
            <a:cxn ang="0">
              <a:pos x="17" y="5"/>
            </a:cxn>
            <a:cxn ang="0">
              <a:pos x="12" y="1"/>
            </a:cxn>
            <a:cxn ang="0">
              <a:pos x="5" y="1"/>
            </a:cxn>
            <a:cxn ang="0">
              <a:pos x="1" y="5"/>
            </a:cxn>
            <a:cxn ang="0">
              <a:pos x="0" y="11"/>
            </a:cxn>
          </a:cxnLst>
          <a:rect l="0" t="0" r="r" b="b"/>
          <a:pathLst>
            <a:path w="18" h="19">
              <a:moveTo>
                <a:pt x="18" y="19"/>
              </a:moveTo>
              <a:cubicBezTo>
                <a:pt x="18" y="18"/>
                <a:pt x="18" y="13"/>
                <a:pt x="18" y="11"/>
              </a:cubicBezTo>
              <a:cubicBezTo>
                <a:pt x="18" y="9"/>
                <a:pt x="18" y="7"/>
                <a:pt x="17" y="5"/>
              </a:cubicBezTo>
              <a:cubicBezTo>
                <a:pt x="16" y="3"/>
                <a:pt x="14" y="2"/>
                <a:pt x="12" y="1"/>
              </a:cubicBezTo>
              <a:cubicBezTo>
                <a:pt x="10" y="0"/>
                <a:pt x="7" y="0"/>
                <a:pt x="5" y="1"/>
              </a:cubicBezTo>
              <a:cubicBezTo>
                <a:pt x="3" y="2"/>
                <a:pt x="2" y="3"/>
                <a:pt x="1" y="5"/>
              </a:cubicBezTo>
              <a:cubicBezTo>
                <a:pt x="0" y="7"/>
                <a:pt x="0" y="10"/>
                <a:pt x="0" y="11"/>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9</xdr:col>
      <xdr:colOff>628650</xdr:colOff>
      <xdr:row>19</xdr:row>
      <xdr:rowOff>161925</xdr:rowOff>
    </xdr:from>
    <xdr:to>
      <xdr:col>9</xdr:col>
      <xdr:colOff>628650</xdr:colOff>
      <xdr:row>20</xdr:row>
      <xdr:rowOff>47625</xdr:rowOff>
    </xdr:to>
    <xdr:sp macro="" textlink="">
      <xdr:nvSpPr>
        <xdr:cNvPr id="1286" name="Line 262"/>
        <xdr:cNvSpPr>
          <a:spLocks noChangeShapeType="1"/>
        </xdr:cNvSpPr>
      </xdr:nvSpPr>
      <xdr:spPr bwMode="auto">
        <a:xfrm>
          <a:off x="6781800" y="3248025"/>
          <a:ext cx="0" cy="57150"/>
        </a:xfrm>
        <a:prstGeom prst="line">
          <a:avLst/>
        </a:prstGeom>
        <a:noFill/>
        <a:ln w="19050">
          <a:solidFill>
            <a:srgbClr val="008000"/>
          </a:solidFill>
          <a:round/>
          <a:headEnd/>
          <a:tailEnd/>
        </a:ln>
      </xdr:spPr>
    </xdr:sp>
    <xdr:clientData/>
  </xdr:twoCellAnchor>
  <xdr:twoCellAnchor>
    <xdr:from>
      <xdr:col>9</xdr:col>
      <xdr:colOff>447675</xdr:colOff>
      <xdr:row>18</xdr:row>
      <xdr:rowOff>104775</xdr:rowOff>
    </xdr:from>
    <xdr:to>
      <xdr:col>9</xdr:col>
      <xdr:colOff>552450</xdr:colOff>
      <xdr:row>19</xdr:row>
      <xdr:rowOff>0</xdr:rowOff>
    </xdr:to>
    <xdr:sp macro="" textlink="">
      <xdr:nvSpPr>
        <xdr:cNvPr id="1287" name="Freeform 263"/>
        <xdr:cNvSpPr>
          <a:spLocks noChangeAspect="1"/>
        </xdr:cNvSpPr>
      </xdr:nvSpPr>
      <xdr:spPr bwMode="auto">
        <a:xfrm rot="5400000">
          <a:off x="6619875" y="3000375"/>
          <a:ext cx="66675" cy="104775"/>
        </a:xfrm>
        <a:custGeom>
          <a:avLst/>
          <a:gdLst/>
          <a:ahLst/>
          <a:cxnLst>
            <a:cxn ang="0">
              <a:pos x="6" y="0"/>
            </a:cxn>
            <a:cxn ang="0">
              <a:pos x="5" y="4"/>
            </a:cxn>
            <a:cxn ang="0">
              <a:pos x="0" y="9"/>
            </a:cxn>
          </a:cxnLst>
          <a:rect l="0" t="0" r="r" b="b"/>
          <a:pathLst>
            <a:path w="6" h="9">
              <a:moveTo>
                <a:pt x="6" y="0"/>
              </a:moveTo>
              <a:cubicBezTo>
                <a:pt x="6" y="1"/>
                <a:pt x="6" y="3"/>
                <a:pt x="5" y="4"/>
              </a:cubicBezTo>
              <a:cubicBezTo>
                <a:pt x="4" y="5"/>
                <a:pt x="1" y="8"/>
                <a:pt x="0" y="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9</xdr:col>
      <xdr:colOff>457200</xdr:colOff>
      <xdr:row>7</xdr:row>
      <xdr:rowOff>123825</xdr:rowOff>
    </xdr:from>
    <xdr:to>
      <xdr:col>9</xdr:col>
      <xdr:colOff>457200</xdr:colOff>
      <xdr:row>22</xdr:row>
      <xdr:rowOff>0</xdr:rowOff>
    </xdr:to>
    <xdr:sp macro="" textlink="">
      <xdr:nvSpPr>
        <xdr:cNvPr id="1288" name="Line 264"/>
        <xdr:cNvSpPr>
          <a:spLocks noChangeShapeType="1"/>
        </xdr:cNvSpPr>
      </xdr:nvSpPr>
      <xdr:spPr bwMode="auto">
        <a:xfrm>
          <a:off x="6610350" y="1152525"/>
          <a:ext cx="0" cy="2447925"/>
        </a:xfrm>
        <a:prstGeom prst="line">
          <a:avLst/>
        </a:prstGeom>
        <a:noFill/>
        <a:ln w="31750">
          <a:solidFill>
            <a:srgbClr val="000000"/>
          </a:solidFill>
          <a:round/>
          <a:headEnd/>
          <a:tailEnd/>
        </a:ln>
      </xdr:spPr>
    </xdr:sp>
    <xdr:clientData/>
  </xdr:twoCellAnchor>
  <xdr:twoCellAnchor>
    <xdr:from>
      <xdr:col>9</xdr:col>
      <xdr:colOff>514350</xdr:colOff>
      <xdr:row>18</xdr:row>
      <xdr:rowOff>114300</xdr:rowOff>
    </xdr:from>
    <xdr:to>
      <xdr:col>9</xdr:col>
      <xdr:colOff>609600</xdr:colOff>
      <xdr:row>19</xdr:row>
      <xdr:rowOff>38100</xdr:rowOff>
    </xdr:to>
    <xdr:sp macro="" textlink="">
      <xdr:nvSpPr>
        <xdr:cNvPr id="1289" name="AutoShape 265"/>
        <xdr:cNvSpPr>
          <a:spLocks noChangeArrowheads="1"/>
        </xdr:cNvSpPr>
      </xdr:nvSpPr>
      <xdr:spPr bwMode="auto">
        <a:xfrm>
          <a:off x="6667500" y="3028950"/>
          <a:ext cx="95250" cy="95250"/>
        </a:xfrm>
        <a:prstGeom prst="bevel">
          <a:avLst>
            <a:gd name="adj" fmla="val 20000"/>
          </a:avLst>
        </a:prstGeom>
        <a:solidFill>
          <a:srgbClr val="FFFF99"/>
        </a:solidFill>
        <a:ln w="6350">
          <a:solidFill>
            <a:srgbClr val="000000"/>
          </a:solidFill>
          <a:miter lim="800000"/>
          <a:headEnd/>
          <a:tailEnd/>
        </a:ln>
      </xdr:spPr>
    </xdr:sp>
    <xdr:clientData/>
  </xdr:twoCellAnchor>
  <xdr:twoCellAnchor>
    <xdr:from>
      <xdr:col>12</xdr:col>
      <xdr:colOff>276225</xdr:colOff>
      <xdr:row>19</xdr:row>
      <xdr:rowOff>161925</xdr:rowOff>
    </xdr:from>
    <xdr:to>
      <xdr:col>12</xdr:col>
      <xdr:colOff>276225</xdr:colOff>
      <xdr:row>20</xdr:row>
      <xdr:rowOff>47625</xdr:rowOff>
    </xdr:to>
    <xdr:sp macro="" textlink="">
      <xdr:nvSpPr>
        <xdr:cNvPr id="1290" name="Line 266"/>
        <xdr:cNvSpPr>
          <a:spLocks noChangeShapeType="1"/>
        </xdr:cNvSpPr>
      </xdr:nvSpPr>
      <xdr:spPr bwMode="auto">
        <a:xfrm>
          <a:off x="8486775" y="3248025"/>
          <a:ext cx="0" cy="57150"/>
        </a:xfrm>
        <a:prstGeom prst="line">
          <a:avLst/>
        </a:prstGeom>
        <a:noFill/>
        <a:ln w="19050">
          <a:solidFill>
            <a:srgbClr val="008000"/>
          </a:solidFill>
          <a:round/>
          <a:headEnd/>
          <a:tailEnd/>
        </a:ln>
      </xdr:spPr>
    </xdr:sp>
    <xdr:clientData/>
  </xdr:twoCellAnchor>
  <xdr:twoCellAnchor>
    <xdr:from>
      <xdr:col>12</xdr:col>
      <xdr:colOff>276225</xdr:colOff>
      <xdr:row>18</xdr:row>
      <xdr:rowOff>0</xdr:rowOff>
    </xdr:from>
    <xdr:to>
      <xdr:col>12</xdr:col>
      <xdr:colOff>276225</xdr:colOff>
      <xdr:row>20</xdr:row>
      <xdr:rowOff>47625</xdr:rowOff>
    </xdr:to>
    <xdr:sp macro="" textlink="">
      <xdr:nvSpPr>
        <xdr:cNvPr id="1291" name="Line 267"/>
        <xdr:cNvSpPr>
          <a:spLocks noChangeShapeType="1"/>
        </xdr:cNvSpPr>
      </xdr:nvSpPr>
      <xdr:spPr bwMode="auto">
        <a:xfrm>
          <a:off x="8486775" y="2914650"/>
          <a:ext cx="0" cy="390525"/>
        </a:xfrm>
        <a:prstGeom prst="line">
          <a:avLst/>
        </a:prstGeom>
        <a:noFill/>
        <a:ln w="19050">
          <a:solidFill>
            <a:srgbClr val="008000"/>
          </a:solidFill>
          <a:round/>
          <a:headEnd/>
          <a:tailEnd/>
        </a:ln>
      </xdr:spPr>
    </xdr:sp>
    <xdr:clientData/>
  </xdr:twoCellAnchor>
  <xdr:twoCellAnchor>
    <xdr:from>
      <xdr:col>12</xdr:col>
      <xdr:colOff>228600</xdr:colOff>
      <xdr:row>17</xdr:row>
      <xdr:rowOff>142875</xdr:rowOff>
    </xdr:from>
    <xdr:to>
      <xdr:col>12</xdr:col>
      <xdr:colOff>323850</xdr:colOff>
      <xdr:row>18</xdr:row>
      <xdr:rowOff>66675</xdr:rowOff>
    </xdr:to>
    <xdr:sp macro="" textlink="">
      <xdr:nvSpPr>
        <xdr:cNvPr id="1292" name="AutoShape 268"/>
        <xdr:cNvSpPr>
          <a:spLocks noChangeArrowheads="1"/>
        </xdr:cNvSpPr>
      </xdr:nvSpPr>
      <xdr:spPr bwMode="auto">
        <a:xfrm>
          <a:off x="8439150" y="2886075"/>
          <a:ext cx="95250" cy="95250"/>
        </a:xfrm>
        <a:prstGeom prst="bevel">
          <a:avLst>
            <a:gd name="adj" fmla="val 20000"/>
          </a:avLst>
        </a:prstGeom>
        <a:solidFill>
          <a:srgbClr val="FFFF99"/>
        </a:solidFill>
        <a:ln w="6350">
          <a:solidFill>
            <a:srgbClr val="000000"/>
          </a:solidFill>
          <a:miter lim="800000"/>
          <a:headEnd/>
          <a:tailEnd/>
        </a:ln>
      </xdr:spPr>
    </xdr:sp>
    <xdr:clientData/>
  </xdr:twoCellAnchor>
  <xdr:twoCellAnchor>
    <xdr:from>
      <xdr:col>14</xdr:col>
      <xdr:colOff>333375</xdr:colOff>
      <xdr:row>19</xdr:row>
      <xdr:rowOff>161925</xdr:rowOff>
    </xdr:from>
    <xdr:to>
      <xdr:col>14</xdr:col>
      <xdr:colOff>333375</xdr:colOff>
      <xdr:row>20</xdr:row>
      <xdr:rowOff>47625</xdr:rowOff>
    </xdr:to>
    <xdr:sp macro="" textlink="">
      <xdr:nvSpPr>
        <xdr:cNvPr id="1293" name="Line 269"/>
        <xdr:cNvSpPr>
          <a:spLocks noChangeShapeType="1"/>
        </xdr:cNvSpPr>
      </xdr:nvSpPr>
      <xdr:spPr bwMode="auto">
        <a:xfrm>
          <a:off x="9915525" y="3248025"/>
          <a:ext cx="0" cy="57150"/>
        </a:xfrm>
        <a:prstGeom prst="line">
          <a:avLst/>
        </a:prstGeom>
        <a:noFill/>
        <a:ln w="19050">
          <a:solidFill>
            <a:srgbClr val="008000"/>
          </a:solidFill>
          <a:round/>
          <a:headEnd/>
          <a:tailEnd/>
        </a:ln>
      </xdr:spPr>
    </xdr:sp>
    <xdr:clientData/>
  </xdr:twoCellAnchor>
  <xdr:twoCellAnchor>
    <xdr:from>
      <xdr:col>15</xdr:col>
      <xdr:colOff>552450</xdr:colOff>
      <xdr:row>19</xdr:row>
      <xdr:rowOff>133350</xdr:rowOff>
    </xdr:from>
    <xdr:to>
      <xdr:col>15</xdr:col>
      <xdr:colOff>552450</xdr:colOff>
      <xdr:row>20</xdr:row>
      <xdr:rowOff>57150</xdr:rowOff>
    </xdr:to>
    <xdr:sp macro="" textlink="">
      <xdr:nvSpPr>
        <xdr:cNvPr id="1294" name="Line 270"/>
        <xdr:cNvSpPr>
          <a:spLocks noChangeShapeType="1"/>
        </xdr:cNvSpPr>
      </xdr:nvSpPr>
      <xdr:spPr bwMode="auto">
        <a:xfrm>
          <a:off x="10820400" y="3219450"/>
          <a:ext cx="0" cy="95250"/>
        </a:xfrm>
        <a:prstGeom prst="line">
          <a:avLst/>
        </a:prstGeom>
        <a:noFill/>
        <a:ln w="19050">
          <a:solidFill>
            <a:srgbClr val="008000"/>
          </a:solidFill>
          <a:round/>
          <a:headEnd/>
          <a:tailEnd/>
        </a:ln>
      </xdr:spPr>
    </xdr:sp>
    <xdr:clientData/>
  </xdr:twoCellAnchor>
  <xdr:twoCellAnchor>
    <xdr:from>
      <xdr:col>15</xdr:col>
      <xdr:colOff>390525</xdr:colOff>
      <xdr:row>20</xdr:row>
      <xdr:rowOff>38100</xdr:rowOff>
    </xdr:from>
    <xdr:to>
      <xdr:col>15</xdr:col>
      <xdr:colOff>552450</xdr:colOff>
      <xdr:row>21</xdr:row>
      <xdr:rowOff>47625</xdr:rowOff>
    </xdr:to>
    <xdr:sp macro="" textlink="">
      <xdr:nvSpPr>
        <xdr:cNvPr id="1295" name="Freeform 271"/>
        <xdr:cNvSpPr>
          <a:spLocks noChangeAspect="1"/>
        </xdr:cNvSpPr>
      </xdr:nvSpPr>
      <xdr:spPr bwMode="auto">
        <a:xfrm>
          <a:off x="10658475" y="3295650"/>
          <a:ext cx="161925" cy="180975"/>
        </a:xfrm>
        <a:custGeom>
          <a:avLst/>
          <a:gdLst/>
          <a:ahLst/>
          <a:cxnLst>
            <a:cxn ang="0">
              <a:pos x="17" y="0"/>
            </a:cxn>
            <a:cxn ang="0">
              <a:pos x="17" y="7"/>
            </a:cxn>
            <a:cxn ang="0">
              <a:pos x="16" y="13"/>
            </a:cxn>
            <a:cxn ang="0">
              <a:pos x="12" y="18"/>
            </a:cxn>
            <a:cxn ang="0">
              <a:pos x="4" y="18"/>
            </a:cxn>
            <a:cxn ang="0">
              <a:pos x="0" y="13"/>
            </a:cxn>
          </a:cxnLst>
          <a:rect l="0" t="0" r="r" b="b"/>
          <a:pathLst>
            <a:path w="17" h="19">
              <a:moveTo>
                <a:pt x="17" y="0"/>
              </a:moveTo>
              <a:cubicBezTo>
                <a:pt x="17" y="1"/>
                <a:pt x="17" y="5"/>
                <a:pt x="17" y="7"/>
              </a:cubicBezTo>
              <a:cubicBezTo>
                <a:pt x="17" y="10"/>
                <a:pt x="17" y="11"/>
                <a:pt x="16" y="13"/>
              </a:cubicBezTo>
              <a:cubicBezTo>
                <a:pt x="15" y="15"/>
                <a:pt x="14" y="17"/>
                <a:pt x="12" y="18"/>
              </a:cubicBezTo>
              <a:cubicBezTo>
                <a:pt x="10" y="19"/>
                <a:pt x="6" y="19"/>
                <a:pt x="4" y="18"/>
              </a:cubicBezTo>
              <a:cubicBezTo>
                <a:pt x="2" y="17"/>
                <a:pt x="1" y="14"/>
                <a:pt x="0" y="13"/>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15</xdr:col>
      <xdr:colOff>390525</xdr:colOff>
      <xdr:row>21</xdr:row>
      <xdr:rowOff>38100</xdr:rowOff>
    </xdr:from>
    <xdr:to>
      <xdr:col>15</xdr:col>
      <xdr:colOff>476250</xdr:colOff>
      <xdr:row>21</xdr:row>
      <xdr:rowOff>95250</xdr:rowOff>
    </xdr:to>
    <xdr:sp macro="" textlink="">
      <xdr:nvSpPr>
        <xdr:cNvPr id="1296" name="Freeform 272"/>
        <xdr:cNvSpPr>
          <a:spLocks noChangeAspect="1"/>
        </xdr:cNvSpPr>
      </xdr:nvSpPr>
      <xdr:spPr bwMode="auto">
        <a:xfrm>
          <a:off x="10658475" y="3467100"/>
          <a:ext cx="85725" cy="57150"/>
        </a:xfrm>
        <a:custGeom>
          <a:avLst/>
          <a:gdLst/>
          <a:ahLst/>
          <a:cxnLst>
            <a:cxn ang="0">
              <a:pos x="9" y="1"/>
            </a:cxn>
            <a:cxn ang="0">
              <a:pos x="5" y="1"/>
            </a:cxn>
            <a:cxn ang="0">
              <a:pos x="0" y="6"/>
            </a:cxn>
          </a:cxnLst>
          <a:rect l="0" t="0" r="r" b="b"/>
          <a:pathLst>
            <a:path w="9" h="6">
              <a:moveTo>
                <a:pt x="9" y="1"/>
              </a:moveTo>
              <a:cubicBezTo>
                <a:pt x="8" y="1"/>
                <a:pt x="6" y="0"/>
                <a:pt x="5" y="1"/>
              </a:cubicBezTo>
              <a:cubicBezTo>
                <a:pt x="4" y="2"/>
                <a:pt x="1" y="5"/>
                <a:pt x="0" y="6"/>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15</xdr:col>
      <xdr:colOff>428625</xdr:colOff>
      <xdr:row>21</xdr:row>
      <xdr:rowOff>0</xdr:rowOff>
    </xdr:from>
    <xdr:to>
      <xdr:col>15</xdr:col>
      <xdr:colOff>523875</xdr:colOff>
      <xdr:row>21</xdr:row>
      <xdr:rowOff>95250</xdr:rowOff>
    </xdr:to>
    <xdr:sp macro="" textlink="">
      <xdr:nvSpPr>
        <xdr:cNvPr id="1297" name="AutoShape 273"/>
        <xdr:cNvSpPr>
          <a:spLocks noChangeArrowheads="1"/>
        </xdr:cNvSpPr>
      </xdr:nvSpPr>
      <xdr:spPr bwMode="auto">
        <a:xfrm rot="10800000">
          <a:off x="10696575" y="3429000"/>
          <a:ext cx="95250" cy="95250"/>
        </a:xfrm>
        <a:prstGeom prst="bevel">
          <a:avLst>
            <a:gd name="adj" fmla="val 20000"/>
          </a:avLst>
        </a:prstGeom>
        <a:solidFill>
          <a:srgbClr val="FFFF99"/>
        </a:solidFill>
        <a:ln w="6350">
          <a:solidFill>
            <a:srgbClr val="000000"/>
          </a:solidFill>
          <a:miter lim="800000"/>
          <a:headEnd/>
          <a:tailEnd/>
        </a:ln>
      </xdr:spPr>
    </xdr:sp>
    <xdr:clientData/>
  </xdr:twoCellAnchor>
  <xdr:twoCellAnchor>
    <xdr:from>
      <xdr:col>17</xdr:col>
      <xdr:colOff>19050</xdr:colOff>
      <xdr:row>19</xdr:row>
      <xdr:rowOff>161925</xdr:rowOff>
    </xdr:from>
    <xdr:to>
      <xdr:col>17</xdr:col>
      <xdr:colOff>19050</xdr:colOff>
      <xdr:row>20</xdr:row>
      <xdr:rowOff>104775</xdr:rowOff>
    </xdr:to>
    <xdr:sp macro="" textlink="">
      <xdr:nvSpPr>
        <xdr:cNvPr id="1298" name="Line 274"/>
        <xdr:cNvSpPr>
          <a:spLocks noChangeShapeType="1"/>
        </xdr:cNvSpPr>
      </xdr:nvSpPr>
      <xdr:spPr bwMode="auto">
        <a:xfrm>
          <a:off x="11658600" y="3248025"/>
          <a:ext cx="0" cy="114300"/>
        </a:xfrm>
        <a:prstGeom prst="line">
          <a:avLst/>
        </a:prstGeom>
        <a:noFill/>
        <a:ln w="19050">
          <a:solidFill>
            <a:srgbClr val="008000"/>
          </a:solidFill>
          <a:round/>
          <a:headEnd/>
          <a:tailEnd/>
        </a:ln>
      </xdr:spPr>
    </xdr:sp>
    <xdr:clientData/>
  </xdr:twoCellAnchor>
  <xdr:twoCellAnchor>
    <xdr:from>
      <xdr:col>17</xdr:col>
      <xdr:colOff>19050</xdr:colOff>
      <xdr:row>20</xdr:row>
      <xdr:rowOff>47625</xdr:rowOff>
    </xdr:from>
    <xdr:to>
      <xdr:col>17</xdr:col>
      <xdr:colOff>190500</xdr:colOff>
      <xdr:row>21</xdr:row>
      <xdr:rowOff>57150</xdr:rowOff>
    </xdr:to>
    <xdr:sp macro="" textlink="">
      <xdr:nvSpPr>
        <xdr:cNvPr id="1299" name="Freeform 275"/>
        <xdr:cNvSpPr>
          <a:spLocks noChangeAspect="1"/>
        </xdr:cNvSpPr>
      </xdr:nvSpPr>
      <xdr:spPr bwMode="auto">
        <a:xfrm rot="10800000">
          <a:off x="11658600" y="3305175"/>
          <a:ext cx="171450" cy="180975"/>
        </a:xfrm>
        <a:custGeom>
          <a:avLst/>
          <a:gdLst/>
          <a:ahLst/>
          <a:cxnLst>
            <a:cxn ang="0">
              <a:pos x="18" y="19"/>
            </a:cxn>
            <a:cxn ang="0">
              <a:pos x="18" y="11"/>
            </a:cxn>
            <a:cxn ang="0">
              <a:pos x="17" y="5"/>
            </a:cxn>
            <a:cxn ang="0">
              <a:pos x="12" y="1"/>
            </a:cxn>
            <a:cxn ang="0">
              <a:pos x="5" y="1"/>
            </a:cxn>
            <a:cxn ang="0">
              <a:pos x="1" y="5"/>
            </a:cxn>
            <a:cxn ang="0">
              <a:pos x="0" y="11"/>
            </a:cxn>
          </a:cxnLst>
          <a:rect l="0" t="0" r="r" b="b"/>
          <a:pathLst>
            <a:path w="18" h="19">
              <a:moveTo>
                <a:pt x="18" y="19"/>
              </a:moveTo>
              <a:cubicBezTo>
                <a:pt x="18" y="18"/>
                <a:pt x="18" y="13"/>
                <a:pt x="18" y="11"/>
              </a:cubicBezTo>
              <a:cubicBezTo>
                <a:pt x="18" y="9"/>
                <a:pt x="18" y="7"/>
                <a:pt x="17" y="5"/>
              </a:cubicBezTo>
              <a:cubicBezTo>
                <a:pt x="16" y="3"/>
                <a:pt x="14" y="2"/>
                <a:pt x="12" y="1"/>
              </a:cubicBezTo>
              <a:cubicBezTo>
                <a:pt x="10" y="0"/>
                <a:pt x="7" y="0"/>
                <a:pt x="5" y="1"/>
              </a:cubicBezTo>
              <a:cubicBezTo>
                <a:pt x="3" y="2"/>
                <a:pt x="2" y="3"/>
                <a:pt x="1" y="5"/>
              </a:cubicBezTo>
              <a:cubicBezTo>
                <a:pt x="0" y="7"/>
                <a:pt x="0" y="10"/>
                <a:pt x="0" y="11"/>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17</xdr:col>
      <xdr:colOff>95250</xdr:colOff>
      <xdr:row>21</xdr:row>
      <xdr:rowOff>47625</xdr:rowOff>
    </xdr:from>
    <xdr:to>
      <xdr:col>17</xdr:col>
      <xdr:colOff>200025</xdr:colOff>
      <xdr:row>21</xdr:row>
      <xdr:rowOff>114300</xdr:rowOff>
    </xdr:to>
    <xdr:sp macro="" textlink="">
      <xdr:nvSpPr>
        <xdr:cNvPr id="1300" name="Freeform 276"/>
        <xdr:cNvSpPr>
          <a:spLocks noChangeAspect="1"/>
        </xdr:cNvSpPr>
      </xdr:nvSpPr>
      <xdr:spPr bwMode="auto">
        <a:xfrm rot="16200000">
          <a:off x="11753850" y="3457575"/>
          <a:ext cx="66675" cy="104775"/>
        </a:xfrm>
        <a:custGeom>
          <a:avLst/>
          <a:gdLst/>
          <a:ahLst/>
          <a:cxnLst>
            <a:cxn ang="0">
              <a:pos x="6" y="0"/>
            </a:cxn>
            <a:cxn ang="0">
              <a:pos x="5" y="4"/>
            </a:cxn>
            <a:cxn ang="0">
              <a:pos x="0" y="9"/>
            </a:cxn>
          </a:cxnLst>
          <a:rect l="0" t="0" r="r" b="b"/>
          <a:pathLst>
            <a:path w="6" h="9">
              <a:moveTo>
                <a:pt x="6" y="0"/>
              </a:moveTo>
              <a:cubicBezTo>
                <a:pt x="6" y="1"/>
                <a:pt x="6" y="3"/>
                <a:pt x="5" y="4"/>
              </a:cubicBezTo>
              <a:cubicBezTo>
                <a:pt x="4" y="5"/>
                <a:pt x="1" y="8"/>
                <a:pt x="0" y="9"/>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17</xdr:col>
      <xdr:colOff>47625</xdr:colOff>
      <xdr:row>21</xdr:row>
      <xdr:rowOff>0</xdr:rowOff>
    </xdr:from>
    <xdr:to>
      <xdr:col>17</xdr:col>
      <xdr:colOff>142875</xdr:colOff>
      <xdr:row>21</xdr:row>
      <xdr:rowOff>95250</xdr:rowOff>
    </xdr:to>
    <xdr:sp macro="" textlink="">
      <xdr:nvSpPr>
        <xdr:cNvPr id="1301" name="AutoShape 277"/>
        <xdr:cNvSpPr>
          <a:spLocks noChangeArrowheads="1"/>
        </xdr:cNvSpPr>
      </xdr:nvSpPr>
      <xdr:spPr bwMode="auto">
        <a:xfrm rot="10800000">
          <a:off x="11687175" y="3429000"/>
          <a:ext cx="95250" cy="95250"/>
        </a:xfrm>
        <a:prstGeom prst="bevel">
          <a:avLst>
            <a:gd name="adj" fmla="val 20000"/>
          </a:avLst>
        </a:prstGeom>
        <a:solidFill>
          <a:srgbClr val="FFFF99"/>
        </a:solidFill>
        <a:ln w="6350">
          <a:solidFill>
            <a:srgbClr val="000000"/>
          </a:solidFill>
          <a:miter lim="800000"/>
          <a:headEnd/>
          <a:tailEnd/>
        </a:ln>
      </xdr:spPr>
    </xdr:sp>
    <xdr:clientData/>
  </xdr:twoCellAnchor>
  <xdr:twoCellAnchor>
    <xdr:from>
      <xdr:col>17</xdr:col>
      <xdr:colOff>190500</xdr:colOff>
      <xdr:row>5</xdr:row>
      <xdr:rowOff>38100</xdr:rowOff>
    </xdr:from>
    <xdr:to>
      <xdr:col>17</xdr:col>
      <xdr:colOff>190500</xdr:colOff>
      <xdr:row>22</xdr:row>
      <xdr:rowOff>0</xdr:rowOff>
    </xdr:to>
    <xdr:sp macro="" textlink="">
      <xdr:nvSpPr>
        <xdr:cNvPr id="1302" name="Line 278"/>
        <xdr:cNvSpPr>
          <a:spLocks noChangeShapeType="1"/>
        </xdr:cNvSpPr>
      </xdr:nvSpPr>
      <xdr:spPr bwMode="auto">
        <a:xfrm flipH="1">
          <a:off x="11830050" y="723900"/>
          <a:ext cx="0" cy="2876550"/>
        </a:xfrm>
        <a:prstGeom prst="line">
          <a:avLst/>
        </a:prstGeom>
        <a:noFill/>
        <a:ln w="31750">
          <a:solidFill>
            <a:srgbClr val="000000"/>
          </a:solidFill>
          <a:round/>
          <a:headEnd/>
          <a:tailEnd/>
        </a:ln>
      </xdr:spPr>
    </xdr:sp>
    <xdr:clientData/>
  </xdr:twoCellAnchor>
  <xdr:twoCellAnchor>
    <xdr:from>
      <xdr:col>16</xdr:col>
      <xdr:colOff>133350</xdr:colOff>
      <xdr:row>22</xdr:row>
      <xdr:rowOff>28575</xdr:rowOff>
    </xdr:from>
    <xdr:to>
      <xdr:col>17</xdr:col>
      <xdr:colOff>38100</xdr:colOff>
      <xdr:row>23</xdr:row>
      <xdr:rowOff>47625</xdr:rowOff>
    </xdr:to>
    <xdr:sp macro="" textlink="">
      <xdr:nvSpPr>
        <xdr:cNvPr id="1303" name="Text Box 279"/>
        <xdr:cNvSpPr txBox="1">
          <a:spLocks noChangeArrowheads="1"/>
        </xdr:cNvSpPr>
      </xdr:nvSpPr>
      <xdr:spPr bwMode="auto">
        <a:xfrm>
          <a:off x="11087100" y="3629025"/>
          <a:ext cx="590550" cy="190500"/>
        </a:xfrm>
        <a:prstGeom prst="rect">
          <a:avLst/>
        </a:prstGeom>
        <a:noFill/>
        <a:ln w="9525">
          <a:noFill/>
          <a:miter lim="800000"/>
          <a:headEnd/>
          <a:tailEnd/>
        </a:ln>
      </xdr:spPr>
      <xdr:txBody>
        <a:bodyPr vertOverflow="clip" wrap="square" lIns="0" tIns="22860" rIns="27432" bIns="22860" anchor="ctr" upright="1"/>
        <a:lstStyle/>
        <a:p>
          <a:pPr algn="r" rtl="0">
            <a:defRPr sz="1000"/>
          </a:pPr>
          <a:r>
            <a:rPr lang="en-US" altLang="ja-JP" sz="700" b="0" i="0" u="none" strike="noStrike" baseline="0">
              <a:solidFill>
                <a:srgbClr val="FF00FF"/>
              </a:solidFill>
              <a:latin typeface="Times New Roman"/>
              <a:cs typeface="Times New Roman"/>
            </a:rPr>
            <a:t>  </a:t>
          </a:r>
          <a:r>
            <a:rPr lang="en-US" altLang="ja-JP" sz="700" b="0" i="0" u="none" strike="noStrike" baseline="0">
              <a:solidFill>
                <a:srgbClr val="FF00FF"/>
              </a:solidFill>
              <a:latin typeface="Arial Narrow"/>
            </a:rPr>
            <a:t>North TPO</a:t>
          </a:r>
        </a:p>
      </xdr:txBody>
    </xdr:sp>
    <xdr:clientData/>
  </xdr:twoCellAnchor>
  <xdr:twoCellAnchor>
    <xdr:from>
      <xdr:col>15</xdr:col>
      <xdr:colOff>676275</xdr:colOff>
      <xdr:row>21</xdr:row>
      <xdr:rowOff>95250</xdr:rowOff>
    </xdr:from>
    <xdr:to>
      <xdr:col>17</xdr:col>
      <xdr:colOff>38100</xdr:colOff>
      <xdr:row>22</xdr:row>
      <xdr:rowOff>114300</xdr:rowOff>
    </xdr:to>
    <xdr:sp macro="" textlink="">
      <xdr:nvSpPr>
        <xdr:cNvPr id="1304" name="Text Box 280"/>
        <xdr:cNvSpPr txBox="1">
          <a:spLocks noChangeArrowheads="1"/>
        </xdr:cNvSpPr>
      </xdr:nvSpPr>
      <xdr:spPr bwMode="auto">
        <a:xfrm>
          <a:off x="10944225" y="3524250"/>
          <a:ext cx="733425" cy="190500"/>
        </a:xfrm>
        <a:prstGeom prst="rect">
          <a:avLst/>
        </a:prstGeom>
        <a:noFill/>
        <a:ln w="9525">
          <a:noFill/>
          <a:miter lim="800000"/>
          <a:headEnd/>
          <a:tailEnd/>
        </a:ln>
      </xdr:spPr>
      <xdr:txBody>
        <a:bodyPr vertOverflow="clip" wrap="square" lIns="0" tIns="27432" rIns="18288" bIns="27432" anchor="ctr" upright="1"/>
        <a:lstStyle/>
        <a:p>
          <a:pPr algn="r" rtl="0">
            <a:defRPr sz="1000"/>
          </a:pPr>
          <a:r>
            <a:rPr lang="en-US" altLang="ja-JP" sz="700" b="0" i="0" u="none" strike="noStrike" baseline="0">
              <a:solidFill>
                <a:srgbClr val="FF00FF"/>
              </a:solidFill>
              <a:latin typeface="Arial Narrow"/>
            </a:rPr>
            <a:t>Quang Ngai</a:t>
          </a:r>
        </a:p>
      </xdr:txBody>
    </xdr:sp>
    <xdr:clientData/>
  </xdr:twoCellAnchor>
  <xdr:twoCellAnchor>
    <xdr:from>
      <xdr:col>18</xdr:col>
      <xdr:colOff>561975</xdr:colOff>
      <xdr:row>15</xdr:row>
      <xdr:rowOff>85725</xdr:rowOff>
    </xdr:from>
    <xdr:to>
      <xdr:col>18</xdr:col>
      <xdr:colOff>619125</xdr:colOff>
      <xdr:row>16</xdr:row>
      <xdr:rowOff>28575</xdr:rowOff>
    </xdr:to>
    <xdr:sp macro="" textlink="">
      <xdr:nvSpPr>
        <xdr:cNvPr id="1305" name="Freeform 281"/>
        <xdr:cNvSpPr>
          <a:spLocks noChangeAspect="1"/>
        </xdr:cNvSpPr>
      </xdr:nvSpPr>
      <xdr:spPr bwMode="auto">
        <a:xfrm>
          <a:off x="12887325" y="2486025"/>
          <a:ext cx="57150" cy="114300"/>
        </a:xfrm>
        <a:custGeom>
          <a:avLst/>
          <a:gdLst/>
          <a:ahLst/>
          <a:cxnLst>
            <a:cxn ang="0">
              <a:pos x="0" y="0"/>
            </a:cxn>
            <a:cxn ang="0">
              <a:pos x="2" y="7"/>
            </a:cxn>
            <a:cxn ang="0">
              <a:pos x="6" y="12"/>
            </a:cxn>
          </a:cxnLst>
          <a:rect l="0" t="0" r="r" b="b"/>
          <a:pathLst>
            <a:path w="6" h="12">
              <a:moveTo>
                <a:pt x="0" y="0"/>
              </a:moveTo>
              <a:cubicBezTo>
                <a:pt x="0" y="1"/>
                <a:pt x="1" y="5"/>
                <a:pt x="2" y="7"/>
              </a:cubicBezTo>
              <a:cubicBezTo>
                <a:pt x="3" y="9"/>
                <a:pt x="5" y="11"/>
                <a:pt x="6" y="12"/>
              </a:cubicBezTo>
            </a:path>
          </a:pathLst>
        </a:custGeom>
        <a:noFill/>
        <a:ln w="19050" cap="flat" cmpd="sng">
          <a:solidFill>
            <a:srgbClr val="008000"/>
          </a:solidFill>
          <a:prstDash val="solid"/>
          <a:round/>
          <a:headEnd type="none" w="med" len="med"/>
          <a:tailEnd type="none" w="med" len="med"/>
        </a:ln>
      </xdr:spPr>
    </xdr:sp>
    <xdr:clientData/>
  </xdr:twoCellAnchor>
  <xdr:twoCellAnchor>
    <xdr:from>
      <xdr:col>6</xdr:col>
      <xdr:colOff>390525</xdr:colOff>
      <xdr:row>19</xdr:row>
      <xdr:rowOff>161925</xdr:rowOff>
    </xdr:from>
    <xdr:to>
      <xdr:col>6</xdr:col>
      <xdr:colOff>390525</xdr:colOff>
      <xdr:row>20</xdr:row>
      <xdr:rowOff>47625</xdr:rowOff>
    </xdr:to>
    <xdr:sp macro="" textlink="">
      <xdr:nvSpPr>
        <xdr:cNvPr id="1306" name="Line 282"/>
        <xdr:cNvSpPr>
          <a:spLocks noChangeShapeType="1"/>
        </xdr:cNvSpPr>
      </xdr:nvSpPr>
      <xdr:spPr bwMode="auto">
        <a:xfrm>
          <a:off x="4486275" y="3248025"/>
          <a:ext cx="0" cy="57150"/>
        </a:xfrm>
        <a:prstGeom prst="line">
          <a:avLst/>
        </a:prstGeom>
        <a:noFill/>
        <a:ln w="19050">
          <a:solidFill>
            <a:srgbClr val="008000"/>
          </a:solidFill>
          <a:round/>
          <a:headEnd/>
          <a:tailEnd/>
        </a:ln>
      </xdr:spPr>
    </xdr:sp>
    <xdr:clientData/>
  </xdr:twoCellAnchor>
  <xdr:twoCellAnchor>
    <xdr:from>
      <xdr:col>19</xdr:col>
      <xdr:colOff>316831</xdr:colOff>
      <xdr:row>32</xdr:row>
      <xdr:rowOff>12658</xdr:rowOff>
    </xdr:from>
    <xdr:to>
      <xdr:col>19</xdr:col>
      <xdr:colOff>316831</xdr:colOff>
      <xdr:row>32</xdr:row>
      <xdr:rowOff>126958</xdr:rowOff>
    </xdr:to>
    <xdr:sp macro="" textlink="">
      <xdr:nvSpPr>
        <xdr:cNvPr id="302" name="Line 121"/>
        <xdr:cNvSpPr>
          <a:spLocks noChangeShapeType="1"/>
        </xdr:cNvSpPr>
      </xdr:nvSpPr>
      <xdr:spPr bwMode="auto">
        <a:xfrm>
          <a:off x="13346028" y="5807869"/>
          <a:ext cx="0" cy="114300"/>
        </a:xfrm>
        <a:prstGeom prst="line">
          <a:avLst/>
        </a:prstGeom>
        <a:noFill/>
        <a:ln w="3175">
          <a:solidFill>
            <a:srgbClr val="000000"/>
          </a:solidFill>
          <a:round/>
          <a:headEnd/>
          <a:tailEnd/>
        </a:ln>
      </xdr:spPr>
    </xdr:sp>
    <xdr:clientData/>
  </xdr:twoCellAnchor>
  <xdr:twoCellAnchor>
    <xdr:from>
      <xdr:col>1</xdr:col>
      <xdr:colOff>571500</xdr:colOff>
      <xdr:row>32</xdr:row>
      <xdr:rowOff>65171</xdr:rowOff>
    </xdr:from>
    <xdr:to>
      <xdr:col>19</xdr:col>
      <xdr:colOff>315829</xdr:colOff>
      <xdr:row>32</xdr:row>
      <xdr:rowOff>66675</xdr:rowOff>
    </xdr:to>
    <xdr:sp macro="" textlink="">
      <xdr:nvSpPr>
        <xdr:cNvPr id="303" name="Line 122"/>
        <xdr:cNvSpPr>
          <a:spLocks noChangeShapeType="1"/>
        </xdr:cNvSpPr>
      </xdr:nvSpPr>
      <xdr:spPr bwMode="auto">
        <a:xfrm flipV="1">
          <a:off x="1238250" y="5349039"/>
          <a:ext cx="12106776" cy="1504"/>
        </a:xfrm>
        <a:prstGeom prst="line">
          <a:avLst/>
        </a:prstGeom>
        <a:noFill/>
        <a:ln w="3175">
          <a:solidFill>
            <a:srgbClr val="000000"/>
          </a:solidFill>
          <a:round/>
          <a:headEnd/>
          <a:tailEnd/>
        </a:ln>
      </xdr:spPr>
    </xdr:sp>
    <xdr:clientData/>
  </xdr:twoCellAnchor>
  <xdr:twoCellAnchor>
    <xdr:from>
      <xdr:col>1</xdr:col>
      <xdr:colOff>571500</xdr:colOff>
      <xdr:row>32</xdr:row>
      <xdr:rowOff>9525</xdr:rowOff>
    </xdr:from>
    <xdr:to>
      <xdr:col>1</xdr:col>
      <xdr:colOff>571500</xdr:colOff>
      <xdr:row>32</xdr:row>
      <xdr:rowOff>123825</xdr:rowOff>
    </xdr:to>
    <xdr:sp macro="" textlink="">
      <xdr:nvSpPr>
        <xdr:cNvPr id="304" name="Line 123"/>
        <xdr:cNvSpPr>
          <a:spLocks noChangeShapeType="1"/>
        </xdr:cNvSpPr>
      </xdr:nvSpPr>
      <xdr:spPr bwMode="auto">
        <a:xfrm>
          <a:off x="1238250" y="5804736"/>
          <a:ext cx="0" cy="114300"/>
        </a:xfrm>
        <a:prstGeom prst="line">
          <a:avLst/>
        </a:prstGeom>
        <a:noFill/>
        <a:ln w="3175">
          <a:solidFill>
            <a:srgbClr val="000000"/>
          </a:solidFill>
          <a:round/>
          <a:headEnd/>
          <a:tailEnd/>
        </a:ln>
      </xdr:spPr>
    </xdr:sp>
    <xdr:clientData/>
  </xdr:twoCellAnchor>
  <xdr:twoCellAnchor>
    <xdr:from>
      <xdr:col>1</xdr:col>
      <xdr:colOff>57150</xdr:colOff>
      <xdr:row>30</xdr:row>
      <xdr:rowOff>123825</xdr:rowOff>
    </xdr:from>
    <xdr:to>
      <xdr:col>2</xdr:col>
      <xdr:colOff>400050</xdr:colOff>
      <xdr:row>31</xdr:row>
      <xdr:rowOff>114300</xdr:rowOff>
    </xdr:to>
    <xdr:sp macro="" textlink="">
      <xdr:nvSpPr>
        <xdr:cNvPr id="307" name="Text Box 126"/>
        <xdr:cNvSpPr txBox="1">
          <a:spLocks noChangeArrowheads="1"/>
        </xdr:cNvSpPr>
      </xdr:nvSpPr>
      <xdr:spPr bwMode="auto">
        <a:xfrm>
          <a:off x="723900" y="5578141"/>
          <a:ext cx="1029703" cy="160922"/>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KM000+000</a:t>
          </a:r>
        </a:p>
      </xdr:txBody>
    </xdr:sp>
    <xdr:clientData/>
  </xdr:twoCellAnchor>
  <xdr:twoCellAnchor>
    <xdr:from>
      <xdr:col>17</xdr:col>
      <xdr:colOff>477754</xdr:colOff>
      <xdr:row>30</xdr:row>
      <xdr:rowOff>118812</xdr:rowOff>
    </xdr:from>
    <xdr:to>
      <xdr:col>19</xdr:col>
      <xdr:colOff>124326</xdr:colOff>
      <xdr:row>31</xdr:row>
      <xdr:rowOff>109287</xdr:rowOff>
    </xdr:to>
    <xdr:sp macro="" textlink="">
      <xdr:nvSpPr>
        <xdr:cNvPr id="309" name="Text Box 128"/>
        <xdr:cNvSpPr txBox="1">
          <a:spLocks noChangeArrowheads="1"/>
        </xdr:cNvSpPr>
      </xdr:nvSpPr>
      <xdr:spPr bwMode="auto">
        <a:xfrm>
          <a:off x="12133346" y="5061786"/>
          <a:ext cx="1020177" cy="160922"/>
        </a:xfrm>
        <a:prstGeom prst="rect">
          <a:avLst/>
        </a:prstGeom>
        <a:noFill/>
        <a:ln w="9525">
          <a:noFill/>
          <a:miter lim="800000"/>
          <a:headEnd/>
          <a:tailEnd/>
        </a:ln>
      </xdr:spPr>
      <xdr:txBody>
        <a:bodyPr vertOverflow="clip" wrap="square" lIns="27432" tIns="27432" rIns="27432" bIns="27432" anchor="ctr" upright="1"/>
        <a:lstStyle/>
        <a:p>
          <a:pPr algn="r" rtl="0">
            <a:defRPr sz="1000"/>
          </a:pPr>
          <a:r>
            <a:rPr lang="en-US" altLang="ja-JP" sz="800" b="0" i="0" u="none" strike="noStrike" baseline="0">
              <a:solidFill>
                <a:srgbClr val="000000"/>
              </a:solidFill>
              <a:latin typeface="Arial Narrow"/>
            </a:rPr>
            <a:t>KM131+500</a:t>
          </a:r>
        </a:p>
      </xdr:txBody>
    </xdr:sp>
    <xdr:clientData/>
  </xdr:twoCellAnchor>
  <xdr:twoCellAnchor>
    <xdr:from>
      <xdr:col>19</xdr:col>
      <xdr:colOff>235243</xdr:colOff>
      <xdr:row>30</xdr:row>
      <xdr:rowOff>118812</xdr:rowOff>
    </xdr:from>
    <xdr:to>
      <xdr:col>20</xdr:col>
      <xdr:colOff>369219</xdr:colOff>
      <xdr:row>31</xdr:row>
      <xdr:rowOff>109287</xdr:rowOff>
    </xdr:to>
    <xdr:sp macro="" textlink="">
      <xdr:nvSpPr>
        <xdr:cNvPr id="310" name="Text Box 129"/>
        <xdr:cNvSpPr txBox="1">
          <a:spLocks noChangeArrowheads="1"/>
        </xdr:cNvSpPr>
      </xdr:nvSpPr>
      <xdr:spPr bwMode="auto">
        <a:xfrm>
          <a:off x="13264440" y="5061786"/>
          <a:ext cx="820779" cy="160922"/>
        </a:xfrm>
        <a:prstGeom prst="rect">
          <a:avLst/>
        </a:prstGeom>
        <a:noFill/>
        <a:ln w="9525">
          <a:noFill/>
          <a:miter lim="800000"/>
          <a:headEnd/>
          <a:tailEnd/>
        </a:ln>
      </xdr:spPr>
      <xdr:txBody>
        <a:bodyPr vertOverflow="clip" wrap="square" lIns="27432" tIns="27432" rIns="27432" bIns="27432" anchor="ctr" upright="1"/>
        <a:lstStyle/>
        <a:p>
          <a:pPr algn="l" rtl="0">
            <a:defRPr sz="1000"/>
          </a:pPr>
          <a:r>
            <a:rPr lang="en-US" altLang="ja-JP" sz="800" b="0" i="0" u="none" strike="noStrike" baseline="0">
              <a:solidFill>
                <a:srgbClr val="000000"/>
              </a:solidFill>
              <a:latin typeface="Arial Narrow"/>
            </a:rPr>
            <a:t>KM131+522</a:t>
          </a:r>
        </a:p>
      </xdr:txBody>
    </xdr:sp>
    <xdr:clientData/>
  </xdr:twoCellAnchor>
  <xdr:twoCellAnchor>
    <xdr:from>
      <xdr:col>1</xdr:col>
      <xdr:colOff>571500</xdr:colOff>
      <xdr:row>31</xdr:row>
      <xdr:rowOff>66675</xdr:rowOff>
    </xdr:from>
    <xdr:to>
      <xdr:col>19</xdr:col>
      <xdr:colOff>40106</xdr:colOff>
      <xdr:row>32</xdr:row>
      <xdr:rowOff>85725</xdr:rowOff>
    </xdr:to>
    <xdr:sp macro="" textlink="">
      <xdr:nvSpPr>
        <xdr:cNvPr id="312" name="Text Box 131"/>
        <xdr:cNvSpPr txBox="1">
          <a:spLocks noChangeArrowheads="1"/>
        </xdr:cNvSpPr>
      </xdr:nvSpPr>
      <xdr:spPr bwMode="auto">
        <a:xfrm>
          <a:off x="1238250" y="5180096"/>
          <a:ext cx="11831053" cy="189497"/>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Expressway, L=131.5 km</a:t>
          </a:r>
        </a:p>
      </xdr:txBody>
    </xdr:sp>
    <xdr:clientData/>
  </xdr:twoCellAnchor>
  <xdr:twoCellAnchor editAs="oneCell">
    <xdr:from>
      <xdr:col>0</xdr:col>
      <xdr:colOff>0</xdr:colOff>
      <xdr:row>31</xdr:row>
      <xdr:rowOff>152400</xdr:rowOff>
    </xdr:from>
    <xdr:to>
      <xdr:col>1</xdr:col>
      <xdr:colOff>571500</xdr:colOff>
      <xdr:row>32</xdr:row>
      <xdr:rowOff>152400</xdr:rowOff>
    </xdr:to>
    <xdr:sp macro="" textlink="">
      <xdr:nvSpPr>
        <xdr:cNvPr id="314" name="Text Box 201"/>
        <xdr:cNvSpPr txBox="1">
          <a:spLocks noChangeArrowheads="1"/>
        </xdr:cNvSpPr>
      </xdr:nvSpPr>
      <xdr:spPr bwMode="auto">
        <a:xfrm>
          <a:off x="0" y="5777163"/>
          <a:ext cx="1238250" cy="170448"/>
        </a:xfrm>
        <a:prstGeom prst="rect">
          <a:avLst/>
        </a:prstGeom>
        <a:noFill/>
        <a:ln w="9525">
          <a:noFill/>
          <a:miter lim="800000"/>
          <a:headEnd/>
          <a:tailEnd/>
        </a:ln>
      </xdr:spPr>
      <xdr:txBody>
        <a:bodyPr vertOverflow="clip" wrap="square" lIns="27432" tIns="27432" rIns="0" bIns="27432" anchor="ctr" upright="1"/>
        <a:lstStyle/>
        <a:p>
          <a:pPr algn="l" rtl="0">
            <a:defRPr sz="1000"/>
          </a:pPr>
          <a:r>
            <a:rPr lang="en-US" altLang="ja-JP" sz="800" b="0" i="0" u="none" strike="noStrike" baseline="0">
              <a:solidFill>
                <a:srgbClr val="000000"/>
              </a:solidFill>
              <a:latin typeface="Arial Narrow"/>
            </a:rPr>
            <a:t>Length by Roads</a:t>
          </a:r>
        </a:p>
      </xdr:txBody>
    </xdr:sp>
    <xdr:clientData/>
  </xdr:twoCellAnchor>
  <xdr:twoCellAnchor>
    <xdr:from>
      <xdr:col>19</xdr:col>
      <xdr:colOff>40106</xdr:colOff>
      <xdr:row>32</xdr:row>
      <xdr:rowOff>15040</xdr:rowOff>
    </xdr:from>
    <xdr:to>
      <xdr:col>19</xdr:col>
      <xdr:colOff>40106</xdr:colOff>
      <xdr:row>32</xdr:row>
      <xdr:rowOff>129340</xdr:rowOff>
    </xdr:to>
    <xdr:sp macro="" textlink="">
      <xdr:nvSpPr>
        <xdr:cNvPr id="315" name="Line 121"/>
        <xdr:cNvSpPr>
          <a:spLocks noChangeShapeType="1"/>
        </xdr:cNvSpPr>
      </xdr:nvSpPr>
      <xdr:spPr bwMode="auto">
        <a:xfrm>
          <a:off x="13069303" y="5298908"/>
          <a:ext cx="0" cy="114300"/>
        </a:xfrm>
        <a:prstGeom prst="line">
          <a:avLst/>
        </a:prstGeom>
        <a:noFill/>
        <a:ln w="3175">
          <a:solidFill>
            <a:srgbClr val="000000"/>
          </a:solidFill>
          <a:round/>
          <a:headEnd/>
          <a:tailEnd/>
        </a:ln>
      </xdr:spPr>
    </xdr:sp>
    <xdr:clientData/>
  </xdr:twoCellAnchor>
  <xdr:twoCellAnchor>
    <xdr:from>
      <xdr:col>18</xdr:col>
      <xdr:colOff>0</xdr:colOff>
      <xdr:row>31</xdr:row>
      <xdr:rowOff>70184</xdr:rowOff>
    </xdr:from>
    <xdr:to>
      <xdr:col>20</xdr:col>
      <xdr:colOff>370974</xdr:colOff>
      <xdr:row>32</xdr:row>
      <xdr:rowOff>89235</xdr:rowOff>
    </xdr:to>
    <xdr:sp macro="" textlink="">
      <xdr:nvSpPr>
        <xdr:cNvPr id="316" name="Text Box 130"/>
        <xdr:cNvSpPr txBox="1">
          <a:spLocks noChangeArrowheads="1"/>
        </xdr:cNvSpPr>
      </xdr:nvSpPr>
      <xdr:spPr bwMode="auto">
        <a:xfrm>
          <a:off x="12342395" y="5183605"/>
          <a:ext cx="1744579" cy="189498"/>
        </a:xfrm>
        <a:prstGeom prst="rect">
          <a:avLst/>
        </a:prstGeom>
        <a:noFill/>
        <a:ln w="9525">
          <a:noFill/>
          <a:miter lim="800000"/>
          <a:headEnd/>
          <a:tailEnd/>
        </a:ln>
      </xdr:spPr>
      <xdr:txBody>
        <a:bodyPr vertOverflow="clip" wrap="square" lIns="27432" tIns="27432" rIns="27432" bIns="27432" anchor="ctr" upright="1"/>
        <a:lstStyle/>
        <a:p>
          <a:pPr algn="ctr" rtl="0">
            <a:defRPr sz="1000"/>
          </a:pPr>
          <a:r>
            <a:rPr lang="en-US" altLang="ja-JP" sz="800" b="0" i="0" u="none" strike="noStrike" baseline="0">
              <a:solidFill>
                <a:srgbClr val="000000"/>
              </a:solidFill>
              <a:latin typeface="Arial Narrow"/>
            </a:rPr>
            <a:t>Linking Road, L=8.0 km</a:t>
          </a:r>
        </a:p>
      </xdr:txBody>
    </xdr:sp>
    <xdr:clientData/>
  </xdr:twoCellAnchor>
  <xdr:twoCellAnchor editAs="oneCell">
    <xdr:from>
      <xdr:col>6</xdr:col>
      <xdr:colOff>145421</xdr:colOff>
      <xdr:row>45</xdr:row>
      <xdr:rowOff>58168</xdr:rowOff>
    </xdr:from>
    <xdr:to>
      <xdr:col>13</xdr:col>
      <xdr:colOff>480060</xdr:colOff>
      <xdr:row>50</xdr:row>
      <xdr:rowOff>154855</xdr:rowOff>
    </xdr:to>
    <xdr:pic>
      <xdr:nvPicPr>
        <xdr:cNvPr id="318" name="Picture 5"/>
        <xdr:cNvPicPr>
          <a:picLocks noChangeArrowheads="1"/>
        </xdr:cNvPicPr>
      </xdr:nvPicPr>
      <xdr:blipFill>
        <a:blip xmlns:r="http://schemas.openxmlformats.org/officeDocument/2006/relationships" r:embed="rId1" cstate="print"/>
        <a:srcRect/>
        <a:stretch>
          <a:fillRect/>
        </a:stretch>
      </xdr:blipFill>
      <xdr:spPr bwMode="auto">
        <a:xfrm>
          <a:off x="4241171" y="8116318"/>
          <a:ext cx="5135239" cy="953937"/>
        </a:xfrm>
        <a:prstGeom prst="rect">
          <a:avLst/>
        </a:prstGeom>
        <a:noFill/>
      </xdr:spPr>
    </xdr:pic>
    <xdr:clientData/>
  </xdr:twoCellAnchor>
  <xdr:twoCellAnchor editAs="oneCell">
    <xdr:from>
      <xdr:col>6</xdr:col>
      <xdr:colOff>250850</xdr:colOff>
      <xdr:row>39</xdr:row>
      <xdr:rowOff>167234</xdr:rowOff>
    </xdr:from>
    <xdr:to>
      <xdr:col>13</xdr:col>
      <xdr:colOff>470289</xdr:colOff>
      <xdr:row>44</xdr:row>
      <xdr:rowOff>90492</xdr:rowOff>
    </xdr:to>
    <xdr:pic>
      <xdr:nvPicPr>
        <xdr:cNvPr id="319" name="Picture 4"/>
        <xdr:cNvPicPr>
          <a:picLocks noChangeArrowheads="1"/>
        </xdr:cNvPicPr>
      </xdr:nvPicPr>
      <xdr:blipFill>
        <a:blip xmlns:r="http://schemas.openxmlformats.org/officeDocument/2006/relationships" r:embed="rId2" cstate="print"/>
        <a:srcRect/>
        <a:stretch>
          <a:fillRect/>
        </a:stretch>
      </xdr:blipFill>
      <xdr:spPr bwMode="auto">
        <a:xfrm>
          <a:off x="4346600" y="7196684"/>
          <a:ext cx="5020039" cy="780508"/>
        </a:xfrm>
        <a:prstGeom prst="rect">
          <a:avLst/>
        </a:prstGeom>
        <a:noFill/>
      </xdr:spPr>
    </xdr:pic>
    <xdr:clientData/>
  </xdr:twoCellAnchor>
  <xdr:twoCellAnchor editAs="oneCell">
    <xdr:from>
      <xdr:col>14</xdr:col>
      <xdr:colOff>7272</xdr:colOff>
      <xdr:row>45</xdr:row>
      <xdr:rowOff>25448</xdr:rowOff>
    </xdr:from>
    <xdr:to>
      <xdr:col>17</xdr:col>
      <xdr:colOff>350746</xdr:colOff>
      <xdr:row>50</xdr:row>
      <xdr:rowOff>168306</xdr:rowOff>
    </xdr:to>
    <xdr:pic>
      <xdr:nvPicPr>
        <xdr:cNvPr id="320" name="Picture 3"/>
        <xdr:cNvPicPr>
          <a:picLocks noChangeArrowheads="1"/>
        </xdr:cNvPicPr>
      </xdr:nvPicPr>
      <xdr:blipFill>
        <a:blip xmlns:r="http://schemas.openxmlformats.org/officeDocument/2006/relationships" r:embed="rId3" cstate="print"/>
        <a:srcRect/>
        <a:stretch>
          <a:fillRect/>
        </a:stretch>
      </xdr:blipFill>
      <xdr:spPr bwMode="auto">
        <a:xfrm>
          <a:off x="9589422" y="8083598"/>
          <a:ext cx="2400874" cy="1000108"/>
        </a:xfrm>
        <a:prstGeom prst="rect">
          <a:avLst/>
        </a:prstGeom>
        <a:noFill/>
      </xdr:spPr>
    </xdr:pic>
    <xdr:clientData/>
  </xdr:twoCellAnchor>
  <xdr:twoCellAnchor editAs="oneCell">
    <xdr:from>
      <xdr:col>6</xdr:col>
      <xdr:colOff>142875</xdr:colOff>
      <xdr:row>39</xdr:row>
      <xdr:rowOff>0</xdr:rowOff>
    </xdr:from>
    <xdr:to>
      <xdr:col>10</xdr:col>
      <xdr:colOff>152400</xdr:colOff>
      <xdr:row>39</xdr:row>
      <xdr:rowOff>172435</xdr:rowOff>
    </xdr:to>
    <xdr:sp macro="" textlink="">
      <xdr:nvSpPr>
        <xdr:cNvPr id="321" name="Text Box 414"/>
        <xdr:cNvSpPr txBox="1">
          <a:spLocks noChangeArrowheads="1"/>
        </xdr:cNvSpPr>
      </xdr:nvSpPr>
      <xdr:spPr bwMode="auto">
        <a:xfrm>
          <a:off x="4238625" y="7029450"/>
          <a:ext cx="2752725" cy="172435"/>
        </a:xfrm>
        <a:prstGeom prst="rect">
          <a:avLst/>
        </a:prstGeom>
        <a:noFill/>
        <a:ln w="9525">
          <a:noFill/>
          <a:miter lim="800000"/>
          <a:headEnd/>
          <a:tailEnd/>
        </a:ln>
      </xdr:spPr>
      <xdr:txBody>
        <a:bodyPr vertOverflow="clip" wrap="square" lIns="18288" tIns="18288" rIns="0" bIns="18288" anchor="ctr" upright="1"/>
        <a:lstStyle/>
        <a:p>
          <a:pPr algn="l" rtl="0">
            <a:defRPr sz="1000"/>
          </a:pPr>
          <a:r>
            <a:rPr lang="en-US" altLang="ja-JP" sz="600" b="1" i="0" u="none" strike="noStrike" baseline="0">
              <a:solidFill>
                <a:srgbClr val="000000"/>
              </a:solidFill>
              <a:latin typeface="Arial Narrow" pitchFamily="34" charset="0"/>
              <a:cs typeface="Calibri" pitchFamily="34" charset="0"/>
            </a:rPr>
            <a:t>Thruway (Embankment Section, Initial Stage&amp;</a:t>
          </a:r>
          <a:r>
            <a:rPr lang="en-US" altLang="ja-JP" sz="600" b="1" i="0" u="sng" strike="noStrike" baseline="0">
              <a:solidFill>
                <a:srgbClr val="FF0000"/>
              </a:solidFill>
              <a:latin typeface="Arial Narrow" pitchFamily="34" charset="0"/>
              <a:cs typeface="Calibri" pitchFamily="34" charset="0"/>
            </a:rPr>
            <a:t>Ultimate Stage</a:t>
          </a:r>
          <a:r>
            <a:rPr lang="en-US" altLang="ja-JP" sz="600" b="1" i="0" u="none" strike="noStrike" baseline="0">
              <a:solidFill>
                <a:srgbClr val="000000"/>
              </a:solidFill>
              <a:latin typeface="Arial Narrow" pitchFamily="34" charset="0"/>
              <a:cs typeface="Calibri" pitchFamily="34" charset="0"/>
            </a:rPr>
            <a:t>)</a:t>
          </a:r>
        </a:p>
      </xdr:txBody>
    </xdr:sp>
    <xdr:clientData/>
  </xdr:twoCellAnchor>
  <xdr:twoCellAnchor editAs="oneCell">
    <xdr:from>
      <xdr:col>6</xdr:col>
      <xdr:colOff>142875</xdr:colOff>
      <xdr:row>44</xdr:row>
      <xdr:rowOff>85725</xdr:rowOff>
    </xdr:from>
    <xdr:to>
      <xdr:col>11</xdr:col>
      <xdr:colOff>361950</xdr:colOff>
      <xdr:row>45</xdr:row>
      <xdr:rowOff>85725</xdr:rowOff>
    </xdr:to>
    <xdr:sp macro="" textlink="">
      <xdr:nvSpPr>
        <xdr:cNvPr id="322" name="Text Box 415"/>
        <xdr:cNvSpPr txBox="1">
          <a:spLocks noChangeArrowheads="1"/>
        </xdr:cNvSpPr>
      </xdr:nvSpPr>
      <xdr:spPr bwMode="auto">
        <a:xfrm>
          <a:off x="4238625" y="7972425"/>
          <a:ext cx="3648075" cy="171450"/>
        </a:xfrm>
        <a:prstGeom prst="rect">
          <a:avLst/>
        </a:prstGeom>
        <a:noFill/>
        <a:ln w="9525">
          <a:noFill/>
          <a:miter lim="800000"/>
          <a:headEnd/>
          <a:tailEnd/>
        </a:ln>
      </xdr:spPr>
      <xdr:txBody>
        <a:bodyPr vertOverflow="clip" wrap="square" lIns="18288" tIns="18288" rIns="0" bIns="18288" anchor="ctr" upright="1"/>
        <a:lstStyle/>
        <a:p>
          <a:pPr algn="l" rtl="0">
            <a:defRPr sz="1000"/>
          </a:pPr>
          <a:r>
            <a:rPr lang="en-US" altLang="ja-JP" sz="600" b="1" i="0" u="none" strike="noStrike" baseline="0">
              <a:solidFill>
                <a:srgbClr val="000000"/>
              </a:solidFill>
              <a:latin typeface="Arial Narrow" pitchFamily="34" charset="0"/>
              <a:cs typeface="Calibri" pitchFamily="34" charset="0"/>
            </a:rPr>
            <a:t>Thruway (Cutting Section, Initial Stage&amp;</a:t>
          </a:r>
          <a:r>
            <a:rPr lang="en-US" altLang="ja-JP" sz="600" b="1" i="0" u="sng" strike="noStrike" baseline="0">
              <a:solidFill>
                <a:srgbClr val="FF0000"/>
              </a:solidFill>
              <a:latin typeface="Arial Narrow" pitchFamily="34" charset="0"/>
              <a:cs typeface="Calibri" pitchFamily="34" charset="0"/>
            </a:rPr>
            <a:t>Ultimate Stage</a:t>
          </a:r>
          <a:r>
            <a:rPr lang="en-US" altLang="ja-JP" sz="600" b="1" i="0" u="none" strike="noStrike" baseline="0">
              <a:solidFill>
                <a:srgbClr val="000000"/>
              </a:solidFill>
              <a:latin typeface="Arial Narrow" pitchFamily="34" charset="0"/>
              <a:cs typeface="Calibri" pitchFamily="34" charset="0"/>
            </a:rPr>
            <a:t>)</a:t>
          </a:r>
        </a:p>
      </xdr:txBody>
    </xdr:sp>
    <xdr:clientData/>
  </xdr:twoCellAnchor>
  <xdr:twoCellAnchor editAs="oneCell">
    <xdr:from>
      <xdr:col>13</xdr:col>
      <xdr:colOff>476250</xdr:colOff>
      <xdr:row>39</xdr:row>
      <xdr:rowOff>0</xdr:rowOff>
    </xdr:from>
    <xdr:to>
      <xdr:col>17</xdr:col>
      <xdr:colOff>333375</xdr:colOff>
      <xdr:row>39</xdr:row>
      <xdr:rowOff>172435</xdr:rowOff>
    </xdr:to>
    <xdr:sp macro="" textlink="">
      <xdr:nvSpPr>
        <xdr:cNvPr id="323" name="Text Box 416"/>
        <xdr:cNvSpPr txBox="1">
          <a:spLocks noChangeArrowheads="1"/>
        </xdr:cNvSpPr>
      </xdr:nvSpPr>
      <xdr:spPr bwMode="auto">
        <a:xfrm>
          <a:off x="9372600" y="7029450"/>
          <a:ext cx="2600325" cy="172435"/>
        </a:xfrm>
        <a:prstGeom prst="rect">
          <a:avLst/>
        </a:prstGeom>
        <a:noFill/>
        <a:ln w="9525">
          <a:noFill/>
          <a:miter lim="800000"/>
          <a:headEnd/>
          <a:tailEnd/>
        </a:ln>
      </xdr:spPr>
      <xdr:txBody>
        <a:bodyPr vertOverflow="clip" wrap="square" lIns="18288" tIns="18288" rIns="0" bIns="18288" anchor="ctr" upright="1"/>
        <a:lstStyle/>
        <a:p>
          <a:pPr algn="l" rtl="0">
            <a:defRPr sz="1000"/>
          </a:pPr>
          <a:r>
            <a:rPr lang="en-US" altLang="ja-JP" sz="600" b="1" i="0" u="none" strike="noStrike" baseline="0">
              <a:solidFill>
                <a:srgbClr val="000000"/>
              </a:solidFill>
              <a:latin typeface="Arial Narrow" pitchFamily="34" charset="0"/>
              <a:cs typeface="Calibri" pitchFamily="34" charset="0"/>
            </a:rPr>
            <a:t>Thruway (Bridge Section, Initial Stage&amp;</a:t>
          </a:r>
          <a:r>
            <a:rPr lang="en-US" altLang="ja-JP" sz="600" b="1" i="0" u="sng" strike="noStrike" baseline="0">
              <a:solidFill>
                <a:srgbClr val="FF0000"/>
              </a:solidFill>
              <a:latin typeface="Arial Narrow" pitchFamily="34" charset="0"/>
              <a:cs typeface="Calibri" pitchFamily="34" charset="0"/>
            </a:rPr>
            <a:t>Ultimate Stage</a:t>
          </a:r>
          <a:r>
            <a:rPr lang="en-US" altLang="ja-JP" sz="600" b="1" i="0" u="none" strike="noStrike" baseline="0">
              <a:solidFill>
                <a:srgbClr val="000000"/>
              </a:solidFill>
              <a:latin typeface="Arial Narrow" pitchFamily="34" charset="0"/>
              <a:cs typeface="Calibri" pitchFamily="34" charset="0"/>
            </a:rPr>
            <a:t>)</a:t>
          </a:r>
        </a:p>
      </xdr:txBody>
    </xdr:sp>
    <xdr:clientData/>
  </xdr:twoCellAnchor>
  <xdr:twoCellAnchor editAs="oneCell">
    <xdr:from>
      <xdr:col>13</xdr:col>
      <xdr:colOff>476250</xdr:colOff>
      <xdr:row>44</xdr:row>
      <xdr:rowOff>85725</xdr:rowOff>
    </xdr:from>
    <xdr:to>
      <xdr:col>17</xdr:col>
      <xdr:colOff>333375</xdr:colOff>
      <xdr:row>45</xdr:row>
      <xdr:rowOff>85725</xdr:rowOff>
    </xdr:to>
    <xdr:sp macro="" textlink="">
      <xdr:nvSpPr>
        <xdr:cNvPr id="324" name="Text Box 417"/>
        <xdr:cNvSpPr txBox="1">
          <a:spLocks noChangeArrowheads="1"/>
        </xdr:cNvSpPr>
      </xdr:nvSpPr>
      <xdr:spPr bwMode="auto">
        <a:xfrm>
          <a:off x="9372600" y="7972425"/>
          <a:ext cx="2600325" cy="171450"/>
        </a:xfrm>
        <a:prstGeom prst="rect">
          <a:avLst/>
        </a:prstGeom>
        <a:noFill/>
        <a:ln w="9525">
          <a:noFill/>
          <a:miter lim="800000"/>
          <a:headEnd/>
          <a:tailEnd/>
        </a:ln>
      </xdr:spPr>
      <xdr:txBody>
        <a:bodyPr vertOverflow="clip" wrap="square" lIns="18288" tIns="18288" rIns="0" bIns="18288" anchor="ctr" upright="1"/>
        <a:lstStyle/>
        <a:p>
          <a:pPr algn="l" rtl="0">
            <a:defRPr sz="1000"/>
          </a:pPr>
          <a:r>
            <a:rPr lang="en-US" altLang="ja-JP" sz="600" b="1" i="0" u="none" strike="noStrike" baseline="0">
              <a:solidFill>
                <a:srgbClr val="000000"/>
              </a:solidFill>
              <a:latin typeface="Arial Narrow" pitchFamily="34" charset="0"/>
              <a:cs typeface="Calibri" pitchFamily="34" charset="0"/>
            </a:rPr>
            <a:t>Thruway (Tunnel Section, Initial Stage&amp;</a:t>
          </a:r>
          <a:r>
            <a:rPr lang="en-US" altLang="ja-JP" sz="600" b="1" i="0" u="sng" strike="noStrike" baseline="0">
              <a:solidFill>
                <a:srgbClr val="FF0000"/>
              </a:solidFill>
              <a:latin typeface="Arial Narrow" pitchFamily="34" charset="0"/>
              <a:cs typeface="Calibri" pitchFamily="34" charset="0"/>
            </a:rPr>
            <a:t>Ultimate Stage</a:t>
          </a:r>
          <a:r>
            <a:rPr lang="en-US" altLang="ja-JP" sz="600" b="1" i="0" u="none" strike="noStrike" baseline="0">
              <a:solidFill>
                <a:srgbClr val="000000"/>
              </a:solidFill>
              <a:latin typeface="Arial Narrow" pitchFamily="34" charset="0"/>
              <a:cs typeface="Calibri" pitchFamily="34" charset="0"/>
            </a:rPr>
            <a:t>)</a:t>
          </a:r>
        </a:p>
      </xdr:txBody>
    </xdr:sp>
    <xdr:clientData/>
  </xdr:twoCellAnchor>
  <xdr:twoCellAnchor editAs="oneCell">
    <xdr:from>
      <xdr:col>17</xdr:col>
      <xdr:colOff>552450</xdr:colOff>
      <xdr:row>39</xdr:row>
      <xdr:rowOff>0</xdr:rowOff>
    </xdr:from>
    <xdr:to>
      <xdr:col>20</xdr:col>
      <xdr:colOff>619125</xdr:colOff>
      <xdr:row>39</xdr:row>
      <xdr:rowOff>172435</xdr:rowOff>
    </xdr:to>
    <xdr:sp macro="" textlink="">
      <xdr:nvSpPr>
        <xdr:cNvPr id="325" name="Text Box 418"/>
        <xdr:cNvSpPr txBox="1">
          <a:spLocks noChangeArrowheads="1"/>
        </xdr:cNvSpPr>
      </xdr:nvSpPr>
      <xdr:spPr bwMode="auto">
        <a:xfrm>
          <a:off x="12192000" y="7029450"/>
          <a:ext cx="2124075" cy="172435"/>
        </a:xfrm>
        <a:prstGeom prst="rect">
          <a:avLst/>
        </a:prstGeom>
        <a:noFill/>
        <a:ln w="9525">
          <a:noFill/>
          <a:miter lim="800000"/>
          <a:headEnd/>
          <a:tailEnd/>
        </a:ln>
      </xdr:spPr>
      <xdr:txBody>
        <a:bodyPr vertOverflow="clip" wrap="square" lIns="18288" tIns="18288" rIns="0" bIns="18288" anchor="ctr" upright="1"/>
        <a:lstStyle/>
        <a:p>
          <a:pPr algn="l" rtl="0">
            <a:defRPr sz="1000"/>
          </a:pPr>
          <a:r>
            <a:rPr lang="en-US" altLang="ja-JP" sz="600" b="1" i="0" u="none" strike="noStrike" baseline="0">
              <a:solidFill>
                <a:srgbClr val="000000"/>
              </a:solidFill>
              <a:latin typeface="Arial Narrow" pitchFamily="34" charset="0"/>
              <a:cs typeface="Calibri" pitchFamily="34" charset="0"/>
            </a:rPr>
            <a:t>Linking Road (Embankment Section, Initial Stage)</a:t>
          </a:r>
        </a:p>
      </xdr:txBody>
    </xdr:sp>
    <xdr:clientData/>
  </xdr:twoCellAnchor>
  <xdr:twoCellAnchor editAs="oneCell">
    <xdr:from>
      <xdr:col>17</xdr:col>
      <xdr:colOff>552450</xdr:colOff>
      <xdr:row>44</xdr:row>
      <xdr:rowOff>85725</xdr:rowOff>
    </xdr:from>
    <xdr:to>
      <xdr:col>20</xdr:col>
      <xdr:colOff>619125</xdr:colOff>
      <xdr:row>45</xdr:row>
      <xdr:rowOff>85725</xdr:rowOff>
    </xdr:to>
    <xdr:sp macro="" textlink="">
      <xdr:nvSpPr>
        <xdr:cNvPr id="326" name="Text Box 419"/>
        <xdr:cNvSpPr txBox="1">
          <a:spLocks noChangeArrowheads="1"/>
        </xdr:cNvSpPr>
      </xdr:nvSpPr>
      <xdr:spPr bwMode="auto">
        <a:xfrm>
          <a:off x="12192000" y="7972425"/>
          <a:ext cx="2124075" cy="171450"/>
        </a:xfrm>
        <a:prstGeom prst="rect">
          <a:avLst/>
        </a:prstGeom>
        <a:noFill/>
        <a:ln w="9525">
          <a:noFill/>
          <a:miter lim="800000"/>
          <a:headEnd/>
          <a:tailEnd/>
        </a:ln>
      </xdr:spPr>
      <xdr:txBody>
        <a:bodyPr vertOverflow="clip" wrap="square" lIns="18288" tIns="18288" rIns="0" bIns="18288" anchor="ctr" upright="1"/>
        <a:lstStyle/>
        <a:p>
          <a:pPr algn="l" rtl="0">
            <a:defRPr sz="1000"/>
          </a:pPr>
          <a:r>
            <a:rPr lang="en-US" altLang="ja-JP" sz="600" b="1" i="0" u="none" strike="noStrike" baseline="0">
              <a:solidFill>
                <a:srgbClr val="000000"/>
              </a:solidFill>
              <a:latin typeface="Arial Narrow" pitchFamily="34" charset="0"/>
              <a:cs typeface="Calibri" pitchFamily="34" charset="0"/>
            </a:rPr>
            <a:t>Linking Road (Bridge Section, Initial Stage)</a:t>
          </a:r>
        </a:p>
      </xdr:txBody>
    </xdr:sp>
    <xdr:clientData/>
  </xdr:twoCellAnchor>
  <xdr:twoCellAnchor editAs="oneCell">
    <xdr:from>
      <xdr:col>8</xdr:col>
      <xdr:colOff>180975</xdr:colOff>
      <xdr:row>43</xdr:row>
      <xdr:rowOff>98159</xdr:rowOff>
    </xdr:from>
    <xdr:to>
      <xdr:col>10</xdr:col>
      <xdr:colOff>676275</xdr:colOff>
      <xdr:row>44</xdr:row>
      <xdr:rowOff>58169</xdr:rowOff>
    </xdr:to>
    <xdr:sp macro="" textlink="">
      <xdr:nvSpPr>
        <xdr:cNvPr id="328" name="Text Box 421"/>
        <xdr:cNvSpPr txBox="1">
          <a:spLocks noChangeArrowheads="1"/>
        </xdr:cNvSpPr>
      </xdr:nvSpPr>
      <xdr:spPr bwMode="auto">
        <a:xfrm>
          <a:off x="5648325" y="7813409"/>
          <a:ext cx="1866900" cy="131460"/>
        </a:xfrm>
        <a:prstGeom prst="rect">
          <a:avLst/>
        </a:prstGeom>
        <a:noFill/>
        <a:ln w="9525">
          <a:noFill/>
          <a:miter lim="800000"/>
          <a:headEnd/>
          <a:tailEnd/>
        </a:ln>
      </xdr:spPr>
      <xdr:txBody>
        <a:bodyPr vertOverflow="clip" wrap="square" lIns="18288" tIns="18288" rIns="18288" bIns="18288" anchor="ctr" upright="1"/>
        <a:lstStyle/>
        <a:p>
          <a:pPr algn="ctr" rtl="0">
            <a:defRPr sz="1000"/>
          </a:pPr>
          <a:r>
            <a:rPr lang="en-US" altLang="ja-JP" sz="600" b="1" i="0" u="none" strike="noStrike" baseline="0">
              <a:solidFill>
                <a:srgbClr val="000000"/>
              </a:solidFill>
              <a:latin typeface="Arial Narrow" pitchFamily="34" charset="0"/>
              <a:cs typeface="Calibri" pitchFamily="34" charset="0"/>
            </a:rPr>
            <a:t>Culvert</a:t>
          </a:r>
        </a:p>
      </xdr:txBody>
    </xdr:sp>
    <xdr:clientData/>
  </xdr:twoCellAnchor>
  <xdr:twoCellAnchor editAs="oneCell">
    <xdr:from>
      <xdr:col>12</xdr:col>
      <xdr:colOff>0</xdr:colOff>
      <xdr:row>40</xdr:row>
      <xdr:rowOff>104775</xdr:rowOff>
    </xdr:from>
    <xdr:to>
      <xdr:col>12</xdr:col>
      <xdr:colOff>600075</xdr:colOff>
      <xdr:row>41</xdr:row>
      <xdr:rowOff>57150</xdr:rowOff>
    </xdr:to>
    <xdr:sp macro="" textlink="">
      <xdr:nvSpPr>
        <xdr:cNvPr id="329" name="Text Box 422"/>
        <xdr:cNvSpPr txBox="1">
          <a:spLocks noChangeArrowheads="1"/>
        </xdr:cNvSpPr>
      </xdr:nvSpPr>
      <xdr:spPr bwMode="auto">
        <a:xfrm>
          <a:off x="8210550" y="7305675"/>
          <a:ext cx="600075" cy="123825"/>
        </a:xfrm>
        <a:prstGeom prst="rect">
          <a:avLst/>
        </a:prstGeom>
        <a:noFill/>
        <a:ln w="9525">
          <a:noFill/>
          <a:miter lim="800000"/>
          <a:headEnd/>
          <a:tailEnd/>
        </a:ln>
      </xdr:spPr>
      <xdr:txBody>
        <a:bodyPr vertOverflow="clip" wrap="square" lIns="18288" tIns="18288" rIns="18288" bIns="18288" anchor="ctr" upright="1"/>
        <a:lstStyle/>
        <a:p>
          <a:pPr algn="ctr" rtl="0">
            <a:defRPr sz="1000"/>
          </a:pPr>
          <a:r>
            <a:rPr lang="en-US" altLang="ja-JP" sz="600" b="1" i="0" u="none" strike="noStrike" baseline="0">
              <a:solidFill>
                <a:srgbClr val="000000"/>
              </a:solidFill>
              <a:latin typeface="Arial Narrow" pitchFamily="34" charset="0"/>
              <a:cs typeface="Calibri" pitchFamily="34" charset="0"/>
            </a:rPr>
            <a:t>Frontage Road</a:t>
          </a:r>
        </a:p>
      </xdr:txBody>
    </xdr:sp>
    <xdr:clientData/>
  </xdr:twoCellAnchor>
  <xdr:twoCellAnchor editAs="oneCell">
    <xdr:from>
      <xdr:col>18</xdr:col>
      <xdr:colOff>3634</xdr:colOff>
      <xdr:row>40</xdr:row>
      <xdr:rowOff>98160</xdr:rowOff>
    </xdr:from>
    <xdr:to>
      <xdr:col>20</xdr:col>
      <xdr:colOff>195416</xdr:colOff>
      <xdr:row>44</xdr:row>
      <xdr:rowOff>59086</xdr:rowOff>
    </xdr:to>
    <xdr:pic>
      <xdr:nvPicPr>
        <xdr:cNvPr id="330" name="Picture 410" descr="05_Lnk_Embankment"/>
        <xdr:cNvPicPr>
          <a:picLocks noChangeArrowheads="1"/>
        </xdr:cNvPicPr>
      </xdr:nvPicPr>
      <xdr:blipFill>
        <a:blip xmlns:r="http://schemas.openxmlformats.org/officeDocument/2006/relationships" r:embed="rId4" cstate="print"/>
        <a:srcRect/>
        <a:stretch>
          <a:fillRect/>
        </a:stretch>
      </xdr:blipFill>
      <xdr:spPr bwMode="auto">
        <a:xfrm>
          <a:off x="12328984" y="7299060"/>
          <a:ext cx="1563382" cy="646726"/>
        </a:xfrm>
        <a:prstGeom prst="rect">
          <a:avLst/>
        </a:prstGeom>
        <a:noFill/>
      </xdr:spPr>
    </xdr:pic>
    <xdr:clientData/>
  </xdr:twoCellAnchor>
  <xdr:twoCellAnchor editAs="oneCell">
    <xdr:from>
      <xdr:col>18</xdr:col>
      <xdr:colOff>294476</xdr:colOff>
      <xdr:row>46</xdr:row>
      <xdr:rowOff>119972</xdr:rowOff>
    </xdr:from>
    <xdr:to>
      <xdr:col>19</xdr:col>
      <xdr:colOff>590167</xdr:colOff>
      <xdr:row>49</xdr:row>
      <xdr:rowOff>100567</xdr:rowOff>
    </xdr:to>
    <xdr:pic>
      <xdr:nvPicPr>
        <xdr:cNvPr id="331" name="Picture 1"/>
        <xdr:cNvPicPr>
          <a:picLocks noChangeArrowheads="1"/>
        </xdr:cNvPicPr>
      </xdr:nvPicPr>
      <xdr:blipFill>
        <a:blip xmlns:r="http://schemas.openxmlformats.org/officeDocument/2006/relationships" r:embed="rId5" cstate="print"/>
        <a:srcRect/>
        <a:stretch>
          <a:fillRect/>
        </a:stretch>
      </xdr:blipFill>
      <xdr:spPr bwMode="auto">
        <a:xfrm>
          <a:off x="12619826" y="8349572"/>
          <a:ext cx="981491" cy="494945"/>
        </a:xfrm>
        <a:prstGeom prst="rect">
          <a:avLst/>
        </a:prstGeom>
        <a:noFill/>
      </xdr:spPr>
    </xdr:pic>
    <xdr:clientData/>
  </xdr:twoCellAnchor>
  <xdr:twoCellAnchor editAs="oneCell">
    <xdr:from>
      <xdr:col>14</xdr:col>
      <xdr:colOff>218130</xdr:colOff>
      <xdr:row>40</xdr:row>
      <xdr:rowOff>101794</xdr:rowOff>
    </xdr:from>
    <xdr:to>
      <xdr:col>17</xdr:col>
      <xdr:colOff>115204</xdr:colOff>
      <xdr:row>44</xdr:row>
      <xdr:rowOff>15920</xdr:rowOff>
    </xdr:to>
    <xdr:pic>
      <xdr:nvPicPr>
        <xdr:cNvPr id="332" name="Picture 2"/>
        <xdr:cNvPicPr>
          <a:picLocks noChangeArrowheads="1"/>
        </xdr:cNvPicPr>
      </xdr:nvPicPr>
      <xdr:blipFill>
        <a:blip xmlns:r="http://schemas.openxmlformats.org/officeDocument/2006/relationships" r:embed="rId6" cstate="print"/>
        <a:srcRect/>
        <a:stretch>
          <a:fillRect/>
        </a:stretch>
      </xdr:blipFill>
      <xdr:spPr bwMode="auto">
        <a:xfrm>
          <a:off x="9800280" y="7302694"/>
          <a:ext cx="1954474" cy="599926"/>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vs-server4\ko-guest\Users\nlhong\AppData\Local\Temp\Temp1_Thong%20ke%20DN%20QN.zip\Thong%20ke%20DN%20QN\TV4\Khoiluong&amp;Dutoan%20cauNgang-ANHVIET.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14"/>
      <sheetName val="13"/>
      <sheetName val="12"/>
      <sheetName val="11"/>
      <sheetName val="10"/>
      <sheetName val="9"/>
      <sheetName val="8"/>
      <sheetName val="7"/>
      <sheetName val="6"/>
      <sheetName val="5"/>
      <sheetName val="4"/>
      <sheetName val="3"/>
      <sheetName val="2"/>
      <sheetName val="1"/>
      <sheetName val="Cau Vuot ngang"/>
      <sheetName val="Tongho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9">
          <cell r="B9">
            <v>1</v>
          </cell>
          <cell r="C9">
            <v>78480.683999999994</v>
          </cell>
          <cell r="D9" t="str">
            <v>Đuờng khác</v>
          </cell>
          <cell r="F9">
            <v>120</v>
          </cell>
          <cell r="G9">
            <v>7.5</v>
          </cell>
          <cell r="H9">
            <v>5</v>
          </cell>
          <cell r="I9">
            <v>35</v>
          </cell>
          <cell r="J9">
            <v>900</v>
          </cell>
          <cell r="K9" t="str">
            <v>PC-HS</v>
          </cell>
          <cell r="L9" t="str">
            <v>Khoan nhồi/CIP</v>
          </cell>
          <cell r="M9">
            <v>1000</v>
          </cell>
          <cell r="N9">
            <v>15</v>
          </cell>
          <cell r="O9">
            <v>4</v>
          </cell>
          <cell r="P9">
            <v>8</v>
          </cell>
          <cell r="Q9">
            <v>1.5</v>
          </cell>
          <cell r="R9">
            <v>12</v>
          </cell>
          <cell r="S9">
            <v>45</v>
          </cell>
          <cell r="T9">
            <v>5.4080000000000013</v>
          </cell>
          <cell r="U9">
            <v>177.50400000000008</v>
          </cell>
          <cell r="V9">
            <v>127.09600000000007</v>
          </cell>
          <cell r="W9">
            <v>4</v>
          </cell>
          <cell r="X9">
            <v>6</v>
          </cell>
          <cell r="Y9">
            <v>147.875</v>
          </cell>
          <cell r="Z9">
            <v>229.1040000000001</v>
          </cell>
          <cell r="AA9">
            <v>153.59600000000009</v>
          </cell>
          <cell r="AB9">
            <v>104</v>
          </cell>
          <cell r="AC9">
            <v>5.0445880577665196</v>
          </cell>
          <cell r="AD9">
            <v>0.9</v>
          </cell>
          <cell r="AE9">
            <v>8.0080000000000009</v>
          </cell>
          <cell r="AF9">
            <v>4.9000000000000004</v>
          </cell>
        </row>
        <row r="10">
          <cell r="B10">
            <v>2</v>
          </cell>
          <cell r="C10">
            <v>80070.763999999996</v>
          </cell>
          <cell r="D10" t="str">
            <v>Đuờng khác</v>
          </cell>
          <cell r="F10">
            <v>120</v>
          </cell>
          <cell r="G10">
            <v>7.5</v>
          </cell>
          <cell r="H10">
            <v>3</v>
          </cell>
          <cell r="I10">
            <v>35</v>
          </cell>
          <cell r="J10">
            <v>900</v>
          </cell>
          <cell r="K10" t="str">
            <v>PC-HS</v>
          </cell>
          <cell r="L10" t="str">
            <v>Khoan nhồi/CIP</v>
          </cell>
          <cell r="M10">
            <v>1000</v>
          </cell>
          <cell r="N10">
            <v>15</v>
          </cell>
          <cell r="O10">
            <v>2</v>
          </cell>
          <cell r="P10">
            <v>8</v>
          </cell>
          <cell r="Q10">
            <v>1.5</v>
          </cell>
          <cell r="R10">
            <v>12</v>
          </cell>
          <cell r="S10">
            <v>45</v>
          </cell>
          <cell r="T10">
            <v>5.4080000000000013</v>
          </cell>
          <cell r="U10">
            <v>177.50400000000008</v>
          </cell>
          <cell r="V10">
            <v>127.09600000000007</v>
          </cell>
          <cell r="W10">
            <v>4</v>
          </cell>
          <cell r="X10">
            <v>6</v>
          </cell>
          <cell r="Y10">
            <v>147.875</v>
          </cell>
          <cell r="Z10">
            <v>229.1040000000001</v>
          </cell>
          <cell r="AA10">
            <v>153.59600000000009</v>
          </cell>
          <cell r="AB10">
            <v>104</v>
          </cell>
          <cell r="AC10">
            <v>5.0445880577665196</v>
          </cell>
          <cell r="AD10">
            <v>0.9</v>
          </cell>
          <cell r="AE10">
            <v>8.0080000000000009</v>
          </cell>
          <cell r="AF10">
            <v>4.9000000000000004</v>
          </cell>
        </row>
        <row r="11">
          <cell r="B11">
            <v>3</v>
          </cell>
          <cell r="C11">
            <v>85942.824999999997</v>
          </cell>
          <cell r="D11" t="str">
            <v>Đuờng khác</v>
          </cell>
          <cell r="F11">
            <v>120</v>
          </cell>
          <cell r="G11">
            <v>7.5</v>
          </cell>
          <cell r="H11">
            <v>3</v>
          </cell>
          <cell r="I11">
            <v>35</v>
          </cell>
          <cell r="J11">
            <v>900</v>
          </cell>
          <cell r="K11" t="str">
            <v>PC-HS</v>
          </cell>
          <cell r="L11" t="str">
            <v>Khoan nhồi/CIP</v>
          </cell>
          <cell r="M11">
            <v>1000</v>
          </cell>
          <cell r="N11">
            <v>15</v>
          </cell>
          <cell r="O11">
            <v>2</v>
          </cell>
          <cell r="P11">
            <v>8</v>
          </cell>
          <cell r="Q11">
            <v>1.5</v>
          </cell>
          <cell r="R11">
            <v>12</v>
          </cell>
          <cell r="S11">
            <v>45</v>
          </cell>
          <cell r="T11">
            <v>5.4080000000000013</v>
          </cell>
          <cell r="U11">
            <v>177.50400000000008</v>
          </cell>
          <cell r="V11">
            <v>127.09600000000007</v>
          </cell>
          <cell r="W11">
            <v>4</v>
          </cell>
          <cell r="X11">
            <v>6</v>
          </cell>
          <cell r="Y11">
            <v>147.875</v>
          </cell>
          <cell r="Z11">
            <v>229.1040000000001</v>
          </cell>
          <cell r="AA11">
            <v>153.59600000000009</v>
          </cell>
          <cell r="AB11">
            <v>104</v>
          </cell>
          <cell r="AC11">
            <v>5.0445880577665196</v>
          </cell>
          <cell r="AD11">
            <v>0.9</v>
          </cell>
          <cell r="AE11">
            <v>8.0080000000000009</v>
          </cell>
          <cell r="AF11">
            <v>4.9000000000000004</v>
          </cell>
        </row>
        <row r="12">
          <cell r="B12">
            <v>4</v>
          </cell>
          <cell r="C12">
            <v>89334.573999999993</v>
          </cell>
          <cell r="D12" t="str">
            <v>Đuờng khác</v>
          </cell>
          <cell r="F12">
            <v>120</v>
          </cell>
          <cell r="G12">
            <v>7.5</v>
          </cell>
          <cell r="H12">
            <v>1</v>
          </cell>
          <cell r="I12">
            <v>35</v>
          </cell>
          <cell r="J12">
            <v>900</v>
          </cell>
          <cell r="K12" t="str">
            <v>PC-HS</v>
          </cell>
          <cell r="L12" t="str">
            <v>Khoan nhồi/CIP</v>
          </cell>
          <cell r="M12">
            <v>1000</v>
          </cell>
          <cell r="N12">
            <v>15</v>
          </cell>
          <cell r="O12">
            <v>0</v>
          </cell>
          <cell r="P12">
            <v>8</v>
          </cell>
          <cell r="Q12">
            <v>1.5</v>
          </cell>
          <cell r="R12">
            <v>12</v>
          </cell>
          <cell r="S12">
            <v>45</v>
          </cell>
          <cell r="T12">
            <v>5.4080000000000013</v>
          </cell>
          <cell r="U12">
            <v>177.50400000000008</v>
          </cell>
          <cell r="V12">
            <v>127.09600000000007</v>
          </cell>
          <cell r="W12">
            <v>4</v>
          </cell>
          <cell r="X12">
            <v>6</v>
          </cell>
          <cell r="Y12">
            <v>147.875</v>
          </cell>
          <cell r="Z12">
            <v>229.1040000000001</v>
          </cell>
          <cell r="AA12">
            <v>153.59600000000009</v>
          </cell>
          <cell r="AB12">
            <v>104</v>
          </cell>
          <cell r="AC12">
            <v>5.0445880577665196</v>
          </cell>
          <cell r="AD12">
            <v>0.9</v>
          </cell>
          <cell r="AE12">
            <v>8.0080000000000009</v>
          </cell>
          <cell r="AF12">
            <v>4.9000000000000004</v>
          </cell>
        </row>
        <row r="13">
          <cell r="B13">
            <v>5</v>
          </cell>
          <cell r="C13">
            <v>99709.678</v>
          </cell>
          <cell r="D13" t="str">
            <v>Đuờng khác</v>
          </cell>
          <cell r="F13">
            <v>120</v>
          </cell>
          <cell r="G13">
            <v>9</v>
          </cell>
          <cell r="H13">
            <v>1</v>
          </cell>
          <cell r="I13">
            <v>35</v>
          </cell>
          <cell r="J13">
            <v>1080</v>
          </cell>
          <cell r="K13" t="str">
            <v>PC-HS</v>
          </cell>
          <cell r="L13" t="str">
            <v>Khoan nhồi/CIP</v>
          </cell>
          <cell r="M13">
            <v>1000</v>
          </cell>
          <cell r="N13">
            <v>18</v>
          </cell>
          <cell r="O13">
            <v>0</v>
          </cell>
          <cell r="P13">
            <v>8</v>
          </cell>
          <cell r="Q13">
            <v>1.7</v>
          </cell>
          <cell r="R13">
            <v>13.6</v>
          </cell>
          <cell r="S13">
            <v>72</v>
          </cell>
          <cell r="T13">
            <v>8.5280000000000005</v>
          </cell>
          <cell r="U13">
            <v>239.42400000000012</v>
          </cell>
          <cell r="V13">
            <v>158.89600000000013</v>
          </cell>
          <cell r="W13">
            <v>5</v>
          </cell>
          <cell r="X13">
            <v>8</v>
          </cell>
          <cell r="Y13">
            <v>173.75</v>
          </cell>
          <cell r="Z13">
            <v>260.06400000000008</v>
          </cell>
          <cell r="AA13">
            <v>169.49600000000007</v>
          </cell>
          <cell r="AB13">
            <v>128</v>
          </cell>
          <cell r="AC13">
            <v>7.8575880577665211</v>
          </cell>
          <cell r="AD13">
            <v>0.9</v>
          </cell>
          <cell r="AE13">
            <v>9.5679999999999996</v>
          </cell>
          <cell r="AF13">
            <v>4.9000000000000004</v>
          </cell>
        </row>
        <row r="14">
          <cell r="B14">
            <v>6</v>
          </cell>
          <cell r="C14">
            <v>108477.719</v>
          </cell>
          <cell r="D14" t="str">
            <v>Huyện Lộ</v>
          </cell>
          <cell r="E14" t="str">
            <v>ĐH.01</v>
          </cell>
          <cell r="F14">
            <v>120</v>
          </cell>
          <cell r="G14">
            <v>12</v>
          </cell>
          <cell r="H14">
            <v>3</v>
          </cell>
          <cell r="I14">
            <v>35</v>
          </cell>
          <cell r="J14">
            <v>1440</v>
          </cell>
          <cell r="K14" t="str">
            <v>PC-HS</v>
          </cell>
          <cell r="L14" t="str">
            <v>Khoan nhồi/CIP</v>
          </cell>
          <cell r="M14">
            <v>1000</v>
          </cell>
          <cell r="N14">
            <v>20</v>
          </cell>
          <cell r="O14">
            <v>2</v>
          </cell>
          <cell r="P14">
            <v>8</v>
          </cell>
          <cell r="Q14">
            <v>1.8</v>
          </cell>
          <cell r="R14">
            <v>14.4</v>
          </cell>
          <cell r="S14">
            <v>72</v>
          </cell>
          <cell r="T14">
            <v>8.5280000000000005</v>
          </cell>
          <cell r="U14">
            <v>239.42400000000012</v>
          </cell>
          <cell r="V14">
            <v>158.89600000000013</v>
          </cell>
          <cell r="W14">
            <v>6</v>
          </cell>
          <cell r="X14">
            <v>10</v>
          </cell>
          <cell r="Y14">
            <v>225.5</v>
          </cell>
          <cell r="Z14">
            <v>321.98400000000009</v>
          </cell>
          <cell r="AA14">
            <v>201.29600000000011</v>
          </cell>
          <cell r="AB14">
            <v>176</v>
          </cell>
          <cell r="AC14">
            <v>10.021302473560844</v>
          </cell>
          <cell r="AD14">
            <v>0.95</v>
          </cell>
          <cell r="AE14">
            <v>12.688000000000001</v>
          </cell>
          <cell r="AF14">
            <v>4.9000000000000004</v>
          </cell>
        </row>
        <row r="15">
          <cell r="B15">
            <v>7</v>
          </cell>
          <cell r="C15">
            <v>114754.549</v>
          </cell>
          <cell r="D15" t="str">
            <v>Đuờng khác</v>
          </cell>
          <cell r="F15">
            <v>120</v>
          </cell>
          <cell r="G15">
            <v>7.5</v>
          </cell>
          <cell r="H15">
            <v>3</v>
          </cell>
          <cell r="I15">
            <v>35</v>
          </cell>
          <cell r="J15">
            <v>900</v>
          </cell>
          <cell r="K15" t="str">
            <v>PC-HS</v>
          </cell>
          <cell r="L15" t="str">
            <v>Khoan nhồi/CIP</v>
          </cell>
          <cell r="M15">
            <v>1000</v>
          </cell>
          <cell r="N15">
            <v>15</v>
          </cell>
          <cell r="O15">
            <v>2</v>
          </cell>
          <cell r="P15">
            <v>8</v>
          </cell>
          <cell r="Q15">
            <v>1.5</v>
          </cell>
          <cell r="R15">
            <v>12</v>
          </cell>
          <cell r="S15">
            <v>45</v>
          </cell>
          <cell r="T15">
            <v>5.4080000000000013</v>
          </cell>
          <cell r="U15">
            <v>177.50400000000008</v>
          </cell>
          <cell r="V15">
            <v>127.09600000000007</v>
          </cell>
          <cell r="W15">
            <v>4</v>
          </cell>
          <cell r="X15">
            <v>6</v>
          </cell>
          <cell r="Y15">
            <v>147.875</v>
          </cell>
          <cell r="Z15">
            <v>229.1040000000001</v>
          </cell>
          <cell r="AA15">
            <v>153.59600000000009</v>
          </cell>
          <cell r="AB15">
            <v>104</v>
          </cell>
          <cell r="AC15">
            <v>5.0445880577665196</v>
          </cell>
          <cell r="AD15">
            <v>0.9</v>
          </cell>
          <cell r="AE15">
            <v>8.0080000000000009</v>
          </cell>
          <cell r="AF15">
            <v>4.9000000000000004</v>
          </cell>
        </row>
        <row r="16">
          <cell r="B16">
            <v>8</v>
          </cell>
          <cell r="C16">
            <v>115242.117</v>
          </cell>
          <cell r="D16" t="str">
            <v>Đuờng khác</v>
          </cell>
          <cell r="F16">
            <v>120</v>
          </cell>
          <cell r="G16">
            <v>7.5</v>
          </cell>
          <cell r="H16">
            <v>3</v>
          </cell>
          <cell r="I16">
            <v>35</v>
          </cell>
          <cell r="J16">
            <v>900</v>
          </cell>
          <cell r="K16" t="str">
            <v>PC-HS</v>
          </cell>
          <cell r="L16" t="str">
            <v>Khoan nhồi/CIP</v>
          </cell>
          <cell r="M16">
            <v>1000</v>
          </cell>
          <cell r="N16">
            <v>15</v>
          </cell>
          <cell r="O16">
            <v>2</v>
          </cell>
          <cell r="P16">
            <v>8</v>
          </cell>
          <cell r="Q16">
            <v>1.5</v>
          </cell>
          <cell r="R16">
            <v>12</v>
          </cell>
          <cell r="S16">
            <v>45</v>
          </cell>
          <cell r="T16">
            <v>5.4080000000000013</v>
          </cell>
          <cell r="U16">
            <v>177.50400000000008</v>
          </cell>
          <cell r="V16">
            <v>127.09600000000007</v>
          </cell>
          <cell r="W16">
            <v>4</v>
          </cell>
          <cell r="X16">
            <v>6</v>
          </cell>
          <cell r="Y16">
            <v>147.875</v>
          </cell>
          <cell r="Z16">
            <v>229.1040000000001</v>
          </cell>
          <cell r="AA16">
            <v>153.59600000000009</v>
          </cell>
          <cell r="AB16">
            <v>104</v>
          </cell>
          <cell r="AC16">
            <v>5.0445880577665196</v>
          </cell>
          <cell r="AD16">
            <v>0.9</v>
          </cell>
          <cell r="AE16">
            <v>8.0080000000000009</v>
          </cell>
          <cell r="AF16">
            <v>4.9000000000000004</v>
          </cell>
        </row>
        <row r="17">
          <cell r="B17">
            <v>9</v>
          </cell>
          <cell r="C17">
            <v>116887.69</v>
          </cell>
          <cell r="D17" t="str">
            <v>Đuờng khác</v>
          </cell>
          <cell r="F17">
            <v>120</v>
          </cell>
          <cell r="G17">
            <v>7.5</v>
          </cell>
          <cell r="H17">
            <v>3</v>
          </cell>
          <cell r="I17">
            <v>35</v>
          </cell>
          <cell r="J17">
            <v>900</v>
          </cell>
          <cell r="K17" t="str">
            <v>PC-HS</v>
          </cell>
          <cell r="L17" t="str">
            <v>Khoan nhồi/CIP</v>
          </cell>
          <cell r="M17">
            <v>1000</v>
          </cell>
          <cell r="N17">
            <v>15</v>
          </cell>
          <cell r="O17">
            <v>2</v>
          </cell>
          <cell r="P17">
            <v>8</v>
          </cell>
          <cell r="Q17">
            <v>1.5</v>
          </cell>
          <cell r="R17">
            <v>12</v>
          </cell>
          <cell r="S17">
            <v>45</v>
          </cell>
          <cell r="T17">
            <v>5.4080000000000013</v>
          </cell>
          <cell r="U17">
            <v>177.50400000000008</v>
          </cell>
          <cell r="V17">
            <v>127.09600000000007</v>
          </cell>
          <cell r="W17">
            <v>4</v>
          </cell>
          <cell r="X17">
            <v>6</v>
          </cell>
          <cell r="Y17">
            <v>147.875</v>
          </cell>
          <cell r="Z17">
            <v>229.1040000000001</v>
          </cell>
          <cell r="AA17">
            <v>153.59600000000009</v>
          </cell>
          <cell r="AB17">
            <v>104</v>
          </cell>
          <cell r="AC17">
            <v>5.0445880577665196</v>
          </cell>
          <cell r="AD17">
            <v>0.9</v>
          </cell>
          <cell r="AE17">
            <v>8.0080000000000009</v>
          </cell>
          <cell r="AF17">
            <v>4.9000000000000004</v>
          </cell>
        </row>
        <row r="18">
          <cell r="B18">
            <v>10</v>
          </cell>
          <cell r="C18">
            <v>118065.14200000001</v>
          </cell>
          <cell r="D18" t="str">
            <v>Đuờng khác</v>
          </cell>
          <cell r="F18">
            <v>120</v>
          </cell>
          <cell r="G18">
            <v>7.5</v>
          </cell>
          <cell r="H18">
            <v>3</v>
          </cell>
          <cell r="I18">
            <v>35</v>
          </cell>
          <cell r="J18">
            <v>900</v>
          </cell>
          <cell r="K18" t="str">
            <v>PC-HS</v>
          </cell>
          <cell r="L18" t="str">
            <v>Khoan nhồi/CIP</v>
          </cell>
          <cell r="M18">
            <v>1000</v>
          </cell>
          <cell r="N18">
            <v>15</v>
          </cell>
          <cell r="O18">
            <v>2</v>
          </cell>
          <cell r="P18">
            <v>8</v>
          </cell>
          <cell r="Q18">
            <v>1.5</v>
          </cell>
          <cell r="R18">
            <v>12</v>
          </cell>
          <cell r="S18">
            <v>45</v>
          </cell>
          <cell r="T18">
            <v>5.4080000000000013</v>
          </cell>
          <cell r="U18">
            <v>177.50400000000008</v>
          </cell>
          <cell r="V18">
            <v>127.09600000000007</v>
          </cell>
          <cell r="W18">
            <v>4</v>
          </cell>
          <cell r="X18">
            <v>6</v>
          </cell>
          <cell r="Y18">
            <v>147.875</v>
          </cell>
          <cell r="Z18">
            <v>229.1040000000001</v>
          </cell>
          <cell r="AA18">
            <v>153.59600000000009</v>
          </cell>
          <cell r="AB18">
            <v>104</v>
          </cell>
          <cell r="AC18">
            <v>5.0445880577665196</v>
          </cell>
          <cell r="AD18">
            <v>0.9</v>
          </cell>
          <cell r="AE18">
            <v>8.0080000000000009</v>
          </cell>
          <cell r="AF18">
            <v>4.9000000000000004</v>
          </cell>
        </row>
        <row r="19">
          <cell r="B19">
            <v>11</v>
          </cell>
          <cell r="C19">
            <v>119494.41899999999</v>
          </cell>
          <cell r="D19" t="str">
            <v>Tỉnh lộ</v>
          </cell>
          <cell r="E19" t="str">
            <v>TL622C</v>
          </cell>
          <cell r="F19">
            <v>120</v>
          </cell>
          <cell r="G19">
            <v>12</v>
          </cell>
          <cell r="H19">
            <v>5</v>
          </cell>
          <cell r="I19">
            <v>35</v>
          </cell>
          <cell r="J19">
            <v>1440</v>
          </cell>
          <cell r="K19" t="str">
            <v>PC-HS</v>
          </cell>
          <cell r="L19" t="str">
            <v>Khoan nhồi/CIP</v>
          </cell>
          <cell r="M19">
            <v>1000</v>
          </cell>
          <cell r="N19">
            <v>20</v>
          </cell>
          <cell r="O19">
            <v>4</v>
          </cell>
          <cell r="P19">
            <v>8</v>
          </cell>
          <cell r="Q19">
            <v>1.8</v>
          </cell>
          <cell r="R19">
            <v>14.4</v>
          </cell>
          <cell r="S19">
            <v>72</v>
          </cell>
          <cell r="T19">
            <v>8.5280000000000005</v>
          </cell>
          <cell r="U19">
            <v>239.42400000000012</v>
          </cell>
          <cell r="V19">
            <v>158.89600000000013</v>
          </cell>
          <cell r="W19">
            <v>6</v>
          </cell>
          <cell r="X19">
            <v>10</v>
          </cell>
          <cell r="Y19">
            <v>225.5</v>
          </cell>
          <cell r="Z19">
            <v>321.98400000000009</v>
          </cell>
          <cell r="AA19">
            <v>201.29600000000011</v>
          </cell>
          <cell r="AB19">
            <v>176</v>
          </cell>
          <cell r="AC19">
            <v>10.021302473560844</v>
          </cell>
          <cell r="AD19">
            <v>0.95</v>
          </cell>
          <cell r="AE19">
            <v>12.688000000000001</v>
          </cell>
          <cell r="AF19">
            <v>4.9000000000000004</v>
          </cell>
        </row>
        <row r="20">
          <cell r="B20">
            <v>12</v>
          </cell>
          <cell r="C20">
            <v>120315.88499999999</v>
          </cell>
          <cell r="D20" t="str">
            <v>Đuờng khác</v>
          </cell>
          <cell r="F20">
            <v>120</v>
          </cell>
          <cell r="G20">
            <v>7.5</v>
          </cell>
          <cell r="H20">
            <v>3</v>
          </cell>
          <cell r="I20">
            <v>35</v>
          </cell>
          <cell r="J20">
            <v>900</v>
          </cell>
          <cell r="K20" t="str">
            <v>PC-HS</v>
          </cell>
          <cell r="L20" t="str">
            <v>Khoan nhồi/CIP</v>
          </cell>
          <cell r="M20">
            <v>1000</v>
          </cell>
          <cell r="N20">
            <v>15</v>
          </cell>
          <cell r="O20">
            <v>2</v>
          </cell>
          <cell r="P20">
            <v>8</v>
          </cell>
          <cell r="Q20">
            <v>1.5</v>
          </cell>
          <cell r="R20">
            <v>12</v>
          </cell>
          <cell r="S20">
            <v>45</v>
          </cell>
          <cell r="T20">
            <v>5.4080000000000013</v>
          </cell>
          <cell r="U20">
            <v>177.50400000000008</v>
          </cell>
          <cell r="V20">
            <v>127.09600000000007</v>
          </cell>
          <cell r="W20">
            <v>4</v>
          </cell>
          <cell r="X20">
            <v>6</v>
          </cell>
          <cell r="Y20">
            <v>147.875</v>
          </cell>
          <cell r="Z20">
            <v>229.1040000000001</v>
          </cell>
          <cell r="AA20">
            <v>153.59600000000009</v>
          </cell>
          <cell r="AB20">
            <v>104</v>
          </cell>
          <cell r="AC20">
            <v>5.0445880577665196</v>
          </cell>
          <cell r="AD20">
            <v>0.9</v>
          </cell>
          <cell r="AE20">
            <v>8.0080000000000009</v>
          </cell>
          <cell r="AF20">
            <v>4.9000000000000004</v>
          </cell>
        </row>
        <row r="21">
          <cell r="B21">
            <v>13</v>
          </cell>
          <cell r="C21">
            <v>122567.85</v>
          </cell>
          <cell r="D21" t="str">
            <v>Đuờng khác</v>
          </cell>
          <cell r="F21">
            <v>120</v>
          </cell>
          <cell r="G21">
            <v>7.5</v>
          </cell>
          <cell r="H21">
            <v>3</v>
          </cell>
          <cell r="I21">
            <v>35</v>
          </cell>
          <cell r="J21">
            <v>900</v>
          </cell>
          <cell r="K21" t="str">
            <v>PC-HS</v>
          </cell>
          <cell r="L21" t="str">
            <v>Khoan nhồi/CIP</v>
          </cell>
          <cell r="M21">
            <v>1000</v>
          </cell>
          <cell r="N21">
            <v>15</v>
          </cell>
          <cell r="O21">
            <v>2</v>
          </cell>
          <cell r="P21">
            <v>8</v>
          </cell>
          <cell r="Q21">
            <v>1.5</v>
          </cell>
          <cell r="R21">
            <v>12</v>
          </cell>
          <cell r="S21">
            <v>45</v>
          </cell>
          <cell r="T21">
            <v>5.4080000000000013</v>
          </cell>
          <cell r="U21">
            <v>177.50400000000008</v>
          </cell>
          <cell r="V21">
            <v>127.09600000000007</v>
          </cell>
          <cell r="W21">
            <v>4</v>
          </cell>
          <cell r="X21">
            <v>6</v>
          </cell>
          <cell r="Y21">
            <v>147.875</v>
          </cell>
          <cell r="Z21">
            <v>229.1040000000001</v>
          </cell>
          <cell r="AA21">
            <v>153.59600000000009</v>
          </cell>
          <cell r="AB21">
            <v>104</v>
          </cell>
          <cell r="AC21">
            <v>5.0445880577665196</v>
          </cell>
          <cell r="AD21">
            <v>0.9</v>
          </cell>
          <cell r="AE21">
            <v>8.0080000000000009</v>
          </cell>
          <cell r="AF21">
            <v>4.9000000000000004</v>
          </cell>
        </row>
        <row r="22">
          <cell r="B22">
            <v>14</v>
          </cell>
          <cell r="C22">
            <v>128947.879</v>
          </cell>
          <cell r="D22" t="str">
            <v>Tỉnh lộ</v>
          </cell>
          <cell r="E22" t="str">
            <v>TL623B</v>
          </cell>
          <cell r="F22">
            <v>120</v>
          </cell>
          <cell r="G22">
            <v>12</v>
          </cell>
          <cell r="H22">
            <v>5</v>
          </cell>
          <cell r="I22">
            <v>35</v>
          </cell>
          <cell r="J22">
            <v>1440</v>
          </cell>
          <cell r="K22" t="str">
            <v>PC-HS</v>
          </cell>
          <cell r="L22" t="str">
            <v>Khoan nhồi/CIP</v>
          </cell>
          <cell r="M22">
            <v>1000</v>
          </cell>
          <cell r="N22">
            <v>28</v>
          </cell>
          <cell r="O22">
            <v>4</v>
          </cell>
          <cell r="P22">
            <v>8</v>
          </cell>
          <cell r="Q22">
            <v>1.8</v>
          </cell>
          <cell r="R22">
            <v>14.4</v>
          </cell>
          <cell r="S22">
            <v>72</v>
          </cell>
          <cell r="T22">
            <v>8.5280000000000005</v>
          </cell>
          <cell r="U22">
            <v>239.42400000000012</v>
          </cell>
          <cell r="V22">
            <v>158.89600000000013</v>
          </cell>
          <cell r="W22">
            <v>6</v>
          </cell>
          <cell r="X22">
            <v>10</v>
          </cell>
          <cell r="Y22">
            <v>225.5</v>
          </cell>
          <cell r="Z22">
            <v>321.98400000000009</v>
          </cell>
          <cell r="AA22">
            <v>201.29600000000011</v>
          </cell>
          <cell r="AB22">
            <v>176</v>
          </cell>
          <cell r="AC22">
            <v>10.021302473560844</v>
          </cell>
          <cell r="AD22">
            <v>0.95</v>
          </cell>
          <cell r="AE22">
            <v>12.688000000000001</v>
          </cell>
          <cell r="AF22">
            <v>4.9000000000000004</v>
          </cell>
        </row>
        <row r="23">
          <cell r="T23" t="e">
            <v>#N/A</v>
          </cell>
          <cell r="U23" t="e">
            <v>#N/A</v>
          </cell>
          <cell r="V23" t="e">
            <v>#N/A</v>
          </cell>
          <cell r="W23" t="e">
            <v>#N/A</v>
          </cell>
          <cell r="X23" t="e">
            <v>#N/A</v>
          </cell>
          <cell r="Y23" t="e">
            <v>#N/A</v>
          </cell>
          <cell r="Z23" t="e">
            <v>#N/A</v>
          </cell>
          <cell r="AA23" t="e">
            <v>#N/A</v>
          </cell>
          <cell r="AB23" t="e">
            <v>#N/A</v>
          </cell>
          <cell r="AC23" t="e">
            <v>#N/A</v>
          </cell>
          <cell r="AD23" t="e">
            <v>#N/A</v>
          </cell>
          <cell r="AE23" t="e">
            <v>#N/A</v>
          </cell>
        </row>
        <row r="24">
          <cell r="T24" t="e">
            <v>#N/A</v>
          </cell>
          <cell r="U24" t="e">
            <v>#N/A</v>
          </cell>
          <cell r="V24" t="e">
            <v>#N/A</v>
          </cell>
          <cell r="W24" t="e">
            <v>#N/A</v>
          </cell>
          <cell r="X24" t="e">
            <v>#N/A</v>
          </cell>
          <cell r="Y24" t="e">
            <v>#N/A</v>
          </cell>
          <cell r="Z24" t="e">
            <v>#N/A</v>
          </cell>
          <cell r="AA24" t="e">
            <v>#N/A</v>
          </cell>
          <cell r="AB24" t="e">
            <v>#N/A</v>
          </cell>
          <cell r="AC24" t="e">
            <v>#N/A</v>
          </cell>
          <cell r="AD24" t="e">
            <v>#N/A</v>
          </cell>
          <cell r="AE24" t="e">
            <v>#N/A</v>
          </cell>
        </row>
        <row r="25">
          <cell r="T25" t="e">
            <v>#N/A</v>
          </cell>
          <cell r="U25" t="e">
            <v>#N/A</v>
          </cell>
          <cell r="V25" t="e">
            <v>#N/A</v>
          </cell>
          <cell r="W25" t="e">
            <v>#N/A</v>
          </cell>
          <cell r="X25" t="e">
            <v>#N/A</v>
          </cell>
          <cell r="Y25" t="e">
            <v>#N/A</v>
          </cell>
          <cell r="Z25" t="e">
            <v>#N/A</v>
          </cell>
          <cell r="AA25" t="e">
            <v>#N/A</v>
          </cell>
          <cell r="AB25" t="e">
            <v>#N/A</v>
          </cell>
          <cell r="AC25" t="e">
            <v>#N/A</v>
          </cell>
          <cell r="AD25" t="e">
            <v>#N/A</v>
          </cell>
          <cell r="AE25" t="e">
            <v>#N/A</v>
          </cell>
        </row>
        <row r="26">
          <cell r="T26" t="e">
            <v>#N/A</v>
          </cell>
          <cell r="U26" t="e">
            <v>#N/A</v>
          </cell>
          <cell r="V26" t="e">
            <v>#N/A</v>
          </cell>
          <cell r="W26" t="e">
            <v>#N/A</v>
          </cell>
          <cell r="X26" t="e">
            <v>#N/A</v>
          </cell>
          <cell r="Y26" t="e">
            <v>#N/A</v>
          </cell>
          <cell r="Z26" t="e">
            <v>#N/A</v>
          </cell>
          <cell r="AA26" t="e">
            <v>#N/A</v>
          </cell>
          <cell r="AB26" t="e">
            <v>#N/A</v>
          </cell>
          <cell r="AC26" t="e">
            <v>#N/A</v>
          </cell>
          <cell r="AD26" t="e">
            <v>#N/A</v>
          </cell>
          <cell r="AE26" t="e">
            <v>#N/A</v>
          </cell>
        </row>
        <row r="27">
          <cell r="T27" t="e">
            <v>#N/A</v>
          </cell>
          <cell r="U27" t="e">
            <v>#N/A</v>
          </cell>
          <cell r="V27" t="e">
            <v>#N/A</v>
          </cell>
          <cell r="W27" t="e">
            <v>#N/A</v>
          </cell>
          <cell r="X27" t="e">
            <v>#N/A</v>
          </cell>
          <cell r="Y27" t="e">
            <v>#N/A</v>
          </cell>
          <cell r="Z27" t="e">
            <v>#N/A</v>
          </cell>
          <cell r="AA27" t="e">
            <v>#N/A</v>
          </cell>
          <cell r="AB27" t="e">
            <v>#N/A</v>
          </cell>
          <cell r="AC27" t="e">
            <v>#N/A</v>
          </cell>
          <cell r="AD27" t="e">
            <v>#N/A</v>
          </cell>
          <cell r="AE27" t="e">
            <v>#N/A</v>
          </cell>
        </row>
      </sheetData>
      <sheetData sheetId="1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sheetPr codeName="Sheet1" enableFormatConditionsCalculation="0">
    <tabColor indexed="8"/>
  </sheetPr>
  <dimension ref="A1:CL222"/>
  <sheetViews>
    <sheetView view="pageBreakPreview" zoomScale="110" zoomScaleNormal="100" zoomScaleSheetLayoutView="110" workbookViewId="0">
      <selection activeCell="CO26" sqref="CO26"/>
    </sheetView>
  </sheetViews>
  <sheetFormatPr defaultRowHeight="13.5"/>
  <cols>
    <col min="1" max="90" width="1.625" style="1" customWidth="1"/>
    <col min="91" max="16384" width="9" style="1"/>
  </cols>
  <sheetData>
    <row r="1" spans="1:90" ht="11.1" customHeight="1">
      <c r="A1" s="2150" t="s">
        <v>80</v>
      </c>
      <c r="B1" s="2150"/>
      <c r="C1" s="2150"/>
      <c r="D1" s="2150"/>
      <c r="E1" s="2150"/>
      <c r="F1" s="2150"/>
      <c r="G1" s="2150"/>
      <c r="H1" s="2150"/>
      <c r="I1" s="2150"/>
      <c r="J1" s="2150"/>
      <c r="K1" s="2150"/>
      <c r="L1" s="2150"/>
      <c r="M1" s="2150"/>
      <c r="N1" s="2150"/>
      <c r="O1" s="2150"/>
      <c r="P1" s="2150"/>
      <c r="Q1" s="2150"/>
      <c r="R1" s="2150"/>
      <c r="S1" s="2150"/>
      <c r="T1" s="2150"/>
      <c r="U1" s="2150"/>
      <c r="V1" s="2150"/>
      <c r="W1" s="2150"/>
      <c r="X1" s="2150"/>
      <c r="Y1" s="2150"/>
      <c r="Z1" s="2150"/>
      <c r="AA1" s="2150"/>
      <c r="AB1" s="2150"/>
      <c r="AC1" s="2150"/>
      <c r="AD1" s="2150"/>
      <c r="AE1" s="2150"/>
      <c r="AF1" s="2150"/>
      <c r="AG1" s="2150"/>
      <c r="AH1" s="2150"/>
      <c r="AI1" s="2150"/>
      <c r="AJ1" s="2150"/>
      <c r="AK1" s="2150"/>
      <c r="AL1" s="2150"/>
      <c r="AM1" s="2150"/>
      <c r="AN1" s="2150"/>
      <c r="AO1" s="2150"/>
      <c r="AP1" s="2150"/>
      <c r="AQ1" s="2150"/>
      <c r="AR1" s="2150"/>
      <c r="AS1" s="2150"/>
      <c r="AT1" s="2150"/>
      <c r="AU1" s="2150"/>
      <c r="AV1" s="2150"/>
      <c r="AW1" s="2150"/>
      <c r="AX1" s="2150"/>
      <c r="AY1" s="2150"/>
      <c r="AZ1" s="2150"/>
      <c r="BA1" s="2150"/>
      <c r="BB1" s="2150"/>
      <c r="BC1" s="2150"/>
      <c r="BD1" s="2150"/>
      <c r="BE1" s="2150"/>
      <c r="BF1" s="2150"/>
      <c r="BG1" s="2150"/>
      <c r="BH1" s="2150"/>
      <c r="BI1" s="2150"/>
      <c r="BJ1" s="2150"/>
      <c r="BK1" s="2150"/>
      <c r="BL1" s="2150"/>
      <c r="BM1" s="2150"/>
      <c r="BN1" s="2150"/>
      <c r="BO1" s="2150"/>
      <c r="BP1" s="2150"/>
      <c r="BQ1" s="2150"/>
      <c r="BR1" s="2150"/>
      <c r="BS1" s="2150"/>
      <c r="BT1" s="2150"/>
      <c r="BU1" s="2150"/>
      <c r="BV1" s="2150"/>
      <c r="BW1" s="2150"/>
      <c r="BX1" s="2150"/>
      <c r="BY1" s="2150"/>
      <c r="BZ1" s="2150"/>
      <c r="CA1" s="2150"/>
      <c r="CB1" s="2150"/>
      <c r="CC1" s="2150"/>
      <c r="CD1" s="2150"/>
      <c r="CE1" s="2150"/>
      <c r="CF1" s="2150"/>
      <c r="CG1" s="2150"/>
      <c r="CH1" s="2150"/>
      <c r="CI1" s="2150"/>
      <c r="CJ1" s="2150"/>
      <c r="CK1" s="2150"/>
      <c r="CL1" s="2150"/>
    </row>
    <row r="2" spans="1:90" ht="11.1" customHeight="1">
      <c r="A2" s="2150"/>
      <c r="B2" s="2150"/>
      <c r="C2" s="2150"/>
      <c r="D2" s="2150"/>
      <c r="E2" s="2150"/>
      <c r="F2" s="2150"/>
      <c r="G2" s="2150"/>
      <c r="H2" s="2150"/>
      <c r="I2" s="2150"/>
      <c r="J2" s="2150"/>
      <c r="K2" s="2150"/>
      <c r="L2" s="2150"/>
      <c r="M2" s="2150"/>
      <c r="N2" s="2150"/>
      <c r="O2" s="2150"/>
      <c r="P2" s="2150"/>
      <c r="Q2" s="2150"/>
      <c r="R2" s="2150"/>
      <c r="S2" s="2150"/>
      <c r="T2" s="2150"/>
      <c r="U2" s="2150"/>
      <c r="V2" s="2150"/>
      <c r="W2" s="2150"/>
      <c r="X2" s="2150"/>
      <c r="Y2" s="2150"/>
      <c r="Z2" s="2150"/>
      <c r="AA2" s="2150"/>
      <c r="AB2" s="2150"/>
      <c r="AC2" s="2150"/>
      <c r="AD2" s="2150"/>
      <c r="AE2" s="2150"/>
      <c r="AF2" s="2150"/>
      <c r="AG2" s="2150"/>
      <c r="AH2" s="2150"/>
      <c r="AI2" s="2150"/>
      <c r="AJ2" s="2150"/>
      <c r="AK2" s="2150"/>
      <c r="AL2" s="2150"/>
      <c r="AM2" s="2150"/>
      <c r="AN2" s="2150"/>
      <c r="AO2" s="2150"/>
      <c r="AP2" s="2150"/>
      <c r="AQ2" s="2150"/>
      <c r="AR2" s="2150"/>
      <c r="AS2" s="2150"/>
      <c r="AT2" s="2150"/>
      <c r="AU2" s="2150"/>
      <c r="AV2" s="2150"/>
      <c r="AW2" s="2150"/>
      <c r="AX2" s="2150"/>
      <c r="AY2" s="2150"/>
      <c r="AZ2" s="2150"/>
      <c r="BA2" s="2150"/>
      <c r="BB2" s="2150"/>
      <c r="BC2" s="2150"/>
      <c r="BD2" s="2150"/>
      <c r="BE2" s="2150"/>
      <c r="BF2" s="2150"/>
      <c r="BG2" s="2150"/>
      <c r="BH2" s="2150"/>
      <c r="BI2" s="2150"/>
      <c r="BJ2" s="2150"/>
      <c r="BK2" s="2150"/>
      <c r="BL2" s="2150"/>
      <c r="BM2" s="2150"/>
      <c r="BN2" s="2150"/>
      <c r="BO2" s="2150"/>
      <c r="BP2" s="2150"/>
      <c r="BQ2" s="2150"/>
      <c r="BR2" s="2150"/>
      <c r="BS2" s="2150"/>
      <c r="BT2" s="2150"/>
      <c r="BU2" s="2150"/>
      <c r="BV2" s="2150"/>
      <c r="BW2" s="2150"/>
      <c r="BX2" s="2150"/>
      <c r="BY2" s="2150"/>
      <c r="BZ2" s="2150"/>
      <c r="CA2" s="2150"/>
      <c r="CB2" s="2150"/>
      <c r="CC2" s="2150"/>
      <c r="CD2" s="2150"/>
      <c r="CE2" s="2150"/>
      <c r="CF2" s="2150"/>
      <c r="CG2" s="2150"/>
      <c r="CH2" s="2150"/>
      <c r="CI2" s="2150"/>
      <c r="CJ2" s="2150"/>
      <c r="CK2" s="2150"/>
      <c r="CL2" s="2150"/>
    </row>
    <row r="3" spans="1:90" s="3" customFormat="1" ht="11.1" customHeight="1">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row>
    <row r="4" spans="1:90" s="3" customFormat="1" ht="11.1" customHeight="1">
      <c r="S4" s="2151">
        <v>1</v>
      </c>
      <c r="T4" s="2151"/>
      <c r="U4" s="2151"/>
      <c r="V4" s="2154" t="s">
        <v>0</v>
      </c>
      <c r="W4" s="2154"/>
      <c r="X4" s="2154"/>
      <c r="Y4" s="2154"/>
      <c r="Z4" s="2154"/>
      <c r="AA4" s="2154"/>
      <c r="AB4" s="2154"/>
      <c r="AC4" s="2154"/>
      <c r="AD4" s="2154"/>
      <c r="AE4" s="2154"/>
      <c r="AF4" s="2154"/>
      <c r="AG4" s="2154"/>
      <c r="AH4" s="2154"/>
      <c r="AI4" s="2154"/>
      <c r="AJ4" s="2154"/>
      <c r="AK4" s="2154"/>
      <c r="AL4" s="2154"/>
      <c r="AM4" s="2154"/>
      <c r="AN4" s="2154"/>
      <c r="AO4" s="2154"/>
      <c r="AP4" s="2154"/>
      <c r="AQ4" s="2154"/>
      <c r="AR4" s="2154"/>
      <c r="AS4" s="2154"/>
      <c r="AT4" s="2154"/>
      <c r="AU4" s="2154"/>
      <c r="AV4" s="2154"/>
      <c r="AW4" s="2154"/>
      <c r="AX4" s="2154"/>
      <c r="AY4" s="2154"/>
      <c r="AZ4" s="2154"/>
      <c r="BA4" s="2154"/>
      <c r="BB4" s="2154"/>
      <c r="BC4" s="2154"/>
      <c r="BD4" s="2154"/>
      <c r="BE4" s="2154"/>
      <c r="BF4" s="2154"/>
      <c r="BG4" s="2154"/>
      <c r="BH4" s="2154"/>
      <c r="BI4" s="2154"/>
      <c r="BJ4" s="2154"/>
      <c r="BK4" s="2154"/>
      <c r="BL4" s="2154"/>
      <c r="BM4" s="2154"/>
      <c r="BN4" s="2154"/>
      <c r="BO4" s="2154"/>
      <c r="BP4" s="2149" t="s">
        <v>1</v>
      </c>
      <c r="BQ4" s="2149"/>
      <c r="BR4" s="2149"/>
      <c r="BS4" s="2149"/>
      <c r="BT4" s="2149"/>
      <c r="BU4" s="2149"/>
      <c r="BV4" s="7"/>
      <c r="BW4" s="7"/>
      <c r="BX4" s="7"/>
      <c r="BY4" s="7"/>
      <c r="BZ4" s="7"/>
      <c r="CA4" s="7"/>
      <c r="CB4" s="7"/>
      <c r="CC4" s="7"/>
      <c r="CD4" s="7"/>
      <c r="CE4" s="7"/>
      <c r="CF4" s="7"/>
      <c r="CG4" s="7"/>
      <c r="CH4" s="7"/>
      <c r="CI4" s="7"/>
      <c r="CJ4" s="7"/>
      <c r="CK4" s="7"/>
    </row>
    <row r="5" spans="1:90" s="3" customFormat="1" ht="11.1" customHeight="1">
      <c r="S5" s="2151"/>
      <c r="T5" s="2151"/>
      <c r="U5" s="2151"/>
      <c r="V5" s="2154"/>
      <c r="W5" s="2154"/>
      <c r="X5" s="2154"/>
      <c r="Y5" s="2154"/>
      <c r="Z5" s="2154"/>
      <c r="AA5" s="2154"/>
      <c r="AB5" s="2154"/>
      <c r="AC5" s="2154"/>
      <c r="AD5" s="2154"/>
      <c r="AE5" s="2154"/>
      <c r="AF5" s="2154"/>
      <c r="AG5" s="2154"/>
      <c r="AH5" s="2154"/>
      <c r="AI5" s="2154"/>
      <c r="AJ5" s="2154"/>
      <c r="AK5" s="2154"/>
      <c r="AL5" s="2154"/>
      <c r="AM5" s="2154"/>
      <c r="AN5" s="2154"/>
      <c r="AO5" s="2154"/>
      <c r="AP5" s="2154"/>
      <c r="AQ5" s="2154"/>
      <c r="AR5" s="2154"/>
      <c r="AS5" s="2154"/>
      <c r="AT5" s="2154"/>
      <c r="AU5" s="2154"/>
      <c r="AV5" s="2154"/>
      <c r="AW5" s="2154"/>
      <c r="AX5" s="2154"/>
      <c r="AY5" s="2154"/>
      <c r="AZ5" s="2154"/>
      <c r="BA5" s="2154"/>
      <c r="BB5" s="2154"/>
      <c r="BC5" s="2154"/>
      <c r="BD5" s="2154"/>
      <c r="BE5" s="2154"/>
      <c r="BF5" s="2154"/>
      <c r="BG5" s="2154"/>
      <c r="BH5" s="2154"/>
      <c r="BI5" s="2154"/>
      <c r="BJ5" s="2154"/>
      <c r="BK5" s="2154"/>
      <c r="BL5" s="2154"/>
      <c r="BM5" s="2154"/>
      <c r="BN5" s="2154"/>
      <c r="BO5" s="2154"/>
      <c r="BP5" s="2149"/>
      <c r="BQ5" s="2149"/>
      <c r="BR5" s="2149"/>
      <c r="BS5" s="2149"/>
      <c r="BT5" s="2149"/>
      <c r="BU5" s="2149"/>
      <c r="BV5" s="7"/>
      <c r="BW5" s="7"/>
      <c r="BX5" s="7"/>
      <c r="BY5" s="7"/>
      <c r="BZ5" s="7"/>
      <c r="CA5" s="7"/>
      <c r="CB5" s="7"/>
      <c r="CC5" s="7"/>
      <c r="CD5" s="7"/>
      <c r="CE5" s="7"/>
      <c r="CF5" s="7"/>
      <c r="CG5" s="7"/>
      <c r="CH5" s="7"/>
      <c r="CI5" s="7"/>
      <c r="CJ5" s="7"/>
      <c r="CK5" s="7"/>
    </row>
    <row r="6" spans="1:90" s="3" customFormat="1" ht="11.1" customHeight="1">
      <c r="S6" s="4"/>
      <c r="T6" s="4"/>
      <c r="U6" s="4"/>
      <c r="V6" s="5"/>
      <c r="W6" s="5"/>
      <c r="X6" s="5"/>
      <c r="Y6" s="5"/>
      <c r="Z6" s="5"/>
      <c r="AA6" s="5"/>
      <c r="AB6" s="5"/>
      <c r="AC6" s="5"/>
      <c r="AD6" s="5"/>
      <c r="AE6" s="5"/>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5"/>
      <c r="BQ6" s="5"/>
      <c r="BR6" s="5"/>
      <c r="BS6" s="5"/>
      <c r="BT6" s="5"/>
      <c r="BU6" s="5"/>
      <c r="BV6" s="7"/>
      <c r="BW6" s="7"/>
      <c r="BX6" s="7"/>
      <c r="BY6" s="7"/>
      <c r="BZ6" s="7"/>
      <c r="CA6" s="7"/>
      <c r="CB6" s="7"/>
      <c r="CC6" s="7"/>
      <c r="CD6" s="7"/>
      <c r="CE6" s="7"/>
      <c r="CF6" s="7"/>
      <c r="CG6" s="7"/>
      <c r="CH6" s="7"/>
      <c r="CI6" s="7"/>
      <c r="CJ6" s="7"/>
      <c r="CK6" s="7"/>
    </row>
    <row r="7" spans="1:90" s="3" customFormat="1" ht="11.1" customHeight="1">
      <c r="S7" s="2151">
        <v>2</v>
      </c>
      <c r="T7" s="2153"/>
      <c r="U7" s="2153"/>
      <c r="V7" s="2154" t="s">
        <v>2</v>
      </c>
      <c r="W7" s="2154"/>
      <c r="X7" s="2154"/>
      <c r="Y7" s="2154"/>
      <c r="Z7" s="2154"/>
      <c r="AA7" s="2154"/>
      <c r="AB7" s="2154"/>
      <c r="AC7" s="2154"/>
      <c r="AD7" s="2154"/>
      <c r="AE7" s="2154"/>
      <c r="AF7" s="2154"/>
      <c r="AG7" s="2154"/>
      <c r="AH7" s="2154"/>
      <c r="AI7" s="2154"/>
      <c r="AJ7" s="2154"/>
      <c r="AK7" s="2154"/>
      <c r="AL7" s="2154"/>
      <c r="AM7" s="2154"/>
      <c r="AN7" s="2154"/>
      <c r="AO7" s="2154"/>
      <c r="AP7" s="2154"/>
      <c r="AQ7" s="2154"/>
      <c r="AR7" s="2154"/>
      <c r="AS7" s="2154"/>
      <c r="AT7" s="2154"/>
      <c r="AU7" s="2154"/>
      <c r="AV7" s="2154"/>
      <c r="AW7" s="2154"/>
      <c r="AX7" s="2154"/>
      <c r="AY7" s="2154"/>
      <c r="AZ7" s="2154"/>
      <c r="BA7" s="2154"/>
      <c r="BB7" s="2154"/>
      <c r="BC7" s="2154"/>
      <c r="BD7" s="2154"/>
      <c r="BE7" s="2154"/>
      <c r="BF7" s="2154"/>
      <c r="BG7" s="2154"/>
      <c r="BH7" s="2154"/>
      <c r="BI7" s="2154"/>
      <c r="BJ7" s="2154"/>
      <c r="BK7" s="2154"/>
      <c r="BL7" s="2154"/>
      <c r="BM7" s="2154"/>
      <c r="BN7" s="2154"/>
      <c r="BO7" s="2154"/>
      <c r="BP7" s="2149" t="s">
        <v>3</v>
      </c>
      <c r="BQ7" s="2149"/>
      <c r="BR7" s="2149"/>
      <c r="BS7" s="2149"/>
      <c r="BT7" s="2149"/>
      <c r="BU7" s="2149"/>
      <c r="BV7" s="7"/>
      <c r="BW7" s="7"/>
      <c r="BX7" s="7"/>
      <c r="BY7" s="7"/>
      <c r="BZ7" s="7"/>
      <c r="CA7" s="7"/>
      <c r="CB7" s="7"/>
      <c r="CC7" s="7"/>
      <c r="CD7" s="7"/>
      <c r="CE7" s="7"/>
      <c r="CF7" s="7"/>
      <c r="CG7" s="7"/>
      <c r="CH7" s="7"/>
      <c r="CI7" s="7"/>
      <c r="CJ7" s="7"/>
      <c r="CK7" s="7"/>
    </row>
    <row r="8" spans="1:90" s="3" customFormat="1" ht="11.1" customHeight="1">
      <c r="S8" s="2153"/>
      <c r="T8" s="2153"/>
      <c r="U8" s="2153"/>
      <c r="V8" s="2154"/>
      <c r="W8" s="2154"/>
      <c r="X8" s="2154"/>
      <c r="Y8" s="2154"/>
      <c r="Z8" s="2154"/>
      <c r="AA8" s="2154"/>
      <c r="AB8" s="2154"/>
      <c r="AC8" s="2154"/>
      <c r="AD8" s="2154"/>
      <c r="AE8" s="2154"/>
      <c r="AF8" s="2154"/>
      <c r="AG8" s="2154"/>
      <c r="AH8" s="2154"/>
      <c r="AI8" s="2154"/>
      <c r="AJ8" s="2154"/>
      <c r="AK8" s="2154"/>
      <c r="AL8" s="2154"/>
      <c r="AM8" s="2154"/>
      <c r="AN8" s="2154"/>
      <c r="AO8" s="2154"/>
      <c r="AP8" s="2154"/>
      <c r="AQ8" s="2154"/>
      <c r="AR8" s="2154"/>
      <c r="AS8" s="2154"/>
      <c r="AT8" s="2154"/>
      <c r="AU8" s="2154"/>
      <c r="AV8" s="2154"/>
      <c r="AW8" s="2154"/>
      <c r="AX8" s="2154"/>
      <c r="AY8" s="2154"/>
      <c r="AZ8" s="2154"/>
      <c r="BA8" s="2154"/>
      <c r="BB8" s="2154"/>
      <c r="BC8" s="2154"/>
      <c r="BD8" s="2154"/>
      <c r="BE8" s="2154"/>
      <c r="BF8" s="2154"/>
      <c r="BG8" s="2154"/>
      <c r="BH8" s="2154"/>
      <c r="BI8" s="2154"/>
      <c r="BJ8" s="2154"/>
      <c r="BK8" s="2154"/>
      <c r="BL8" s="2154"/>
      <c r="BM8" s="2154"/>
      <c r="BN8" s="2154"/>
      <c r="BO8" s="2154"/>
      <c r="BP8" s="2149"/>
      <c r="BQ8" s="2149"/>
      <c r="BR8" s="2149"/>
      <c r="BS8" s="2149"/>
      <c r="BT8" s="2149"/>
      <c r="BU8" s="2149"/>
      <c r="BV8" s="7"/>
      <c r="BW8" s="7"/>
      <c r="BX8" s="7"/>
      <c r="BY8" s="7"/>
      <c r="BZ8" s="7"/>
      <c r="CA8" s="7"/>
      <c r="CB8" s="7"/>
      <c r="CC8" s="7"/>
      <c r="CD8" s="7"/>
      <c r="CE8" s="7"/>
      <c r="CF8" s="7"/>
      <c r="CG8" s="7"/>
      <c r="CH8" s="7"/>
      <c r="CI8" s="7"/>
      <c r="CJ8" s="7"/>
      <c r="CK8" s="7"/>
    </row>
    <row r="9" spans="1:90" s="3" customFormat="1" ht="11.1" customHeight="1">
      <c r="S9" s="9"/>
      <c r="T9" s="9"/>
      <c r="U9" s="9"/>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10"/>
      <c r="AZ9" s="8"/>
      <c r="BA9" s="8"/>
      <c r="BB9" s="8"/>
      <c r="BC9" s="8"/>
      <c r="BD9" s="8"/>
      <c r="BE9" s="8"/>
      <c r="BF9" s="8"/>
      <c r="BG9" s="8"/>
      <c r="BH9" s="8"/>
      <c r="BI9" s="8"/>
      <c r="BJ9" s="8"/>
      <c r="BK9" s="8"/>
      <c r="BL9" s="8"/>
      <c r="BM9" s="8"/>
      <c r="BN9" s="8"/>
      <c r="BO9" s="8"/>
      <c r="BP9" s="5"/>
      <c r="BQ9" s="5"/>
      <c r="BR9" s="5"/>
      <c r="BS9" s="5"/>
      <c r="BT9" s="5"/>
      <c r="BU9" s="5"/>
      <c r="BV9" s="7"/>
      <c r="BW9" s="7"/>
      <c r="BX9" s="7"/>
      <c r="BY9" s="7"/>
      <c r="BZ9" s="7"/>
      <c r="CA9" s="7"/>
      <c r="CB9" s="7"/>
      <c r="CC9" s="7"/>
      <c r="CD9" s="7"/>
      <c r="CE9" s="7"/>
      <c r="CF9" s="7"/>
      <c r="CG9" s="7"/>
      <c r="CH9" s="7"/>
      <c r="CI9" s="7"/>
      <c r="CJ9" s="7"/>
      <c r="CK9" s="7"/>
    </row>
    <row r="10" spans="1:90" s="3" customFormat="1" ht="11.1" customHeight="1">
      <c r="S10" s="2151">
        <v>3</v>
      </c>
      <c r="T10" s="2153"/>
      <c r="U10" s="2153"/>
      <c r="V10" s="2154" t="s">
        <v>4</v>
      </c>
      <c r="W10" s="2154"/>
      <c r="X10" s="2154"/>
      <c r="Y10" s="2154"/>
      <c r="Z10" s="2154"/>
      <c r="AA10" s="2154"/>
      <c r="AB10" s="2154"/>
      <c r="AC10" s="2154"/>
      <c r="AD10" s="2154"/>
      <c r="AE10" s="2154"/>
      <c r="AF10" s="2154"/>
      <c r="AG10" s="2154"/>
      <c r="AH10" s="2154"/>
      <c r="AI10" s="2154"/>
      <c r="AJ10" s="2154"/>
      <c r="AK10" s="2154"/>
      <c r="AL10" s="2154"/>
      <c r="AM10" s="2154"/>
      <c r="AN10" s="2154"/>
      <c r="AO10" s="2154"/>
      <c r="AP10" s="2154"/>
      <c r="AQ10" s="2154"/>
      <c r="AR10" s="2154"/>
      <c r="AS10" s="2154"/>
      <c r="AT10" s="2154"/>
      <c r="AU10" s="2154"/>
      <c r="AV10" s="2154"/>
      <c r="AW10" s="2154"/>
      <c r="AX10" s="2154"/>
      <c r="AY10" s="2154"/>
      <c r="AZ10" s="2154"/>
      <c r="BA10" s="2154"/>
      <c r="BB10" s="2154"/>
      <c r="BC10" s="2154"/>
      <c r="BD10" s="2154"/>
      <c r="BE10" s="2154"/>
      <c r="BF10" s="2154"/>
      <c r="BG10" s="2154"/>
      <c r="BH10" s="2154"/>
      <c r="BI10" s="2154"/>
      <c r="BJ10" s="2154"/>
      <c r="BK10" s="2154"/>
      <c r="BL10" s="2154"/>
      <c r="BM10" s="2154"/>
      <c r="BN10" s="2154"/>
      <c r="BO10" s="2154"/>
      <c r="BP10" s="5"/>
      <c r="BQ10" s="5"/>
      <c r="BR10" s="5"/>
      <c r="BS10" s="5"/>
      <c r="BT10" s="5"/>
      <c r="BU10" s="5"/>
      <c r="BV10" s="7"/>
      <c r="BW10" s="7"/>
      <c r="BX10" s="7"/>
      <c r="BY10" s="7"/>
      <c r="BZ10" s="7"/>
      <c r="CA10" s="7"/>
      <c r="CB10" s="7"/>
      <c r="CC10" s="7"/>
      <c r="CD10" s="7"/>
      <c r="CE10" s="7"/>
      <c r="CF10" s="7"/>
      <c r="CG10" s="7"/>
      <c r="CH10" s="7"/>
      <c r="CI10" s="7"/>
      <c r="CJ10" s="7"/>
      <c r="CK10" s="7"/>
    </row>
    <row r="11" spans="1:90" s="3" customFormat="1" ht="11.1" customHeight="1">
      <c r="S11" s="2153"/>
      <c r="T11" s="2153"/>
      <c r="U11" s="2153"/>
      <c r="V11" s="2154"/>
      <c r="W11" s="2154"/>
      <c r="X11" s="2154"/>
      <c r="Y11" s="2154"/>
      <c r="Z11" s="2154"/>
      <c r="AA11" s="2154"/>
      <c r="AB11" s="2154"/>
      <c r="AC11" s="2154"/>
      <c r="AD11" s="2154"/>
      <c r="AE11" s="2154"/>
      <c r="AF11" s="2154"/>
      <c r="AG11" s="2154"/>
      <c r="AH11" s="2154"/>
      <c r="AI11" s="2154"/>
      <c r="AJ11" s="2154"/>
      <c r="AK11" s="2154"/>
      <c r="AL11" s="2154"/>
      <c r="AM11" s="2154"/>
      <c r="AN11" s="2154"/>
      <c r="AO11" s="2154"/>
      <c r="AP11" s="2154"/>
      <c r="AQ11" s="2154"/>
      <c r="AR11" s="2154"/>
      <c r="AS11" s="2154"/>
      <c r="AT11" s="2154"/>
      <c r="AU11" s="2154"/>
      <c r="AV11" s="2154"/>
      <c r="AW11" s="2154"/>
      <c r="AX11" s="2154"/>
      <c r="AY11" s="2154"/>
      <c r="AZ11" s="2154"/>
      <c r="BA11" s="2154"/>
      <c r="BB11" s="2154"/>
      <c r="BC11" s="2154"/>
      <c r="BD11" s="2154"/>
      <c r="BE11" s="2154"/>
      <c r="BF11" s="2154"/>
      <c r="BG11" s="2154"/>
      <c r="BH11" s="2154"/>
      <c r="BI11" s="2154"/>
      <c r="BJ11" s="2154"/>
      <c r="BK11" s="2154"/>
      <c r="BL11" s="2154"/>
      <c r="BM11" s="2154"/>
      <c r="BN11" s="2154"/>
      <c r="BO11" s="2154"/>
      <c r="BP11" s="5"/>
      <c r="BQ11" s="5"/>
      <c r="BR11" s="5"/>
      <c r="BS11" s="5"/>
      <c r="BT11" s="5"/>
      <c r="BU11" s="5"/>
      <c r="BV11" s="7"/>
      <c r="BW11" s="7"/>
      <c r="BX11" s="7"/>
      <c r="BY11" s="7"/>
      <c r="BZ11" s="7"/>
      <c r="CA11" s="7"/>
      <c r="CB11" s="7"/>
      <c r="CC11" s="7"/>
      <c r="CD11" s="7"/>
      <c r="CE11" s="7"/>
      <c r="CF11" s="7"/>
      <c r="CG11" s="7"/>
      <c r="CH11" s="7"/>
      <c r="CI11" s="7"/>
      <c r="CJ11" s="7"/>
      <c r="CK11" s="7"/>
    </row>
    <row r="12" spans="1:90" s="3" customFormat="1" ht="11.1" customHeight="1">
      <c r="S12" s="9"/>
      <c r="T12" s="9"/>
      <c r="U12" s="9"/>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7"/>
      <c r="BW12" s="7"/>
      <c r="BX12" s="7"/>
      <c r="BY12" s="7"/>
      <c r="BZ12" s="7"/>
      <c r="CA12" s="7"/>
      <c r="CB12" s="7"/>
      <c r="CC12" s="7"/>
      <c r="CD12" s="7"/>
      <c r="CE12" s="7"/>
      <c r="CF12" s="7"/>
      <c r="CG12" s="7"/>
      <c r="CH12" s="7"/>
      <c r="CI12" s="7"/>
      <c r="CJ12" s="7"/>
      <c r="CK12" s="7"/>
    </row>
    <row r="13" spans="1:90" s="3" customFormat="1" ht="11.1" customHeight="1">
      <c r="S13" s="9"/>
      <c r="T13" s="9"/>
      <c r="U13" s="9"/>
      <c r="V13" s="2154">
        <v>3.1</v>
      </c>
      <c r="W13" s="2154"/>
      <c r="X13" s="2154"/>
      <c r="Y13" s="2154" t="s">
        <v>5</v>
      </c>
      <c r="Z13" s="2154"/>
      <c r="AA13" s="2154"/>
      <c r="AB13" s="2154"/>
      <c r="AC13" s="2154"/>
      <c r="AD13" s="2154"/>
      <c r="AE13" s="2154"/>
      <c r="AF13" s="2154"/>
      <c r="AG13" s="2154"/>
      <c r="AH13" s="2154"/>
      <c r="AI13" s="2154"/>
      <c r="AJ13" s="2154"/>
      <c r="AK13" s="2154"/>
      <c r="AL13" s="2154"/>
      <c r="AM13" s="2154"/>
      <c r="AN13" s="2154"/>
      <c r="AO13" s="2154"/>
      <c r="AP13" s="2154"/>
      <c r="AQ13" s="2154"/>
      <c r="AR13" s="2154"/>
      <c r="AS13" s="2154"/>
      <c r="AT13" s="2154"/>
      <c r="AU13" s="2154"/>
      <c r="AV13" s="2154"/>
      <c r="AW13" s="2154"/>
      <c r="AX13" s="2154"/>
      <c r="AY13" s="2154"/>
      <c r="AZ13" s="2154"/>
      <c r="BA13" s="2154"/>
      <c r="BB13" s="2154"/>
      <c r="BC13" s="2154"/>
      <c r="BD13" s="2154"/>
      <c r="BE13" s="2154"/>
      <c r="BF13" s="2154"/>
      <c r="BG13" s="2154"/>
      <c r="BH13" s="2154"/>
      <c r="BI13" s="2154"/>
      <c r="BJ13" s="2154"/>
      <c r="BK13" s="2154"/>
      <c r="BL13" s="2154"/>
      <c r="BM13" s="2154"/>
      <c r="BN13" s="2154"/>
      <c r="BO13" s="2154"/>
      <c r="BP13" s="2149" t="s">
        <v>6</v>
      </c>
      <c r="BQ13" s="2149"/>
      <c r="BR13" s="2149"/>
      <c r="BS13" s="2149"/>
      <c r="BT13" s="2149"/>
      <c r="BU13" s="2149"/>
      <c r="BV13" s="7"/>
      <c r="BW13" s="7"/>
      <c r="BX13" s="7"/>
      <c r="BY13" s="7"/>
      <c r="BZ13" s="7"/>
      <c r="CA13" s="7"/>
      <c r="CB13" s="7"/>
      <c r="CC13" s="7"/>
      <c r="CD13" s="7"/>
      <c r="CE13" s="7"/>
      <c r="CF13" s="7"/>
      <c r="CG13" s="7"/>
      <c r="CH13" s="7"/>
      <c r="CI13" s="7"/>
      <c r="CJ13" s="7"/>
      <c r="CK13" s="7"/>
    </row>
    <row r="14" spans="1:90" s="3" customFormat="1" ht="11.1" customHeight="1">
      <c r="S14" s="9"/>
      <c r="T14" s="9"/>
      <c r="U14" s="9"/>
      <c r="V14" s="2154"/>
      <c r="W14" s="2154"/>
      <c r="X14" s="2154"/>
      <c r="Y14" s="2154"/>
      <c r="Z14" s="2154"/>
      <c r="AA14" s="2154"/>
      <c r="AB14" s="2154"/>
      <c r="AC14" s="2154"/>
      <c r="AD14" s="2154"/>
      <c r="AE14" s="2154"/>
      <c r="AF14" s="2154"/>
      <c r="AG14" s="2154"/>
      <c r="AH14" s="2154"/>
      <c r="AI14" s="2154"/>
      <c r="AJ14" s="2154"/>
      <c r="AK14" s="2154"/>
      <c r="AL14" s="2154"/>
      <c r="AM14" s="2154"/>
      <c r="AN14" s="2154"/>
      <c r="AO14" s="2154"/>
      <c r="AP14" s="2154"/>
      <c r="AQ14" s="2154"/>
      <c r="AR14" s="2154"/>
      <c r="AS14" s="2154"/>
      <c r="AT14" s="2154"/>
      <c r="AU14" s="2154"/>
      <c r="AV14" s="2154"/>
      <c r="AW14" s="2154"/>
      <c r="AX14" s="2154"/>
      <c r="AY14" s="2154"/>
      <c r="AZ14" s="2154"/>
      <c r="BA14" s="2154"/>
      <c r="BB14" s="2154"/>
      <c r="BC14" s="2154"/>
      <c r="BD14" s="2154"/>
      <c r="BE14" s="2154"/>
      <c r="BF14" s="2154"/>
      <c r="BG14" s="2154"/>
      <c r="BH14" s="2154"/>
      <c r="BI14" s="2154"/>
      <c r="BJ14" s="2154"/>
      <c r="BK14" s="2154"/>
      <c r="BL14" s="2154"/>
      <c r="BM14" s="2154"/>
      <c r="BN14" s="2154"/>
      <c r="BO14" s="2154"/>
      <c r="BP14" s="2149"/>
      <c r="BQ14" s="2149"/>
      <c r="BR14" s="2149"/>
      <c r="BS14" s="2149"/>
      <c r="BT14" s="2149"/>
      <c r="BU14" s="2149"/>
      <c r="BV14" s="7"/>
      <c r="BW14" s="7"/>
      <c r="BX14" s="7"/>
      <c r="BY14" s="7"/>
      <c r="BZ14" s="7"/>
      <c r="CA14" s="7"/>
      <c r="CB14" s="7"/>
      <c r="CC14" s="7"/>
      <c r="CD14" s="7"/>
      <c r="CE14" s="7"/>
      <c r="CF14" s="7"/>
      <c r="CG14" s="7"/>
      <c r="CH14" s="7"/>
      <c r="CI14" s="7"/>
      <c r="CJ14" s="7"/>
      <c r="CK14" s="7"/>
    </row>
    <row r="15" spans="1:90" s="3" customFormat="1" ht="0.95" customHeight="1">
      <c r="S15" s="9"/>
      <c r="T15" s="9"/>
      <c r="U15" s="9"/>
      <c r="V15" s="5"/>
      <c r="W15" s="5"/>
      <c r="X15" s="5"/>
      <c r="Y15" s="5"/>
      <c r="Z15" s="5"/>
      <c r="AA15" s="5"/>
      <c r="AB15" s="5"/>
      <c r="AC15" s="5"/>
      <c r="AD15" s="5"/>
      <c r="AE15" s="5"/>
      <c r="AF15" s="5"/>
      <c r="AG15" s="5"/>
      <c r="AH15" s="5"/>
      <c r="AI15" s="5"/>
      <c r="AJ15" s="5"/>
      <c r="AK15" s="5"/>
      <c r="AL15" s="5"/>
      <c r="AM15" s="5"/>
      <c r="AN15" s="5"/>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6"/>
      <c r="BQ15" s="6"/>
      <c r="BR15" s="6"/>
      <c r="BS15" s="6"/>
      <c r="BT15" s="6"/>
      <c r="BU15" s="6"/>
      <c r="BV15" s="7"/>
      <c r="BW15" s="7"/>
      <c r="BX15" s="7"/>
      <c r="BY15" s="7"/>
      <c r="BZ15" s="7"/>
      <c r="CA15" s="7"/>
      <c r="CB15" s="7"/>
      <c r="CC15" s="7"/>
      <c r="CD15" s="7"/>
      <c r="CE15" s="7"/>
      <c r="CF15" s="7"/>
      <c r="CG15" s="7"/>
      <c r="CH15" s="7"/>
      <c r="CI15" s="7"/>
      <c r="CJ15" s="7"/>
      <c r="CK15" s="7"/>
    </row>
    <row r="16" spans="1:90" s="3" customFormat="1" ht="11.1" customHeight="1">
      <c r="S16" s="9"/>
      <c r="T16" s="9"/>
      <c r="U16" s="9"/>
      <c r="V16" s="2154">
        <v>3.2</v>
      </c>
      <c r="W16" s="2154"/>
      <c r="X16" s="2154"/>
      <c r="Y16" s="2154" t="s">
        <v>7</v>
      </c>
      <c r="Z16" s="2154"/>
      <c r="AA16" s="2154"/>
      <c r="AB16" s="2154"/>
      <c r="AC16" s="2154"/>
      <c r="AD16" s="2154"/>
      <c r="AE16" s="2154"/>
      <c r="AF16" s="2154"/>
      <c r="AG16" s="2154"/>
      <c r="AH16" s="2154"/>
      <c r="AI16" s="2154"/>
      <c r="AJ16" s="2154"/>
      <c r="AK16" s="2154"/>
      <c r="AL16" s="2154"/>
      <c r="AM16" s="2154"/>
      <c r="AN16" s="2154"/>
      <c r="AO16" s="2154"/>
      <c r="AP16" s="2154"/>
      <c r="AQ16" s="2154"/>
      <c r="AR16" s="2154"/>
      <c r="AS16" s="2154"/>
      <c r="AT16" s="2154"/>
      <c r="AU16" s="2154"/>
      <c r="AV16" s="2154"/>
      <c r="AW16" s="2154"/>
      <c r="AX16" s="2154"/>
      <c r="AY16" s="2154"/>
      <c r="AZ16" s="2154"/>
      <c r="BA16" s="2154"/>
      <c r="BB16" s="2154"/>
      <c r="BC16" s="2154"/>
      <c r="BD16" s="2154"/>
      <c r="BE16" s="2154"/>
      <c r="BF16" s="2154"/>
      <c r="BG16" s="2154"/>
      <c r="BH16" s="2154"/>
      <c r="BI16" s="2154"/>
      <c r="BJ16" s="2154"/>
      <c r="BK16" s="2154"/>
      <c r="BL16" s="2154"/>
      <c r="BM16" s="2154"/>
      <c r="BN16" s="2154"/>
      <c r="BO16" s="2154"/>
      <c r="BP16" s="2149" t="s">
        <v>8</v>
      </c>
      <c r="BQ16" s="2149"/>
      <c r="BR16" s="2149"/>
      <c r="BS16" s="2149"/>
      <c r="BT16" s="2149"/>
      <c r="BU16" s="2149"/>
      <c r="BV16" s="7"/>
      <c r="BW16" s="7"/>
      <c r="BX16" s="7"/>
      <c r="BY16" s="7"/>
      <c r="BZ16" s="7"/>
      <c r="CA16" s="7"/>
      <c r="CB16" s="7"/>
      <c r="CC16" s="7"/>
      <c r="CD16" s="7"/>
      <c r="CE16" s="7"/>
      <c r="CF16" s="7"/>
      <c r="CG16" s="7"/>
      <c r="CH16" s="7"/>
      <c r="CI16" s="7"/>
      <c r="CJ16" s="7"/>
      <c r="CK16" s="7"/>
    </row>
    <row r="17" spans="19:89" s="3" customFormat="1" ht="11.1" customHeight="1">
      <c r="S17" s="9"/>
      <c r="T17" s="9"/>
      <c r="U17" s="9"/>
      <c r="V17" s="2154"/>
      <c r="W17" s="2154"/>
      <c r="X17" s="2154"/>
      <c r="Y17" s="2154"/>
      <c r="Z17" s="2154"/>
      <c r="AA17" s="2154"/>
      <c r="AB17" s="2154"/>
      <c r="AC17" s="2154"/>
      <c r="AD17" s="2154"/>
      <c r="AE17" s="2154"/>
      <c r="AF17" s="2154"/>
      <c r="AG17" s="2154"/>
      <c r="AH17" s="2154"/>
      <c r="AI17" s="2154"/>
      <c r="AJ17" s="2154"/>
      <c r="AK17" s="2154"/>
      <c r="AL17" s="2154"/>
      <c r="AM17" s="2154"/>
      <c r="AN17" s="2154"/>
      <c r="AO17" s="2154"/>
      <c r="AP17" s="2154"/>
      <c r="AQ17" s="2154"/>
      <c r="AR17" s="2154"/>
      <c r="AS17" s="2154"/>
      <c r="AT17" s="2154"/>
      <c r="AU17" s="2154"/>
      <c r="AV17" s="2154"/>
      <c r="AW17" s="2154"/>
      <c r="AX17" s="2154"/>
      <c r="AY17" s="2154"/>
      <c r="AZ17" s="2154"/>
      <c r="BA17" s="2154"/>
      <c r="BB17" s="2154"/>
      <c r="BC17" s="2154"/>
      <c r="BD17" s="2154"/>
      <c r="BE17" s="2154"/>
      <c r="BF17" s="2154"/>
      <c r="BG17" s="2154"/>
      <c r="BH17" s="2154"/>
      <c r="BI17" s="2154"/>
      <c r="BJ17" s="2154"/>
      <c r="BK17" s="2154"/>
      <c r="BL17" s="2154"/>
      <c r="BM17" s="2154"/>
      <c r="BN17" s="2154"/>
      <c r="BO17" s="2154"/>
      <c r="BP17" s="2149"/>
      <c r="BQ17" s="2149"/>
      <c r="BR17" s="2149"/>
      <c r="BS17" s="2149"/>
      <c r="BT17" s="2149"/>
      <c r="BU17" s="2149"/>
      <c r="BV17" s="7"/>
      <c r="BW17" s="7"/>
      <c r="BX17" s="7"/>
      <c r="BY17" s="7"/>
      <c r="BZ17" s="7"/>
      <c r="CA17" s="7"/>
      <c r="CB17" s="7"/>
      <c r="CC17" s="7"/>
      <c r="CD17" s="7"/>
      <c r="CE17" s="7"/>
      <c r="CF17" s="7"/>
      <c r="CG17" s="7"/>
      <c r="CH17" s="7"/>
      <c r="CI17" s="7"/>
      <c r="CJ17" s="7"/>
      <c r="CK17" s="7"/>
    </row>
    <row r="18" spans="19:89" s="3" customFormat="1" ht="11.1" customHeight="1">
      <c r="S18" s="9"/>
      <c r="T18" s="9"/>
      <c r="U18" s="9"/>
      <c r="V18" s="5"/>
      <c r="W18" s="5"/>
      <c r="X18" s="5"/>
      <c r="Y18" s="5"/>
      <c r="Z18" s="5"/>
      <c r="AA18" s="5"/>
      <c r="AB18" s="5"/>
      <c r="AC18" s="5"/>
      <c r="AD18" s="5"/>
      <c r="AE18" s="5"/>
      <c r="AF18" s="5"/>
      <c r="AG18" s="5"/>
      <c r="AH18" s="5"/>
      <c r="AI18" s="5"/>
      <c r="AJ18" s="5"/>
      <c r="AK18" s="5"/>
      <c r="AL18" s="5"/>
      <c r="AM18" s="5"/>
      <c r="AN18" s="5"/>
      <c r="AO18" s="10"/>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5"/>
      <c r="BQ18" s="5"/>
      <c r="BR18" s="5"/>
      <c r="BS18" s="5"/>
      <c r="BT18" s="5"/>
      <c r="BU18" s="5"/>
      <c r="BV18" s="7"/>
      <c r="BW18" s="7"/>
      <c r="BX18" s="7"/>
      <c r="BY18" s="7"/>
      <c r="BZ18" s="7"/>
      <c r="CA18" s="7"/>
      <c r="CB18" s="7"/>
      <c r="CC18" s="7"/>
      <c r="CD18" s="7"/>
      <c r="CE18" s="7"/>
      <c r="CF18" s="7"/>
      <c r="CG18" s="7"/>
      <c r="CH18" s="7"/>
      <c r="CI18" s="7"/>
      <c r="CJ18" s="7"/>
      <c r="CK18" s="7"/>
    </row>
    <row r="19" spans="19:89" s="3" customFormat="1" ht="11.1" customHeight="1">
      <c r="S19" s="2151">
        <v>4</v>
      </c>
      <c r="T19" s="2153"/>
      <c r="U19" s="2153"/>
      <c r="V19" s="2154" t="s">
        <v>9</v>
      </c>
      <c r="W19" s="2154"/>
      <c r="X19" s="2154"/>
      <c r="Y19" s="2154"/>
      <c r="Z19" s="2154"/>
      <c r="AA19" s="2154"/>
      <c r="AB19" s="2154"/>
      <c r="AC19" s="2154"/>
      <c r="AD19" s="2154"/>
      <c r="AE19" s="2154"/>
      <c r="AF19" s="2154"/>
      <c r="AG19" s="2154"/>
      <c r="AH19" s="2154"/>
      <c r="AI19" s="2154"/>
      <c r="AJ19" s="2154"/>
      <c r="AK19" s="2154"/>
      <c r="AL19" s="2154"/>
      <c r="AM19" s="2154"/>
      <c r="AN19" s="2154"/>
      <c r="AO19" s="2154"/>
      <c r="AP19" s="2154"/>
      <c r="AQ19" s="2154"/>
      <c r="AR19" s="2154"/>
      <c r="AS19" s="2154"/>
      <c r="AT19" s="2154"/>
      <c r="AU19" s="2154"/>
      <c r="AV19" s="2154"/>
      <c r="AW19" s="2154"/>
      <c r="AX19" s="2154"/>
      <c r="AY19" s="2154"/>
      <c r="AZ19" s="2154"/>
      <c r="BA19" s="2154"/>
      <c r="BB19" s="2154"/>
      <c r="BC19" s="2154"/>
      <c r="BD19" s="2154"/>
      <c r="BE19" s="2154"/>
      <c r="BF19" s="2154"/>
      <c r="BG19" s="2154"/>
      <c r="BH19" s="2154"/>
      <c r="BI19" s="2154"/>
      <c r="BJ19" s="2154"/>
      <c r="BK19" s="2154"/>
      <c r="BL19" s="2154"/>
      <c r="BM19" s="2154"/>
      <c r="BN19" s="2154"/>
      <c r="BO19" s="2154"/>
      <c r="BP19" s="5"/>
      <c r="BQ19" s="5"/>
      <c r="BR19" s="5"/>
      <c r="BS19" s="5"/>
      <c r="BT19" s="5"/>
      <c r="BU19" s="5"/>
      <c r="BV19" s="7"/>
      <c r="BW19" s="7"/>
      <c r="BX19" s="7"/>
      <c r="BY19" s="7"/>
      <c r="BZ19" s="7"/>
      <c r="CA19" s="7"/>
      <c r="CB19" s="7"/>
      <c r="CC19" s="7"/>
      <c r="CD19" s="7"/>
      <c r="CE19" s="7"/>
      <c r="CF19" s="7"/>
      <c r="CG19" s="7"/>
      <c r="CH19" s="7"/>
      <c r="CI19" s="7"/>
      <c r="CJ19" s="7"/>
      <c r="CK19" s="7"/>
    </row>
    <row r="20" spans="19:89" s="3" customFormat="1" ht="11.1" customHeight="1">
      <c r="S20" s="2153"/>
      <c r="T20" s="2153"/>
      <c r="U20" s="2153"/>
      <c r="V20" s="2154"/>
      <c r="W20" s="2154"/>
      <c r="X20" s="2154"/>
      <c r="Y20" s="2154"/>
      <c r="Z20" s="2154"/>
      <c r="AA20" s="2154"/>
      <c r="AB20" s="2154"/>
      <c r="AC20" s="2154"/>
      <c r="AD20" s="2154"/>
      <c r="AE20" s="2154"/>
      <c r="AF20" s="2154"/>
      <c r="AG20" s="2154"/>
      <c r="AH20" s="2154"/>
      <c r="AI20" s="2154"/>
      <c r="AJ20" s="2154"/>
      <c r="AK20" s="2154"/>
      <c r="AL20" s="2154"/>
      <c r="AM20" s="2154"/>
      <c r="AN20" s="2154"/>
      <c r="AO20" s="2154"/>
      <c r="AP20" s="2154"/>
      <c r="AQ20" s="2154"/>
      <c r="AR20" s="2154"/>
      <c r="AS20" s="2154"/>
      <c r="AT20" s="2154"/>
      <c r="AU20" s="2154"/>
      <c r="AV20" s="2154"/>
      <c r="AW20" s="2154"/>
      <c r="AX20" s="2154"/>
      <c r="AY20" s="2154"/>
      <c r="AZ20" s="2154"/>
      <c r="BA20" s="2154"/>
      <c r="BB20" s="2154"/>
      <c r="BC20" s="2154"/>
      <c r="BD20" s="2154"/>
      <c r="BE20" s="2154"/>
      <c r="BF20" s="2154"/>
      <c r="BG20" s="2154"/>
      <c r="BH20" s="2154"/>
      <c r="BI20" s="2154"/>
      <c r="BJ20" s="2154"/>
      <c r="BK20" s="2154"/>
      <c r="BL20" s="2154"/>
      <c r="BM20" s="2154"/>
      <c r="BN20" s="2154"/>
      <c r="BO20" s="2154"/>
      <c r="BP20" s="5"/>
      <c r="BQ20" s="5"/>
      <c r="BR20" s="5"/>
      <c r="BS20" s="5"/>
      <c r="BT20" s="5"/>
      <c r="BU20" s="5"/>
      <c r="BV20" s="7"/>
      <c r="BW20" s="7"/>
      <c r="BX20" s="7"/>
      <c r="BY20" s="7"/>
      <c r="BZ20" s="7"/>
      <c r="CA20" s="7"/>
      <c r="CB20" s="7"/>
      <c r="CC20" s="7"/>
      <c r="CD20" s="7"/>
      <c r="CE20" s="7"/>
      <c r="CF20" s="7"/>
      <c r="CG20" s="7"/>
      <c r="CH20" s="7"/>
      <c r="CI20" s="7"/>
      <c r="CJ20" s="7"/>
      <c r="CK20" s="7"/>
    </row>
    <row r="21" spans="19:89" s="3" customFormat="1" ht="11.1" customHeight="1">
      <c r="S21" s="9"/>
      <c r="T21" s="9"/>
      <c r="U21" s="9"/>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7"/>
      <c r="BW21" s="7"/>
      <c r="BX21" s="7"/>
      <c r="BY21" s="7"/>
      <c r="BZ21" s="7"/>
      <c r="CA21" s="7"/>
      <c r="CB21" s="7"/>
      <c r="CC21" s="7"/>
      <c r="CD21" s="7"/>
      <c r="CE21" s="7"/>
      <c r="CF21" s="7"/>
      <c r="CG21" s="7"/>
      <c r="CH21" s="7"/>
      <c r="CI21" s="7"/>
      <c r="CJ21" s="7"/>
      <c r="CK21" s="7"/>
    </row>
    <row r="22" spans="19:89" s="3" customFormat="1" ht="11.1" customHeight="1">
      <c r="S22" s="11"/>
      <c r="T22" s="11"/>
      <c r="U22" s="11"/>
      <c r="V22" s="2152">
        <v>4.0999999999999996</v>
      </c>
      <c r="W22" s="2152"/>
      <c r="X22" s="2152"/>
      <c r="Y22" s="2154" t="s">
        <v>9</v>
      </c>
      <c r="Z22" s="2154"/>
      <c r="AA22" s="2154"/>
      <c r="AB22" s="2154"/>
      <c r="AC22" s="2154"/>
      <c r="AD22" s="2154"/>
      <c r="AE22" s="2154"/>
      <c r="AF22" s="2154"/>
      <c r="AG22" s="2154"/>
      <c r="AH22" s="2154"/>
      <c r="AI22" s="2154"/>
      <c r="AJ22" s="2154"/>
      <c r="AK22" s="2154"/>
      <c r="AL22" s="2154"/>
      <c r="AM22" s="2154"/>
      <c r="AN22" s="2154"/>
      <c r="AO22" s="2154"/>
      <c r="AP22" s="2154"/>
      <c r="AQ22" s="2154"/>
      <c r="AR22" s="2154"/>
      <c r="AS22" s="2154"/>
      <c r="AT22" s="2154"/>
      <c r="AU22" s="2154"/>
      <c r="AV22" s="2154"/>
      <c r="AW22" s="2154"/>
      <c r="AX22" s="2154"/>
      <c r="AY22" s="2154"/>
      <c r="AZ22" s="2154"/>
      <c r="BA22" s="2154"/>
      <c r="BB22" s="2154"/>
      <c r="BC22" s="2154"/>
      <c r="BD22" s="2154"/>
      <c r="BE22" s="2154"/>
      <c r="BF22" s="2154"/>
      <c r="BG22" s="2154"/>
      <c r="BH22" s="2154"/>
      <c r="BI22" s="2154"/>
      <c r="BJ22" s="2154"/>
      <c r="BK22" s="2154"/>
      <c r="BL22" s="2154"/>
      <c r="BM22" s="2154"/>
      <c r="BN22" s="2154"/>
      <c r="BO22" s="2154"/>
      <c r="BP22" s="2149" t="s">
        <v>990</v>
      </c>
      <c r="BQ22" s="2149"/>
      <c r="BR22" s="2149"/>
      <c r="BS22" s="2149"/>
      <c r="BT22" s="2149"/>
      <c r="BU22" s="2149"/>
      <c r="BV22" s="7"/>
      <c r="BW22" s="7"/>
      <c r="BX22" s="7"/>
      <c r="BY22" s="7"/>
      <c r="BZ22" s="7"/>
      <c r="CA22" s="7"/>
      <c r="CB22" s="7"/>
      <c r="CC22" s="7"/>
      <c r="CD22" s="7"/>
      <c r="CE22" s="7"/>
      <c r="CF22" s="7"/>
      <c r="CG22" s="7"/>
      <c r="CH22" s="7"/>
      <c r="CI22" s="7"/>
      <c r="CJ22" s="7"/>
      <c r="CK22" s="7"/>
    </row>
    <row r="23" spans="19:89" s="3" customFormat="1" ht="11.1" customHeight="1">
      <c r="S23" s="11"/>
      <c r="T23" s="11"/>
      <c r="U23" s="11"/>
      <c r="V23" s="2152"/>
      <c r="W23" s="2152"/>
      <c r="X23" s="2152"/>
      <c r="Y23" s="2154"/>
      <c r="Z23" s="2154"/>
      <c r="AA23" s="2154"/>
      <c r="AB23" s="2154"/>
      <c r="AC23" s="2154"/>
      <c r="AD23" s="2154"/>
      <c r="AE23" s="2154"/>
      <c r="AF23" s="2154"/>
      <c r="AG23" s="2154"/>
      <c r="AH23" s="2154"/>
      <c r="AI23" s="2154"/>
      <c r="AJ23" s="2154"/>
      <c r="AK23" s="2154"/>
      <c r="AL23" s="2154"/>
      <c r="AM23" s="2154"/>
      <c r="AN23" s="2154"/>
      <c r="AO23" s="2154"/>
      <c r="AP23" s="2154"/>
      <c r="AQ23" s="2154"/>
      <c r="AR23" s="2154"/>
      <c r="AS23" s="2154"/>
      <c r="AT23" s="2154"/>
      <c r="AU23" s="2154"/>
      <c r="AV23" s="2154"/>
      <c r="AW23" s="2154"/>
      <c r="AX23" s="2154"/>
      <c r="AY23" s="2154"/>
      <c r="AZ23" s="2154"/>
      <c r="BA23" s="2154"/>
      <c r="BB23" s="2154"/>
      <c r="BC23" s="2154"/>
      <c r="BD23" s="2154"/>
      <c r="BE23" s="2154"/>
      <c r="BF23" s="2154"/>
      <c r="BG23" s="2154"/>
      <c r="BH23" s="2154"/>
      <c r="BI23" s="2154"/>
      <c r="BJ23" s="2154"/>
      <c r="BK23" s="2154"/>
      <c r="BL23" s="2154"/>
      <c r="BM23" s="2154"/>
      <c r="BN23" s="2154"/>
      <c r="BO23" s="2154"/>
      <c r="BP23" s="2149"/>
      <c r="BQ23" s="2149"/>
      <c r="BR23" s="2149"/>
      <c r="BS23" s="2149"/>
      <c r="BT23" s="2149"/>
      <c r="BU23" s="2149"/>
      <c r="BV23" s="7"/>
      <c r="BW23" s="7"/>
      <c r="BX23" s="7"/>
      <c r="BY23" s="7"/>
      <c r="BZ23" s="7"/>
      <c r="CA23" s="7"/>
      <c r="CB23" s="7"/>
      <c r="CC23" s="7"/>
      <c r="CD23" s="7"/>
      <c r="CE23" s="7"/>
      <c r="CF23" s="7"/>
      <c r="CG23" s="7"/>
      <c r="CH23" s="7"/>
      <c r="CI23" s="7"/>
      <c r="CJ23" s="7"/>
      <c r="CK23" s="7"/>
    </row>
    <row r="24" spans="19:89" s="3" customFormat="1" ht="11.1" customHeight="1">
      <c r="S24" s="11"/>
      <c r="T24" s="11"/>
      <c r="U24" s="11"/>
      <c r="V24" s="12"/>
      <c r="W24" s="12"/>
      <c r="X24" s="12"/>
      <c r="Y24" s="5"/>
      <c r="Z24" s="5"/>
      <c r="AA24" s="5"/>
      <c r="AB24" s="5"/>
      <c r="AC24" s="5"/>
      <c r="AD24" s="5"/>
      <c r="AE24" s="5"/>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5"/>
      <c r="BQ24" s="5"/>
      <c r="BR24" s="5"/>
      <c r="BS24" s="5"/>
      <c r="BT24" s="5"/>
      <c r="BU24" s="5"/>
      <c r="BV24" s="7"/>
      <c r="BW24" s="7"/>
      <c r="BX24" s="7"/>
      <c r="BY24" s="7"/>
      <c r="BZ24" s="7"/>
      <c r="CA24" s="7"/>
      <c r="CB24" s="7"/>
      <c r="CC24" s="7"/>
      <c r="CD24" s="7"/>
      <c r="CE24" s="7"/>
      <c r="CF24" s="7"/>
      <c r="CG24" s="7"/>
      <c r="CH24" s="7"/>
      <c r="CI24" s="7"/>
      <c r="CJ24" s="7"/>
      <c r="CK24" s="7"/>
    </row>
    <row r="25" spans="19:89" s="3" customFormat="1" ht="11.1" customHeight="1">
      <c r="S25" s="11"/>
      <c r="T25" s="11"/>
      <c r="U25" s="11"/>
      <c r="V25" s="2152">
        <v>4.2</v>
      </c>
      <c r="W25" s="2154"/>
      <c r="X25" s="2154"/>
      <c r="Y25" s="2154" t="s">
        <v>10</v>
      </c>
      <c r="Z25" s="2154"/>
      <c r="AA25" s="2154"/>
      <c r="AB25" s="2154"/>
      <c r="AC25" s="2154"/>
      <c r="AD25" s="2154"/>
      <c r="AE25" s="2154"/>
      <c r="AF25" s="2154"/>
      <c r="AG25" s="2154"/>
      <c r="AH25" s="2154"/>
      <c r="AI25" s="2154"/>
      <c r="AJ25" s="2154"/>
      <c r="AK25" s="2154"/>
      <c r="AL25" s="2154"/>
      <c r="AM25" s="2154"/>
      <c r="AN25" s="2154"/>
      <c r="AO25" s="2154"/>
      <c r="AP25" s="2154"/>
      <c r="AQ25" s="2154"/>
      <c r="AR25" s="2154"/>
      <c r="AS25" s="2154"/>
      <c r="AT25" s="2154"/>
      <c r="AU25" s="2154"/>
      <c r="AV25" s="2154"/>
      <c r="AW25" s="2154"/>
      <c r="AX25" s="2154"/>
      <c r="AY25" s="2154"/>
      <c r="AZ25" s="2154"/>
      <c r="BA25" s="2154"/>
      <c r="BB25" s="2154"/>
      <c r="BC25" s="2154"/>
      <c r="BD25" s="2154"/>
      <c r="BE25" s="2154"/>
      <c r="BF25" s="2154"/>
      <c r="BG25" s="2154"/>
      <c r="BH25" s="2154"/>
      <c r="BI25" s="2154"/>
      <c r="BJ25" s="2154"/>
      <c r="BK25" s="2154"/>
      <c r="BL25" s="2154"/>
      <c r="BM25" s="2154"/>
      <c r="BN25" s="2154"/>
      <c r="BO25" s="2154"/>
      <c r="BP25" s="5"/>
      <c r="BQ25" s="5"/>
      <c r="BR25" s="5"/>
      <c r="BS25" s="5"/>
      <c r="BT25" s="5"/>
      <c r="BU25" s="5"/>
      <c r="BV25" s="7"/>
      <c r="BW25" s="7"/>
      <c r="BX25" s="7"/>
      <c r="BY25" s="7"/>
      <c r="BZ25" s="7"/>
      <c r="CA25" s="7"/>
      <c r="CB25" s="7"/>
      <c r="CC25" s="7"/>
      <c r="CD25" s="7"/>
      <c r="CE25" s="7"/>
      <c r="CF25" s="7"/>
      <c r="CG25" s="7"/>
      <c r="CH25" s="7"/>
      <c r="CI25" s="7"/>
      <c r="CJ25" s="7"/>
      <c r="CK25" s="7"/>
    </row>
    <row r="26" spans="19:89" s="3" customFormat="1" ht="11.1" customHeight="1">
      <c r="S26" s="11"/>
      <c r="T26" s="11"/>
      <c r="U26" s="11"/>
      <c r="V26" s="2154"/>
      <c r="W26" s="2154"/>
      <c r="X26" s="2154"/>
      <c r="Y26" s="2154"/>
      <c r="Z26" s="2154"/>
      <c r="AA26" s="2154"/>
      <c r="AB26" s="2154"/>
      <c r="AC26" s="2154"/>
      <c r="AD26" s="2154"/>
      <c r="AE26" s="2154"/>
      <c r="AF26" s="2154"/>
      <c r="AG26" s="2154"/>
      <c r="AH26" s="2154"/>
      <c r="AI26" s="2154"/>
      <c r="AJ26" s="2154"/>
      <c r="AK26" s="2154"/>
      <c r="AL26" s="2154"/>
      <c r="AM26" s="2154"/>
      <c r="AN26" s="2154"/>
      <c r="AO26" s="2154"/>
      <c r="AP26" s="2154"/>
      <c r="AQ26" s="2154"/>
      <c r="AR26" s="2154"/>
      <c r="AS26" s="2154"/>
      <c r="AT26" s="2154"/>
      <c r="AU26" s="2154"/>
      <c r="AV26" s="2154"/>
      <c r="AW26" s="2154"/>
      <c r="AX26" s="2154"/>
      <c r="AY26" s="2154"/>
      <c r="AZ26" s="2154"/>
      <c r="BA26" s="2154"/>
      <c r="BB26" s="2154"/>
      <c r="BC26" s="2154"/>
      <c r="BD26" s="2154"/>
      <c r="BE26" s="2154"/>
      <c r="BF26" s="2154"/>
      <c r="BG26" s="2154"/>
      <c r="BH26" s="2154"/>
      <c r="BI26" s="2154"/>
      <c r="BJ26" s="2154"/>
      <c r="BK26" s="2154"/>
      <c r="BL26" s="2154"/>
      <c r="BM26" s="2154"/>
      <c r="BN26" s="2154"/>
      <c r="BO26" s="2154"/>
      <c r="BP26" s="5"/>
      <c r="BQ26" s="5"/>
      <c r="BR26" s="5"/>
      <c r="BS26" s="5"/>
      <c r="BT26" s="5"/>
      <c r="BU26" s="5"/>
      <c r="BV26" s="7"/>
      <c r="BW26" s="7"/>
      <c r="BX26" s="7"/>
      <c r="BY26" s="7"/>
      <c r="BZ26" s="7"/>
      <c r="CA26" s="7"/>
      <c r="CB26" s="7"/>
      <c r="CC26" s="7"/>
      <c r="CD26" s="7"/>
      <c r="CE26" s="7"/>
      <c r="CF26" s="7"/>
      <c r="CG26" s="7"/>
      <c r="CH26" s="7"/>
      <c r="CI26" s="7"/>
      <c r="CJ26" s="7"/>
      <c r="CK26" s="7"/>
    </row>
    <row r="27" spans="19:89" s="3" customFormat="1" ht="11.1" customHeight="1">
      <c r="S27" s="11"/>
      <c r="T27" s="11"/>
      <c r="U27" s="11"/>
      <c r="V27" s="5"/>
      <c r="W27" s="5"/>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7"/>
      <c r="BW27" s="7"/>
      <c r="BX27" s="7"/>
      <c r="BY27" s="7"/>
      <c r="BZ27" s="7"/>
      <c r="CA27" s="7"/>
      <c r="CB27" s="7"/>
      <c r="CC27" s="7"/>
      <c r="CD27" s="7"/>
      <c r="CE27" s="7"/>
      <c r="CF27" s="7"/>
      <c r="CG27" s="7"/>
      <c r="CH27" s="7"/>
      <c r="CI27" s="7"/>
      <c r="CJ27" s="7"/>
      <c r="CK27" s="7"/>
    </row>
    <row r="28" spans="19:89" s="3" customFormat="1" ht="11.1" customHeight="1">
      <c r="S28" s="11"/>
      <c r="T28" s="11"/>
      <c r="U28" s="11"/>
      <c r="V28" s="11"/>
      <c r="W28" s="11"/>
      <c r="X28" s="11"/>
      <c r="Y28" s="2154" t="s">
        <v>11</v>
      </c>
      <c r="Z28" s="2154"/>
      <c r="AA28" s="2154"/>
      <c r="AB28" s="2154"/>
      <c r="AC28" s="2154" t="s">
        <v>991</v>
      </c>
      <c r="AD28" s="2154"/>
      <c r="AE28" s="2154"/>
      <c r="AF28" s="2154"/>
      <c r="AG28" s="2154"/>
      <c r="AH28" s="2154"/>
      <c r="AI28" s="2154"/>
      <c r="AJ28" s="2154"/>
      <c r="AK28" s="2154"/>
      <c r="AL28" s="2154"/>
      <c r="AM28" s="2154"/>
      <c r="AN28" s="2154"/>
      <c r="AO28" s="2154"/>
      <c r="AP28" s="2154"/>
      <c r="AQ28" s="2154"/>
      <c r="AR28" s="2154"/>
      <c r="AS28" s="2154"/>
      <c r="AT28" s="2154"/>
      <c r="AU28" s="2154"/>
      <c r="AV28" s="2154"/>
      <c r="AW28" s="2154"/>
      <c r="AX28" s="2154"/>
      <c r="AY28" s="2154"/>
      <c r="AZ28" s="2154"/>
      <c r="BA28" s="2154"/>
      <c r="BB28" s="2154"/>
      <c r="BC28" s="2154"/>
      <c r="BD28" s="2154"/>
      <c r="BE28" s="2154"/>
      <c r="BF28" s="2154"/>
      <c r="BG28" s="2154"/>
      <c r="BH28" s="2154"/>
      <c r="BI28" s="2154"/>
      <c r="BJ28" s="2154"/>
      <c r="BK28" s="2154"/>
      <c r="BL28" s="2154"/>
      <c r="BM28" s="2154"/>
      <c r="BN28" s="2154"/>
      <c r="BO28" s="2154"/>
      <c r="BP28" s="2149" t="s">
        <v>992</v>
      </c>
      <c r="BQ28" s="2149"/>
      <c r="BR28" s="2149"/>
      <c r="BS28" s="2149"/>
      <c r="BT28" s="2149"/>
      <c r="BU28" s="2149"/>
      <c r="BV28" s="7"/>
      <c r="BW28" s="7"/>
      <c r="BX28" s="7"/>
      <c r="BY28" s="7"/>
      <c r="BZ28" s="7"/>
      <c r="CA28" s="7"/>
      <c r="CB28" s="7"/>
      <c r="CC28" s="7"/>
      <c r="CD28" s="7"/>
      <c r="CE28" s="7"/>
      <c r="CF28" s="7"/>
      <c r="CG28" s="7"/>
      <c r="CH28" s="7"/>
      <c r="CI28" s="7"/>
      <c r="CJ28" s="7"/>
      <c r="CK28" s="7"/>
    </row>
    <row r="29" spans="19:89" s="3" customFormat="1" ht="11.1" customHeight="1">
      <c r="S29" s="11"/>
      <c r="T29" s="11"/>
      <c r="U29" s="11"/>
      <c r="V29" s="11"/>
      <c r="W29" s="11"/>
      <c r="X29" s="11"/>
      <c r="Y29" s="2154"/>
      <c r="Z29" s="2154"/>
      <c r="AA29" s="2154"/>
      <c r="AB29" s="2154"/>
      <c r="AC29" s="2154"/>
      <c r="AD29" s="2154"/>
      <c r="AE29" s="2154"/>
      <c r="AF29" s="2154"/>
      <c r="AG29" s="2154"/>
      <c r="AH29" s="2154"/>
      <c r="AI29" s="2154"/>
      <c r="AJ29" s="2154"/>
      <c r="AK29" s="2154"/>
      <c r="AL29" s="2154"/>
      <c r="AM29" s="2154"/>
      <c r="AN29" s="2154"/>
      <c r="AO29" s="2154"/>
      <c r="AP29" s="2154"/>
      <c r="AQ29" s="2154"/>
      <c r="AR29" s="2154"/>
      <c r="AS29" s="2154"/>
      <c r="AT29" s="2154"/>
      <c r="AU29" s="2154"/>
      <c r="AV29" s="2154"/>
      <c r="AW29" s="2154"/>
      <c r="AX29" s="2154"/>
      <c r="AY29" s="2154"/>
      <c r="AZ29" s="2154"/>
      <c r="BA29" s="2154"/>
      <c r="BB29" s="2154"/>
      <c r="BC29" s="2154"/>
      <c r="BD29" s="2154"/>
      <c r="BE29" s="2154"/>
      <c r="BF29" s="2154"/>
      <c r="BG29" s="2154"/>
      <c r="BH29" s="2154"/>
      <c r="BI29" s="2154"/>
      <c r="BJ29" s="2154"/>
      <c r="BK29" s="2154"/>
      <c r="BL29" s="2154"/>
      <c r="BM29" s="2154"/>
      <c r="BN29" s="2154"/>
      <c r="BO29" s="2154"/>
      <c r="BP29" s="2149"/>
      <c r="BQ29" s="2149"/>
      <c r="BR29" s="2149"/>
      <c r="BS29" s="2149"/>
      <c r="BT29" s="2149"/>
      <c r="BU29" s="2149"/>
      <c r="BV29" s="7"/>
      <c r="BW29" s="7"/>
      <c r="BX29" s="7"/>
      <c r="BY29" s="7"/>
      <c r="BZ29" s="7"/>
      <c r="CA29" s="7"/>
      <c r="CB29" s="7"/>
      <c r="CC29" s="7"/>
      <c r="CD29" s="7"/>
      <c r="CE29" s="7"/>
      <c r="CF29" s="7"/>
      <c r="CG29" s="7"/>
      <c r="CH29" s="7"/>
      <c r="CI29" s="7"/>
      <c r="CJ29" s="7"/>
      <c r="CK29" s="7"/>
    </row>
    <row r="30" spans="19:89" s="3" customFormat="1" ht="0.95" customHeight="1">
      <c r="S30" s="11"/>
      <c r="T30" s="11"/>
      <c r="U30" s="11"/>
      <c r="V30" s="11"/>
      <c r="W30" s="11"/>
      <c r="X30" s="11"/>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10"/>
      <c r="BA30" s="10"/>
      <c r="BB30" s="10"/>
      <c r="BC30" s="10"/>
      <c r="BD30" s="10"/>
      <c r="BE30" s="10"/>
      <c r="BF30" s="10"/>
      <c r="BG30" s="10"/>
      <c r="BH30" s="10"/>
      <c r="BI30" s="10"/>
      <c r="BJ30" s="10"/>
      <c r="BK30" s="2041"/>
      <c r="BL30" s="2145"/>
      <c r="BM30" s="2145"/>
      <c r="BN30" s="8"/>
      <c r="BO30" s="8"/>
      <c r="BP30" s="5"/>
      <c r="BQ30" s="5"/>
      <c r="BR30" s="5"/>
      <c r="BS30" s="5"/>
      <c r="BT30" s="5"/>
      <c r="BU30" s="5"/>
      <c r="BV30" s="7"/>
      <c r="BW30" s="7"/>
      <c r="BX30" s="7"/>
      <c r="BY30" s="7"/>
      <c r="BZ30" s="7"/>
      <c r="CA30" s="7"/>
      <c r="CB30" s="7"/>
      <c r="CC30" s="7"/>
      <c r="CD30" s="7"/>
      <c r="CE30" s="7"/>
      <c r="CF30" s="7"/>
      <c r="CG30" s="7"/>
      <c r="CH30" s="7"/>
      <c r="CI30" s="7"/>
      <c r="CJ30" s="7"/>
      <c r="CK30" s="7"/>
    </row>
    <row r="31" spans="19:89" s="3" customFormat="1" ht="11.1" customHeight="1">
      <c r="S31" s="11"/>
      <c r="T31" s="11"/>
      <c r="U31" s="11"/>
      <c r="V31" s="11"/>
      <c r="W31" s="11"/>
      <c r="X31" s="11"/>
      <c r="Y31" s="2154" t="s">
        <v>12</v>
      </c>
      <c r="Z31" s="2154"/>
      <c r="AA31" s="2154"/>
      <c r="AB31" s="2154"/>
      <c r="AC31" s="2154" t="s">
        <v>1001</v>
      </c>
      <c r="AD31" s="2154"/>
      <c r="AE31" s="2154"/>
      <c r="AF31" s="2154"/>
      <c r="AG31" s="2154"/>
      <c r="AH31" s="2154"/>
      <c r="AI31" s="2154"/>
      <c r="AJ31" s="2154"/>
      <c r="AK31" s="2154"/>
      <c r="AL31" s="2154"/>
      <c r="AM31" s="2154"/>
      <c r="AN31" s="2154"/>
      <c r="AO31" s="2154"/>
      <c r="AP31" s="2154"/>
      <c r="AQ31" s="2154"/>
      <c r="AR31" s="2154"/>
      <c r="AS31" s="2154"/>
      <c r="AT31" s="2154"/>
      <c r="AU31" s="2154"/>
      <c r="AV31" s="2154"/>
      <c r="AW31" s="2154"/>
      <c r="AX31" s="2154"/>
      <c r="AY31" s="2154"/>
      <c r="AZ31" s="2154"/>
      <c r="BA31" s="2154"/>
      <c r="BB31" s="2154"/>
      <c r="BC31" s="2154"/>
      <c r="BD31" s="2154"/>
      <c r="BE31" s="2154"/>
      <c r="BF31" s="2154"/>
      <c r="BG31" s="2154"/>
      <c r="BH31" s="2154"/>
      <c r="BI31" s="2154"/>
      <c r="BJ31" s="2154"/>
      <c r="BK31" s="2154"/>
      <c r="BL31" s="2154"/>
      <c r="BM31" s="2154"/>
      <c r="BN31" s="2154"/>
      <c r="BO31" s="2154"/>
      <c r="BP31" s="2149" t="s">
        <v>1002</v>
      </c>
      <c r="BQ31" s="2149"/>
      <c r="BR31" s="2149"/>
      <c r="BS31" s="2149"/>
      <c r="BT31" s="2149"/>
      <c r="BU31" s="2149"/>
      <c r="BV31" s="7"/>
      <c r="BW31" s="7"/>
      <c r="BX31" s="7"/>
      <c r="BY31" s="7"/>
      <c r="BZ31" s="7"/>
      <c r="CA31" s="7"/>
      <c r="CB31" s="7"/>
      <c r="CC31" s="7"/>
      <c r="CD31" s="7"/>
      <c r="CE31" s="7"/>
      <c r="CF31" s="7"/>
      <c r="CG31" s="7"/>
      <c r="CH31" s="7"/>
      <c r="CI31" s="7"/>
      <c r="CJ31" s="7"/>
      <c r="CK31" s="7"/>
    </row>
    <row r="32" spans="19:89" s="3" customFormat="1" ht="11.1" customHeight="1">
      <c r="S32" s="11"/>
      <c r="T32" s="11"/>
      <c r="U32" s="11"/>
      <c r="V32" s="11"/>
      <c r="W32" s="11"/>
      <c r="X32" s="11"/>
      <c r="Y32" s="2154"/>
      <c r="Z32" s="2154"/>
      <c r="AA32" s="2154"/>
      <c r="AB32" s="2154"/>
      <c r="AC32" s="2154"/>
      <c r="AD32" s="2154"/>
      <c r="AE32" s="2154"/>
      <c r="AF32" s="2154"/>
      <c r="AG32" s="2154"/>
      <c r="AH32" s="2154"/>
      <c r="AI32" s="2154"/>
      <c r="AJ32" s="2154"/>
      <c r="AK32" s="2154"/>
      <c r="AL32" s="2154"/>
      <c r="AM32" s="2154"/>
      <c r="AN32" s="2154"/>
      <c r="AO32" s="2154"/>
      <c r="AP32" s="2154"/>
      <c r="AQ32" s="2154"/>
      <c r="AR32" s="2154"/>
      <c r="AS32" s="2154"/>
      <c r="AT32" s="2154"/>
      <c r="AU32" s="2154"/>
      <c r="AV32" s="2154"/>
      <c r="AW32" s="2154"/>
      <c r="AX32" s="2154"/>
      <c r="AY32" s="2154"/>
      <c r="AZ32" s="2154"/>
      <c r="BA32" s="2154"/>
      <c r="BB32" s="2154"/>
      <c r="BC32" s="2154"/>
      <c r="BD32" s="2154"/>
      <c r="BE32" s="2154"/>
      <c r="BF32" s="2154"/>
      <c r="BG32" s="2154"/>
      <c r="BH32" s="2154"/>
      <c r="BI32" s="2154"/>
      <c r="BJ32" s="2154"/>
      <c r="BK32" s="2154"/>
      <c r="BL32" s="2154"/>
      <c r="BM32" s="2154"/>
      <c r="BN32" s="2154"/>
      <c r="BO32" s="2154"/>
      <c r="BP32" s="2149"/>
      <c r="BQ32" s="2149"/>
      <c r="BR32" s="2149"/>
      <c r="BS32" s="2149"/>
      <c r="BT32" s="2149"/>
      <c r="BU32" s="2149"/>
      <c r="BV32" s="7"/>
      <c r="BW32" s="7"/>
      <c r="BX32" s="7"/>
      <c r="BY32" s="7"/>
      <c r="BZ32" s="7"/>
      <c r="CA32" s="7"/>
      <c r="CB32" s="7"/>
      <c r="CC32" s="7"/>
      <c r="CD32" s="7"/>
      <c r="CE32" s="7"/>
      <c r="CF32" s="7"/>
      <c r="CG32" s="7"/>
      <c r="CH32" s="7"/>
      <c r="CI32" s="7"/>
      <c r="CJ32" s="7"/>
      <c r="CK32" s="7"/>
    </row>
    <row r="33" spans="19:89" s="3" customFormat="1" ht="0.95" customHeight="1">
      <c r="S33" s="11"/>
      <c r="T33" s="11"/>
      <c r="U33" s="11"/>
      <c r="V33" s="11"/>
      <c r="W33" s="11"/>
      <c r="X33" s="11"/>
      <c r="Y33" s="5"/>
      <c r="Z33" s="5"/>
      <c r="AA33" s="5"/>
      <c r="AB33" s="5"/>
      <c r="AC33" s="5"/>
      <c r="AD33" s="5"/>
      <c r="AE33" s="5"/>
      <c r="AF33" s="5"/>
      <c r="AG33" s="5"/>
      <c r="AH33" s="5"/>
      <c r="AI33" s="5"/>
      <c r="AJ33" s="5"/>
      <c r="AK33" s="5"/>
      <c r="AL33" s="5"/>
      <c r="AM33" s="5"/>
      <c r="AN33" s="5"/>
      <c r="AO33" s="5"/>
      <c r="AP33" s="5"/>
      <c r="AQ33" s="5"/>
      <c r="AR33" s="2041"/>
      <c r="AS33" s="2041"/>
      <c r="AT33" s="2041"/>
      <c r="AU33" s="2041"/>
      <c r="AV33" s="2041"/>
      <c r="AW33" s="2041"/>
      <c r="AX33" s="8"/>
      <c r="AY33" s="8"/>
      <c r="AZ33" s="8"/>
      <c r="BA33" s="8"/>
      <c r="BB33" s="8"/>
      <c r="BC33" s="8"/>
      <c r="BD33" s="8"/>
      <c r="BE33" s="8"/>
      <c r="BF33" s="8"/>
      <c r="BG33" s="8"/>
      <c r="BH33" s="8"/>
      <c r="BI33" s="8"/>
      <c r="BJ33" s="8"/>
      <c r="BK33" s="8"/>
      <c r="BL33" s="8"/>
      <c r="BM33" s="8"/>
      <c r="BN33" s="8"/>
      <c r="BO33" s="8"/>
      <c r="BP33" s="5"/>
      <c r="BQ33" s="5"/>
      <c r="BR33" s="5"/>
      <c r="BS33" s="5"/>
      <c r="BT33" s="5"/>
      <c r="BU33" s="5"/>
      <c r="BV33" s="7"/>
      <c r="BW33" s="7"/>
      <c r="BX33" s="7"/>
      <c r="BY33" s="7"/>
      <c r="BZ33" s="7"/>
      <c r="CA33" s="7"/>
      <c r="CB33" s="7"/>
      <c r="CC33" s="7"/>
      <c r="CD33" s="7"/>
      <c r="CE33" s="7"/>
      <c r="CF33" s="7"/>
      <c r="CG33" s="7"/>
      <c r="CH33" s="7"/>
      <c r="CI33" s="7"/>
      <c r="CJ33" s="7"/>
      <c r="CK33" s="7"/>
    </row>
    <row r="34" spans="19:89" s="3" customFormat="1" ht="11.1" customHeight="1">
      <c r="S34" s="11"/>
      <c r="T34" s="11"/>
      <c r="U34" s="11"/>
      <c r="V34" s="11"/>
      <c r="W34" s="11"/>
      <c r="X34" s="11"/>
      <c r="Y34" s="2154" t="s">
        <v>13</v>
      </c>
      <c r="Z34" s="2154"/>
      <c r="AA34" s="2154"/>
      <c r="AB34" s="2154"/>
      <c r="AC34" s="2154" t="s">
        <v>14</v>
      </c>
      <c r="AD34" s="2154"/>
      <c r="AE34" s="2154"/>
      <c r="AF34" s="2154"/>
      <c r="AG34" s="2154"/>
      <c r="AH34" s="2154"/>
      <c r="AI34" s="2154"/>
      <c r="AJ34" s="2154"/>
      <c r="AK34" s="2154"/>
      <c r="AL34" s="2154"/>
      <c r="AM34" s="2154"/>
      <c r="AN34" s="2154"/>
      <c r="AO34" s="2154"/>
      <c r="AP34" s="2154"/>
      <c r="AQ34" s="2154"/>
      <c r="AR34" s="2154"/>
      <c r="AS34" s="2154"/>
      <c r="AT34" s="2154"/>
      <c r="AU34" s="2154"/>
      <c r="AV34" s="2154"/>
      <c r="AW34" s="2154"/>
      <c r="AX34" s="2154"/>
      <c r="AY34" s="2154"/>
      <c r="AZ34" s="2154"/>
      <c r="BA34" s="2154"/>
      <c r="BB34" s="2154"/>
      <c r="BC34" s="2154"/>
      <c r="BD34" s="2154"/>
      <c r="BE34" s="2154"/>
      <c r="BF34" s="2154"/>
      <c r="BG34" s="2154"/>
      <c r="BH34" s="2154"/>
      <c r="BI34" s="2154"/>
      <c r="BJ34" s="2154"/>
      <c r="BK34" s="2154"/>
      <c r="BL34" s="2154"/>
      <c r="BM34" s="2154"/>
      <c r="BN34" s="2154"/>
      <c r="BO34" s="2154"/>
      <c r="BP34" s="2149" t="s">
        <v>993</v>
      </c>
      <c r="BQ34" s="2149"/>
      <c r="BR34" s="2149"/>
      <c r="BS34" s="2149"/>
      <c r="BT34" s="2149"/>
      <c r="BU34" s="2149"/>
      <c r="BV34" s="7"/>
      <c r="BW34" s="7"/>
      <c r="BX34" s="7"/>
      <c r="BY34" s="7"/>
      <c r="BZ34" s="7"/>
      <c r="CA34" s="7"/>
      <c r="CB34" s="7"/>
      <c r="CC34" s="7"/>
      <c r="CD34" s="7"/>
      <c r="CE34" s="7"/>
      <c r="CF34" s="7"/>
      <c r="CG34" s="7"/>
      <c r="CH34" s="7"/>
      <c r="CI34" s="7"/>
      <c r="CJ34" s="7"/>
      <c r="CK34" s="7"/>
    </row>
    <row r="35" spans="19:89" s="3" customFormat="1" ht="11.1" customHeight="1">
      <c r="S35" s="11"/>
      <c r="T35" s="11"/>
      <c r="U35" s="11"/>
      <c r="V35" s="11"/>
      <c r="W35" s="11"/>
      <c r="X35" s="11"/>
      <c r="Y35" s="2154"/>
      <c r="Z35" s="2154"/>
      <c r="AA35" s="2154"/>
      <c r="AB35" s="2154"/>
      <c r="AC35" s="2154"/>
      <c r="AD35" s="2154"/>
      <c r="AE35" s="2154"/>
      <c r="AF35" s="2154"/>
      <c r="AG35" s="2154"/>
      <c r="AH35" s="2154"/>
      <c r="AI35" s="2154"/>
      <c r="AJ35" s="2154"/>
      <c r="AK35" s="2154"/>
      <c r="AL35" s="2154"/>
      <c r="AM35" s="2154"/>
      <c r="AN35" s="2154"/>
      <c r="AO35" s="2154"/>
      <c r="AP35" s="2154"/>
      <c r="AQ35" s="2154"/>
      <c r="AR35" s="2154"/>
      <c r="AS35" s="2154"/>
      <c r="AT35" s="2154"/>
      <c r="AU35" s="2154"/>
      <c r="AV35" s="2154"/>
      <c r="AW35" s="2154"/>
      <c r="AX35" s="2154"/>
      <c r="AY35" s="2154"/>
      <c r="AZ35" s="2154"/>
      <c r="BA35" s="2154"/>
      <c r="BB35" s="2154"/>
      <c r="BC35" s="2154"/>
      <c r="BD35" s="2154"/>
      <c r="BE35" s="2154"/>
      <c r="BF35" s="2154"/>
      <c r="BG35" s="2154"/>
      <c r="BH35" s="2154"/>
      <c r="BI35" s="2154"/>
      <c r="BJ35" s="2154"/>
      <c r="BK35" s="2154"/>
      <c r="BL35" s="2154"/>
      <c r="BM35" s="2154"/>
      <c r="BN35" s="2154"/>
      <c r="BO35" s="2154"/>
      <c r="BP35" s="2149"/>
      <c r="BQ35" s="2149"/>
      <c r="BR35" s="2149"/>
      <c r="BS35" s="2149"/>
      <c r="BT35" s="2149"/>
      <c r="BU35" s="2149"/>
      <c r="BV35" s="7"/>
      <c r="BW35" s="7"/>
      <c r="BX35" s="7"/>
      <c r="BY35" s="7"/>
      <c r="BZ35" s="7"/>
      <c r="CA35" s="7"/>
      <c r="CB35" s="7"/>
      <c r="CC35" s="7"/>
      <c r="CD35" s="7"/>
      <c r="CE35" s="7"/>
      <c r="CF35" s="7"/>
      <c r="CG35" s="7"/>
      <c r="CH35" s="7"/>
      <c r="CI35" s="7"/>
      <c r="CJ35" s="7"/>
      <c r="CK35" s="7"/>
    </row>
    <row r="36" spans="19:89" s="3" customFormat="1" ht="0.95" customHeight="1">
      <c r="S36" s="11"/>
      <c r="T36" s="11"/>
      <c r="U36" s="11"/>
      <c r="V36" s="11"/>
      <c r="W36" s="11"/>
      <c r="X36" s="11"/>
      <c r="Y36" s="5"/>
      <c r="Z36" s="5"/>
      <c r="AA36" s="5"/>
      <c r="AB36" s="5"/>
      <c r="AC36" s="5"/>
      <c r="AD36" s="5"/>
      <c r="AE36" s="5"/>
      <c r="AF36" s="5"/>
      <c r="AG36" s="5"/>
      <c r="AH36" s="5"/>
      <c r="AI36" s="5"/>
      <c r="AJ36" s="5"/>
      <c r="AK36" s="5"/>
      <c r="AL36" s="5"/>
      <c r="AM36" s="5"/>
      <c r="AN36" s="5"/>
      <c r="AO36" s="5"/>
      <c r="AP36" s="5"/>
      <c r="AQ36" s="5"/>
      <c r="AR36" s="5"/>
      <c r="AS36" s="2145"/>
      <c r="AT36" s="2145"/>
      <c r="AU36" s="8"/>
      <c r="AV36" s="8"/>
      <c r="AW36" s="8"/>
      <c r="AX36" s="8"/>
      <c r="AY36" s="8"/>
      <c r="AZ36" s="8"/>
      <c r="BA36" s="8"/>
      <c r="BB36" s="8"/>
      <c r="BC36" s="8"/>
      <c r="BD36" s="8"/>
      <c r="BE36" s="8"/>
      <c r="BF36" s="8"/>
      <c r="BG36" s="8"/>
      <c r="BH36" s="8"/>
      <c r="BI36" s="8"/>
      <c r="BJ36" s="8"/>
      <c r="BK36" s="8"/>
      <c r="BL36" s="8"/>
      <c r="BM36" s="8"/>
      <c r="BN36" s="8"/>
      <c r="BO36" s="8"/>
      <c r="BP36" s="5"/>
      <c r="BQ36" s="5"/>
      <c r="BR36" s="5"/>
      <c r="BS36" s="5"/>
      <c r="BT36" s="5"/>
      <c r="BU36" s="5"/>
      <c r="BV36" s="7"/>
      <c r="BW36" s="7"/>
      <c r="BX36" s="7"/>
      <c r="BY36" s="7"/>
      <c r="BZ36" s="7"/>
      <c r="CA36" s="7"/>
      <c r="CB36" s="7"/>
      <c r="CC36" s="7"/>
      <c r="CD36" s="7"/>
      <c r="CE36" s="7"/>
      <c r="CF36" s="7"/>
      <c r="CG36" s="7"/>
      <c r="CH36" s="7"/>
      <c r="CI36" s="7"/>
      <c r="CJ36" s="7"/>
      <c r="CK36" s="7"/>
    </row>
    <row r="37" spans="19:89" s="3" customFormat="1" ht="11.1" customHeight="1">
      <c r="S37" s="11"/>
      <c r="T37" s="11"/>
      <c r="U37" s="11"/>
      <c r="V37" s="11"/>
      <c r="W37" s="11"/>
      <c r="X37" s="11"/>
      <c r="Y37" s="2154" t="s">
        <v>872</v>
      </c>
      <c r="Z37" s="2154"/>
      <c r="AA37" s="2154"/>
      <c r="AB37" s="2154"/>
      <c r="AC37" s="2154" t="s">
        <v>15</v>
      </c>
      <c r="AD37" s="2154"/>
      <c r="AE37" s="2154"/>
      <c r="AF37" s="2154"/>
      <c r="AG37" s="2154"/>
      <c r="AH37" s="2154"/>
      <c r="AI37" s="2154"/>
      <c r="AJ37" s="2154"/>
      <c r="AK37" s="2154"/>
      <c r="AL37" s="2154"/>
      <c r="AM37" s="2154"/>
      <c r="AN37" s="2154"/>
      <c r="AO37" s="2154"/>
      <c r="AP37" s="2154"/>
      <c r="AQ37" s="2154"/>
      <c r="AR37" s="2154"/>
      <c r="AS37" s="2154"/>
      <c r="AT37" s="2154"/>
      <c r="AU37" s="2154"/>
      <c r="AV37" s="2154"/>
      <c r="AW37" s="2154"/>
      <c r="AX37" s="2154"/>
      <c r="AY37" s="2154"/>
      <c r="AZ37" s="2154"/>
      <c r="BA37" s="2154"/>
      <c r="BB37" s="2154"/>
      <c r="BC37" s="2154"/>
      <c r="BD37" s="2154"/>
      <c r="BE37" s="2154"/>
      <c r="BF37" s="2154"/>
      <c r="BG37" s="2154"/>
      <c r="BH37" s="2154"/>
      <c r="BI37" s="2154"/>
      <c r="BJ37" s="2154"/>
      <c r="BK37" s="2154"/>
      <c r="BL37" s="2154"/>
      <c r="BM37" s="2154"/>
      <c r="BN37" s="2154"/>
      <c r="BO37" s="2154"/>
      <c r="BP37" s="2154" t="s">
        <v>1003</v>
      </c>
      <c r="BQ37" s="2154"/>
      <c r="BR37" s="2154"/>
      <c r="BS37" s="2154"/>
      <c r="BT37" s="2154"/>
      <c r="BU37" s="2154"/>
      <c r="BV37" s="7"/>
      <c r="BW37" s="7"/>
      <c r="BX37" s="7"/>
      <c r="BY37" s="7"/>
      <c r="BZ37" s="7"/>
      <c r="CA37" s="7"/>
      <c r="CB37" s="7"/>
      <c r="CC37" s="7"/>
      <c r="CD37" s="7"/>
      <c r="CE37" s="7"/>
      <c r="CF37" s="7"/>
      <c r="CG37" s="7"/>
      <c r="CH37" s="7"/>
      <c r="CI37" s="7"/>
      <c r="CJ37" s="7"/>
      <c r="CK37" s="7"/>
    </row>
    <row r="38" spans="19:89" s="3" customFormat="1" ht="11.1" customHeight="1">
      <c r="S38" s="11"/>
      <c r="T38" s="11"/>
      <c r="U38" s="11"/>
      <c r="V38" s="11"/>
      <c r="W38" s="11"/>
      <c r="X38" s="11"/>
      <c r="Y38" s="2154"/>
      <c r="Z38" s="2154"/>
      <c r="AA38" s="2154"/>
      <c r="AB38" s="2154"/>
      <c r="AC38" s="2154"/>
      <c r="AD38" s="2154"/>
      <c r="AE38" s="2154"/>
      <c r="AF38" s="2154"/>
      <c r="AG38" s="2154"/>
      <c r="AH38" s="2154"/>
      <c r="AI38" s="2154"/>
      <c r="AJ38" s="2154"/>
      <c r="AK38" s="2154"/>
      <c r="AL38" s="2154"/>
      <c r="AM38" s="2154"/>
      <c r="AN38" s="2154"/>
      <c r="AO38" s="2154"/>
      <c r="AP38" s="2154"/>
      <c r="AQ38" s="2154"/>
      <c r="AR38" s="2154"/>
      <c r="AS38" s="2154"/>
      <c r="AT38" s="2154"/>
      <c r="AU38" s="2154"/>
      <c r="AV38" s="2154"/>
      <c r="AW38" s="2154"/>
      <c r="AX38" s="2154"/>
      <c r="AY38" s="2154"/>
      <c r="AZ38" s="2154"/>
      <c r="BA38" s="2154"/>
      <c r="BB38" s="2154"/>
      <c r="BC38" s="2154"/>
      <c r="BD38" s="2154"/>
      <c r="BE38" s="2154"/>
      <c r="BF38" s="2154"/>
      <c r="BG38" s="2154"/>
      <c r="BH38" s="2154"/>
      <c r="BI38" s="2154"/>
      <c r="BJ38" s="2154"/>
      <c r="BK38" s="2154"/>
      <c r="BL38" s="2154"/>
      <c r="BM38" s="2154"/>
      <c r="BN38" s="2154"/>
      <c r="BO38" s="2154"/>
      <c r="BP38" s="2154"/>
      <c r="BQ38" s="2154"/>
      <c r="BR38" s="2154"/>
      <c r="BS38" s="2154"/>
      <c r="BT38" s="2154"/>
      <c r="BU38" s="2154"/>
      <c r="BV38" s="7"/>
      <c r="BW38" s="7"/>
      <c r="BX38" s="7"/>
      <c r="BY38" s="7"/>
      <c r="BZ38" s="7"/>
      <c r="CA38" s="7"/>
      <c r="CB38" s="7"/>
      <c r="CC38" s="7"/>
      <c r="CD38" s="7"/>
      <c r="CE38" s="7"/>
      <c r="CF38" s="7"/>
      <c r="CG38" s="7"/>
      <c r="CH38" s="7"/>
      <c r="CI38" s="7"/>
      <c r="CJ38" s="7"/>
      <c r="CK38" s="7"/>
    </row>
    <row r="39" spans="19:89" s="3" customFormat="1" ht="0.95" customHeight="1">
      <c r="S39" s="11"/>
      <c r="T39" s="11"/>
      <c r="U39" s="11"/>
      <c r="V39" s="11"/>
      <c r="W39" s="11"/>
      <c r="X39" s="11"/>
      <c r="Y39" s="5"/>
      <c r="Z39" s="5"/>
      <c r="AA39" s="5"/>
      <c r="AB39" s="5"/>
      <c r="AC39" s="5"/>
      <c r="AD39" s="5"/>
      <c r="AE39" s="5"/>
      <c r="AF39" s="5"/>
      <c r="AG39" s="5"/>
      <c r="AH39" s="5"/>
      <c r="AI39" s="5"/>
      <c r="AJ39" s="5"/>
      <c r="AK39" s="5"/>
      <c r="AL39" s="5"/>
      <c r="AM39" s="5"/>
      <c r="AN39" s="5"/>
      <c r="AO39" s="5"/>
      <c r="AP39" s="5"/>
      <c r="AQ39" s="5"/>
      <c r="AR39" s="5"/>
      <c r="AS39" s="5"/>
      <c r="AT39" s="5"/>
      <c r="AU39" s="8"/>
      <c r="AV39" s="8"/>
      <c r="AW39" s="8"/>
      <c r="AX39" s="8"/>
      <c r="AY39" s="8"/>
      <c r="AZ39" s="8"/>
      <c r="BA39" s="8"/>
      <c r="BB39" s="8"/>
      <c r="BC39" s="8"/>
      <c r="BD39" s="8"/>
      <c r="BE39" s="8"/>
      <c r="BF39" s="8"/>
      <c r="BG39" s="8"/>
      <c r="BH39" s="8"/>
      <c r="BI39" s="8"/>
      <c r="BJ39" s="8"/>
      <c r="BK39" s="8"/>
      <c r="BL39" s="8"/>
      <c r="BM39" s="8"/>
      <c r="BN39" s="8"/>
      <c r="BO39" s="8"/>
      <c r="BP39" s="5"/>
      <c r="BQ39" s="5"/>
      <c r="BR39" s="5"/>
      <c r="BS39" s="5"/>
      <c r="BT39" s="5"/>
      <c r="BU39" s="5"/>
      <c r="BV39" s="7"/>
      <c r="BW39" s="7"/>
      <c r="BX39" s="7"/>
      <c r="BY39" s="7"/>
      <c r="BZ39" s="7"/>
      <c r="CA39" s="7"/>
      <c r="CB39" s="7"/>
      <c r="CC39" s="7"/>
      <c r="CD39" s="7"/>
      <c r="CE39" s="7"/>
      <c r="CF39" s="7"/>
      <c r="CG39" s="7"/>
      <c r="CH39" s="7"/>
      <c r="CI39" s="7"/>
      <c r="CJ39" s="7"/>
      <c r="CK39" s="7"/>
    </row>
    <row r="40" spans="19:89" s="3" customFormat="1" ht="11.1" customHeight="1">
      <c r="S40" s="11"/>
      <c r="T40" s="11"/>
      <c r="U40" s="11"/>
      <c r="V40" s="11"/>
      <c r="W40" s="11"/>
      <c r="X40" s="11"/>
      <c r="Y40" s="2154" t="s">
        <v>996</v>
      </c>
      <c r="Z40" s="2154"/>
      <c r="AA40" s="2154"/>
      <c r="AB40" s="2154"/>
      <c r="AC40" s="2154" t="s">
        <v>16</v>
      </c>
      <c r="AD40" s="2154"/>
      <c r="AE40" s="2154"/>
      <c r="AF40" s="2154"/>
      <c r="AG40" s="2154"/>
      <c r="AH40" s="2154"/>
      <c r="AI40" s="2154"/>
      <c r="AJ40" s="2154"/>
      <c r="AK40" s="2154"/>
      <c r="AL40" s="2154"/>
      <c r="AM40" s="2154"/>
      <c r="AN40" s="2154"/>
      <c r="AO40" s="2154"/>
      <c r="AP40" s="2154"/>
      <c r="AQ40" s="2154"/>
      <c r="AR40" s="2154"/>
      <c r="AS40" s="2154"/>
      <c r="AT40" s="2154"/>
      <c r="AU40" s="2154"/>
      <c r="AV40" s="2154"/>
      <c r="AW40" s="2154"/>
      <c r="AX40" s="2154"/>
      <c r="AY40" s="2154"/>
      <c r="AZ40" s="2154"/>
      <c r="BA40" s="2154"/>
      <c r="BB40" s="2154"/>
      <c r="BC40" s="2154"/>
      <c r="BD40" s="2154"/>
      <c r="BE40" s="2154"/>
      <c r="BF40" s="2154"/>
      <c r="BG40" s="2154"/>
      <c r="BH40" s="2154"/>
      <c r="BI40" s="2154"/>
      <c r="BJ40" s="2154"/>
      <c r="BK40" s="2154"/>
      <c r="BL40" s="2154"/>
      <c r="BM40" s="2154"/>
      <c r="BN40" s="2154"/>
      <c r="BO40" s="2154"/>
      <c r="BP40" s="2149" t="s">
        <v>994</v>
      </c>
      <c r="BQ40" s="2149"/>
      <c r="BR40" s="2149"/>
      <c r="BS40" s="2149"/>
      <c r="BT40" s="2149"/>
      <c r="BU40" s="2149"/>
      <c r="BV40" s="7"/>
      <c r="BW40" s="7"/>
      <c r="BX40" s="7"/>
      <c r="BY40" s="7"/>
      <c r="BZ40" s="7"/>
      <c r="CA40" s="7"/>
      <c r="CB40" s="7"/>
      <c r="CC40" s="7"/>
      <c r="CD40" s="7"/>
      <c r="CE40" s="7"/>
      <c r="CF40" s="7"/>
      <c r="CG40" s="7"/>
      <c r="CH40" s="7"/>
      <c r="CI40" s="7"/>
      <c r="CJ40" s="7"/>
      <c r="CK40" s="7"/>
    </row>
    <row r="41" spans="19:89" s="3" customFormat="1" ht="11.1" customHeight="1">
      <c r="S41" s="11"/>
      <c r="T41" s="11"/>
      <c r="U41" s="11"/>
      <c r="V41" s="11"/>
      <c r="W41" s="11"/>
      <c r="X41" s="11"/>
      <c r="Y41" s="2154"/>
      <c r="Z41" s="2154"/>
      <c r="AA41" s="2154"/>
      <c r="AB41" s="2154"/>
      <c r="AC41" s="2154"/>
      <c r="AD41" s="2154"/>
      <c r="AE41" s="2154"/>
      <c r="AF41" s="2154"/>
      <c r="AG41" s="2154"/>
      <c r="AH41" s="2154"/>
      <c r="AI41" s="2154"/>
      <c r="AJ41" s="2154"/>
      <c r="AK41" s="2154"/>
      <c r="AL41" s="2154"/>
      <c r="AM41" s="2154"/>
      <c r="AN41" s="2154"/>
      <c r="AO41" s="2154"/>
      <c r="AP41" s="2154"/>
      <c r="AQ41" s="2154"/>
      <c r="AR41" s="2154"/>
      <c r="AS41" s="2154"/>
      <c r="AT41" s="2154"/>
      <c r="AU41" s="2154"/>
      <c r="AV41" s="2154"/>
      <c r="AW41" s="2154"/>
      <c r="AX41" s="2154"/>
      <c r="AY41" s="2154"/>
      <c r="AZ41" s="2154"/>
      <c r="BA41" s="2154"/>
      <c r="BB41" s="2154"/>
      <c r="BC41" s="2154"/>
      <c r="BD41" s="2154"/>
      <c r="BE41" s="2154"/>
      <c r="BF41" s="2154"/>
      <c r="BG41" s="2154"/>
      <c r="BH41" s="2154"/>
      <c r="BI41" s="2154"/>
      <c r="BJ41" s="2154"/>
      <c r="BK41" s="2154"/>
      <c r="BL41" s="2154"/>
      <c r="BM41" s="2154"/>
      <c r="BN41" s="2154"/>
      <c r="BO41" s="2154"/>
      <c r="BP41" s="2149"/>
      <c r="BQ41" s="2149"/>
      <c r="BR41" s="2149"/>
      <c r="BS41" s="2149"/>
      <c r="BT41" s="2149"/>
      <c r="BU41" s="2149"/>
      <c r="BV41" s="7"/>
      <c r="BW41" s="7"/>
      <c r="BX41" s="7"/>
      <c r="BY41" s="7"/>
      <c r="BZ41" s="7"/>
      <c r="CA41" s="7"/>
      <c r="CB41" s="7"/>
      <c r="CC41" s="7"/>
      <c r="CD41" s="7"/>
      <c r="CE41" s="7"/>
      <c r="CF41" s="7"/>
      <c r="CG41" s="7"/>
      <c r="CH41" s="7"/>
      <c r="CI41" s="7"/>
      <c r="CJ41" s="7"/>
      <c r="CK41" s="7"/>
    </row>
    <row r="42" spans="19:89" s="3" customFormat="1" ht="0.95" customHeight="1">
      <c r="S42" s="11"/>
      <c r="T42" s="11"/>
      <c r="U42" s="11"/>
      <c r="V42" s="11"/>
      <c r="W42" s="11"/>
      <c r="X42" s="11"/>
      <c r="Y42" s="5"/>
      <c r="Z42" s="5"/>
      <c r="AA42" s="5"/>
      <c r="AB42" s="5"/>
      <c r="AC42" s="5"/>
      <c r="AD42" s="5"/>
      <c r="AE42" s="5"/>
      <c r="AF42" s="5"/>
      <c r="AG42" s="5"/>
      <c r="AH42" s="5"/>
      <c r="AI42" s="5"/>
      <c r="AJ42" s="5"/>
      <c r="AK42" s="5"/>
      <c r="AL42" s="5"/>
      <c r="AM42" s="5"/>
      <c r="AN42" s="5"/>
      <c r="AO42" s="5"/>
      <c r="AP42" s="5"/>
      <c r="AQ42" s="5"/>
      <c r="AR42" s="5"/>
      <c r="AS42" s="8"/>
      <c r="AT42" s="8"/>
      <c r="AU42" s="8"/>
      <c r="AV42" s="8"/>
      <c r="AW42" s="8"/>
      <c r="AX42" s="8"/>
      <c r="AY42" s="8"/>
      <c r="AZ42" s="8"/>
      <c r="BA42" s="8"/>
      <c r="BB42" s="8"/>
      <c r="BC42" s="8"/>
      <c r="BD42" s="8"/>
      <c r="BE42" s="8"/>
      <c r="BF42" s="8"/>
      <c r="BG42" s="8"/>
      <c r="BH42" s="8"/>
      <c r="BI42" s="8"/>
      <c r="BJ42" s="8"/>
      <c r="BK42" s="8"/>
      <c r="BL42" s="8"/>
      <c r="BM42" s="8"/>
      <c r="BN42" s="8"/>
      <c r="BO42" s="8"/>
      <c r="BP42" s="5"/>
      <c r="BQ42" s="5"/>
      <c r="BR42" s="5"/>
      <c r="BS42" s="5"/>
      <c r="BT42" s="5"/>
      <c r="BU42" s="5"/>
      <c r="BV42" s="7"/>
      <c r="BW42" s="7"/>
      <c r="BX42" s="7"/>
      <c r="BY42" s="7"/>
      <c r="BZ42" s="7"/>
      <c r="CA42" s="7"/>
      <c r="CB42" s="7"/>
      <c r="CC42" s="7"/>
      <c r="CD42" s="7"/>
      <c r="CE42" s="7"/>
      <c r="CF42" s="7"/>
      <c r="CG42" s="7"/>
      <c r="CH42" s="7"/>
      <c r="CI42" s="7"/>
      <c r="CJ42" s="7"/>
      <c r="CK42" s="7"/>
    </row>
    <row r="43" spans="19:89" s="3" customFormat="1" ht="11.1" customHeight="1">
      <c r="S43" s="11"/>
      <c r="T43" s="11"/>
      <c r="U43" s="11"/>
      <c r="V43" s="11"/>
      <c r="W43" s="11"/>
      <c r="X43" s="11"/>
      <c r="Y43" s="2154" t="s">
        <v>997</v>
      </c>
      <c r="Z43" s="2154"/>
      <c r="AA43" s="2154"/>
      <c r="AB43" s="2154"/>
      <c r="AC43" s="2155" t="s">
        <v>17</v>
      </c>
      <c r="AD43" s="2155"/>
      <c r="AE43" s="2155"/>
      <c r="AF43" s="2155"/>
      <c r="AG43" s="2155"/>
      <c r="AH43" s="2155"/>
      <c r="AI43" s="2155"/>
      <c r="AJ43" s="2155"/>
      <c r="AK43" s="2155"/>
      <c r="AL43" s="2155"/>
      <c r="AM43" s="2155"/>
      <c r="AN43" s="2155"/>
      <c r="AO43" s="2155"/>
      <c r="AP43" s="2155"/>
      <c r="AQ43" s="2155"/>
      <c r="AR43" s="2155"/>
      <c r="AS43" s="2155"/>
      <c r="AT43" s="2155"/>
      <c r="AU43" s="2155"/>
      <c r="AV43" s="2155"/>
      <c r="AW43" s="2155"/>
      <c r="AX43" s="2155"/>
      <c r="AY43" s="2155"/>
      <c r="AZ43" s="2155"/>
      <c r="BA43" s="2155"/>
      <c r="BB43" s="2155"/>
      <c r="BC43" s="2155"/>
      <c r="BD43" s="2155"/>
      <c r="BE43" s="2155"/>
      <c r="BF43" s="2155"/>
      <c r="BG43" s="2155"/>
      <c r="BH43" s="2155"/>
      <c r="BI43" s="2155"/>
      <c r="BJ43" s="2155"/>
      <c r="BK43" s="2155"/>
      <c r="BL43" s="2155"/>
      <c r="BM43" s="2155"/>
      <c r="BN43" s="2155"/>
      <c r="BO43" s="2155"/>
      <c r="BP43" s="2149" t="s">
        <v>995</v>
      </c>
      <c r="BQ43" s="2149"/>
      <c r="BR43" s="2149"/>
      <c r="BS43" s="2149"/>
      <c r="BT43" s="2149"/>
      <c r="BU43" s="2149"/>
      <c r="BV43" s="7"/>
      <c r="BW43" s="7"/>
      <c r="BX43" s="7"/>
      <c r="BY43" s="7"/>
      <c r="BZ43" s="7"/>
      <c r="CA43" s="7"/>
      <c r="CB43" s="7"/>
      <c r="CC43" s="7"/>
      <c r="CD43" s="7"/>
      <c r="CE43" s="7"/>
      <c r="CF43" s="7"/>
      <c r="CG43" s="7"/>
      <c r="CH43" s="7"/>
      <c r="CI43" s="7"/>
      <c r="CJ43" s="7"/>
      <c r="CK43" s="7"/>
    </row>
    <row r="44" spans="19:89" s="3" customFormat="1" ht="11.1" customHeight="1">
      <c r="S44" s="11"/>
      <c r="T44" s="11"/>
      <c r="U44" s="11"/>
      <c r="V44" s="11"/>
      <c r="W44" s="11"/>
      <c r="X44" s="11"/>
      <c r="Y44" s="2154"/>
      <c r="Z44" s="2154"/>
      <c r="AA44" s="2154"/>
      <c r="AB44" s="2154"/>
      <c r="AC44" s="2155"/>
      <c r="AD44" s="2155"/>
      <c r="AE44" s="2155"/>
      <c r="AF44" s="2155"/>
      <c r="AG44" s="2155"/>
      <c r="AH44" s="2155"/>
      <c r="AI44" s="2155"/>
      <c r="AJ44" s="2155"/>
      <c r="AK44" s="2155"/>
      <c r="AL44" s="2155"/>
      <c r="AM44" s="2155"/>
      <c r="AN44" s="2155"/>
      <c r="AO44" s="2155"/>
      <c r="AP44" s="2155"/>
      <c r="AQ44" s="2155"/>
      <c r="AR44" s="2155"/>
      <c r="AS44" s="2155"/>
      <c r="AT44" s="2155"/>
      <c r="AU44" s="2155"/>
      <c r="AV44" s="2155"/>
      <c r="AW44" s="2155"/>
      <c r="AX44" s="2155"/>
      <c r="AY44" s="2155"/>
      <c r="AZ44" s="2155"/>
      <c r="BA44" s="2155"/>
      <c r="BB44" s="2155"/>
      <c r="BC44" s="2155"/>
      <c r="BD44" s="2155"/>
      <c r="BE44" s="2155"/>
      <c r="BF44" s="2155"/>
      <c r="BG44" s="2155"/>
      <c r="BH44" s="2155"/>
      <c r="BI44" s="2155"/>
      <c r="BJ44" s="2155"/>
      <c r="BK44" s="2155"/>
      <c r="BL44" s="2155"/>
      <c r="BM44" s="2155"/>
      <c r="BN44" s="2155"/>
      <c r="BO44" s="2155"/>
      <c r="BP44" s="2149"/>
      <c r="BQ44" s="2149"/>
      <c r="BR44" s="2149"/>
      <c r="BS44" s="2149"/>
      <c r="BT44" s="2149"/>
      <c r="BU44" s="2149"/>
      <c r="BV44" s="7"/>
      <c r="BW44" s="7"/>
      <c r="BX44" s="7"/>
      <c r="BY44" s="7"/>
      <c r="BZ44" s="7"/>
      <c r="CA44" s="7"/>
      <c r="CB44" s="7"/>
      <c r="CC44" s="7"/>
      <c r="CD44" s="7"/>
      <c r="CE44" s="7"/>
      <c r="CF44" s="7"/>
      <c r="CG44" s="7"/>
      <c r="CH44" s="7"/>
      <c r="CI44" s="7"/>
      <c r="CJ44" s="7"/>
      <c r="CK44" s="7"/>
    </row>
    <row r="45" spans="19:89" s="3" customFormat="1" ht="0.95" customHeight="1">
      <c r="S45" s="11"/>
      <c r="T45" s="11"/>
      <c r="U45" s="11"/>
      <c r="V45" s="11"/>
      <c r="W45" s="11"/>
      <c r="X45" s="11"/>
      <c r="Y45" s="5"/>
      <c r="Z45" s="5"/>
      <c r="AA45" s="5"/>
      <c r="AB45" s="5"/>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8"/>
      <c r="BA45" s="8"/>
      <c r="BB45" s="8"/>
      <c r="BC45" s="8"/>
      <c r="BD45" s="8"/>
      <c r="BE45" s="8"/>
      <c r="BF45" s="8"/>
      <c r="BG45" s="8"/>
      <c r="BH45" s="8"/>
      <c r="BI45" s="8"/>
      <c r="BJ45" s="8"/>
      <c r="BK45" s="8"/>
      <c r="BL45" s="8"/>
      <c r="BM45" s="8"/>
      <c r="BN45" s="8"/>
      <c r="BO45" s="8"/>
      <c r="BP45" s="5"/>
      <c r="BQ45" s="5"/>
      <c r="BR45" s="5"/>
      <c r="BS45" s="5"/>
      <c r="BT45" s="5"/>
      <c r="BU45" s="5"/>
      <c r="BV45" s="7"/>
      <c r="BW45" s="7"/>
      <c r="BX45" s="7"/>
      <c r="BY45" s="7"/>
      <c r="BZ45" s="7"/>
      <c r="CA45" s="7"/>
      <c r="CB45" s="7"/>
      <c r="CC45" s="7"/>
      <c r="CD45" s="7"/>
      <c r="CE45" s="7"/>
      <c r="CF45" s="7"/>
      <c r="CG45" s="7"/>
      <c r="CH45" s="7"/>
      <c r="CI45" s="7"/>
      <c r="CJ45" s="7"/>
      <c r="CK45" s="7"/>
    </row>
    <row r="46" spans="19:89" s="3" customFormat="1" ht="11.1" customHeight="1">
      <c r="S46" s="11"/>
      <c r="T46" s="11"/>
      <c r="U46" s="11"/>
      <c r="V46" s="11"/>
      <c r="W46" s="11"/>
      <c r="X46" s="11"/>
      <c r="Y46" s="2154" t="s">
        <v>998</v>
      </c>
      <c r="Z46" s="2154"/>
      <c r="AA46" s="2154"/>
      <c r="AB46" s="2154"/>
      <c r="AC46" s="2155" t="s">
        <v>18</v>
      </c>
      <c r="AD46" s="2155"/>
      <c r="AE46" s="2155"/>
      <c r="AF46" s="2155"/>
      <c r="AG46" s="2155"/>
      <c r="AH46" s="2155"/>
      <c r="AI46" s="2155"/>
      <c r="AJ46" s="2155"/>
      <c r="AK46" s="2155"/>
      <c r="AL46" s="2155"/>
      <c r="AM46" s="2155"/>
      <c r="AN46" s="2155"/>
      <c r="AO46" s="2155"/>
      <c r="AP46" s="2155"/>
      <c r="AQ46" s="2155"/>
      <c r="AR46" s="2155"/>
      <c r="AS46" s="2155"/>
      <c r="AT46" s="2155"/>
      <c r="AU46" s="2155"/>
      <c r="AV46" s="2155"/>
      <c r="AW46" s="2155"/>
      <c r="AX46" s="2155"/>
      <c r="AY46" s="2155"/>
      <c r="AZ46" s="2155"/>
      <c r="BA46" s="2155"/>
      <c r="BB46" s="2155"/>
      <c r="BC46" s="2155"/>
      <c r="BD46" s="2155"/>
      <c r="BE46" s="2155"/>
      <c r="BF46" s="2155"/>
      <c r="BG46" s="2155"/>
      <c r="BH46" s="2155"/>
      <c r="BI46" s="2155"/>
      <c r="BJ46" s="2155"/>
      <c r="BK46" s="2155"/>
      <c r="BL46" s="2155"/>
      <c r="BM46" s="2155"/>
      <c r="BN46" s="2155"/>
      <c r="BO46" s="2155"/>
      <c r="BP46" s="2149" t="s">
        <v>125</v>
      </c>
      <c r="BQ46" s="2149"/>
      <c r="BR46" s="2149"/>
      <c r="BS46" s="2149"/>
      <c r="BT46" s="2149"/>
      <c r="BU46" s="2149"/>
      <c r="BV46" s="7"/>
      <c r="BW46" s="7"/>
      <c r="BX46" s="7"/>
      <c r="BY46" s="7"/>
      <c r="BZ46" s="7"/>
      <c r="CA46" s="7"/>
      <c r="CB46" s="7"/>
      <c r="CC46" s="7"/>
      <c r="CD46" s="7"/>
      <c r="CE46" s="7"/>
      <c r="CF46" s="7"/>
      <c r="CG46" s="7"/>
      <c r="CH46" s="7"/>
      <c r="CI46" s="7"/>
      <c r="CJ46" s="7"/>
      <c r="CK46" s="7"/>
    </row>
    <row r="47" spans="19:89" s="3" customFormat="1" ht="11.1" customHeight="1">
      <c r="S47" s="11"/>
      <c r="T47" s="11"/>
      <c r="U47" s="11"/>
      <c r="V47" s="11"/>
      <c r="W47" s="11"/>
      <c r="X47" s="11"/>
      <c r="Y47" s="2154"/>
      <c r="Z47" s="2154"/>
      <c r="AA47" s="2154"/>
      <c r="AB47" s="2154"/>
      <c r="AC47" s="2155"/>
      <c r="AD47" s="2155"/>
      <c r="AE47" s="2155"/>
      <c r="AF47" s="2155"/>
      <c r="AG47" s="2155"/>
      <c r="AH47" s="2155"/>
      <c r="AI47" s="2155"/>
      <c r="AJ47" s="2155"/>
      <c r="AK47" s="2155"/>
      <c r="AL47" s="2155"/>
      <c r="AM47" s="2155"/>
      <c r="AN47" s="2155"/>
      <c r="AO47" s="2155"/>
      <c r="AP47" s="2155"/>
      <c r="AQ47" s="2155"/>
      <c r="AR47" s="2155"/>
      <c r="AS47" s="2155"/>
      <c r="AT47" s="2155"/>
      <c r="AU47" s="2155"/>
      <c r="AV47" s="2155"/>
      <c r="AW47" s="2155"/>
      <c r="AX47" s="2155"/>
      <c r="AY47" s="2155"/>
      <c r="AZ47" s="2155"/>
      <c r="BA47" s="2155"/>
      <c r="BB47" s="2155"/>
      <c r="BC47" s="2155"/>
      <c r="BD47" s="2155"/>
      <c r="BE47" s="2155"/>
      <c r="BF47" s="2155"/>
      <c r="BG47" s="2155"/>
      <c r="BH47" s="2155"/>
      <c r="BI47" s="2155"/>
      <c r="BJ47" s="2155"/>
      <c r="BK47" s="2155"/>
      <c r="BL47" s="2155"/>
      <c r="BM47" s="2155"/>
      <c r="BN47" s="2155"/>
      <c r="BO47" s="2155"/>
      <c r="BP47" s="2149"/>
      <c r="BQ47" s="2149"/>
      <c r="BR47" s="2149"/>
      <c r="BS47" s="2149"/>
      <c r="BT47" s="2149"/>
      <c r="BU47" s="2149"/>
      <c r="BV47" s="7"/>
      <c r="BW47" s="7"/>
      <c r="BX47" s="7"/>
      <c r="BY47" s="7"/>
      <c r="BZ47" s="7"/>
      <c r="CA47" s="7"/>
      <c r="CB47" s="7"/>
      <c r="CC47" s="7"/>
      <c r="CD47" s="7"/>
      <c r="CE47" s="7"/>
      <c r="CF47" s="7"/>
      <c r="CG47" s="7"/>
      <c r="CH47" s="7"/>
      <c r="CI47" s="7"/>
      <c r="CJ47" s="7"/>
      <c r="CK47" s="7"/>
    </row>
    <row r="48" spans="19:89" s="3" customFormat="1" ht="0.75" customHeight="1">
      <c r="S48" s="11"/>
      <c r="T48" s="11"/>
      <c r="U48" s="11"/>
      <c r="V48" s="11"/>
      <c r="W48" s="11"/>
      <c r="X48" s="11"/>
      <c r="Y48" s="2042"/>
      <c r="Z48" s="2042"/>
      <c r="AA48" s="2042"/>
      <c r="AB48" s="2042"/>
      <c r="AC48" s="2041"/>
      <c r="AD48" s="2041"/>
      <c r="AE48" s="2041"/>
      <c r="AF48" s="2041"/>
      <c r="AG48" s="2041"/>
      <c r="AH48" s="2041"/>
      <c r="AI48" s="2041"/>
      <c r="AJ48" s="2041"/>
      <c r="AK48" s="2041"/>
      <c r="AL48" s="2041"/>
      <c r="AM48" s="2041"/>
      <c r="AN48" s="2041"/>
      <c r="AO48" s="2041"/>
      <c r="AP48" s="2041"/>
      <c r="AQ48" s="2041"/>
      <c r="AR48" s="2041"/>
      <c r="AS48" s="2041"/>
      <c r="AT48" s="2041"/>
      <c r="AU48" s="2041"/>
      <c r="AV48" s="2041"/>
      <c r="AW48" s="2041"/>
      <c r="AX48" s="2041"/>
      <c r="AY48" s="2041"/>
      <c r="AZ48" s="2041"/>
      <c r="BA48" s="2041"/>
      <c r="BB48" s="2041"/>
      <c r="BC48" s="2145"/>
      <c r="BD48" s="2145"/>
      <c r="BE48" s="2145"/>
      <c r="BF48" s="2145"/>
      <c r="BG48" s="2145"/>
      <c r="BH48" s="2145"/>
      <c r="BI48" s="2145"/>
      <c r="BJ48" s="2145"/>
      <c r="BK48" s="2145"/>
      <c r="BL48" s="2145"/>
      <c r="BM48" s="2145"/>
      <c r="BN48" s="2145"/>
      <c r="BO48" s="2145"/>
      <c r="BP48" s="2042"/>
      <c r="BQ48" s="2042"/>
      <c r="BR48" s="2042"/>
      <c r="BS48" s="2042"/>
      <c r="BT48" s="2042"/>
      <c r="BU48" s="2042"/>
      <c r="BV48" s="7"/>
      <c r="BW48" s="7"/>
      <c r="BX48" s="7"/>
      <c r="BY48" s="7"/>
      <c r="BZ48" s="7"/>
      <c r="CA48" s="7"/>
      <c r="CB48" s="7"/>
      <c r="CC48" s="7"/>
      <c r="CD48" s="7"/>
      <c r="CE48" s="7"/>
      <c r="CF48" s="7"/>
      <c r="CG48" s="7"/>
      <c r="CH48" s="7"/>
      <c r="CI48" s="7"/>
      <c r="CJ48" s="7"/>
      <c r="CK48" s="7"/>
    </row>
    <row r="49" spans="19:89" s="3" customFormat="1" ht="11.1" customHeight="1">
      <c r="S49" s="11"/>
      <c r="T49" s="11"/>
      <c r="U49" s="11"/>
      <c r="V49" s="11"/>
      <c r="W49" s="11"/>
      <c r="X49" s="11"/>
      <c r="Y49" s="2154" t="s">
        <v>999</v>
      </c>
      <c r="Z49" s="2154"/>
      <c r="AA49" s="2154"/>
      <c r="AB49" s="2154"/>
      <c r="AC49" s="2155" t="s">
        <v>1000</v>
      </c>
      <c r="AD49" s="2155"/>
      <c r="AE49" s="2155"/>
      <c r="AF49" s="2155"/>
      <c r="AG49" s="2155"/>
      <c r="AH49" s="2155"/>
      <c r="AI49" s="2155"/>
      <c r="AJ49" s="2155"/>
      <c r="AK49" s="2155"/>
      <c r="AL49" s="2155"/>
      <c r="AM49" s="2155"/>
      <c r="AN49" s="2155"/>
      <c r="AO49" s="2155"/>
      <c r="AP49" s="2155"/>
      <c r="AQ49" s="2155"/>
      <c r="AR49" s="2155"/>
      <c r="AS49" s="2155"/>
      <c r="AT49" s="2155"/>
      <c r="AU49" s="2155"/>
      <c r="AV49" s="2155"/>
      <c r="AW49" s="2155"/>
      <c r="AX49" s="2155"/>
      <c r="AY49" s="2155"/>
      <c r="AZ49" s="2155"/>
      <c r="BA49" s="2155"/>
      <c r="BB49" s="2155"/>
      <c r="BC49" s="2155"/>
      <c r="BD49" s="2155"/>
      <c r="BE49" s="2155"/>
      <c r="BF49" s="2155"/>
      <c r="BG49" s="2155"/>
      <c r="BH49" s="2155"/>
      <c r="BI49" s="2155"/>
      <c r="BJ49" s="2155"/>
      <c r="BK49" s="2155"/>
      <c r="BL49" s="2155"/>
      <c r="BM49" s="2155"/>
      <c r="BN49" s="2155"/>
      <c r="BO49" s="2155"/>
      <c r="BP49" s="2149" t="s">
        <v>1004</v>
      </c>
      <c r="BQ49" s="2149"/>
      <c r="BR49" s="2149"/>
      <c r="BS49" s="2149"/>
      <c r="BT49" s="2149"/>
      <c r="BU49" s="2149"/>
      <c r="BV49" s="7"/>
      <c r="BW49" s="7"/>
      <c r="BX49" s="7"/>
      <c r="BY49" s="7"/>
      <c r="BZ49" s="7"/>
      <c r="CA49" s="7"/>
      <c r="CB49" s="7"/>
      <c r="CC49" s="7"/>
      <c r="CD49" s="7"/>
      <c r="CE49" s="7"/>
      <c r="CF49" s="7"/>
      <c r="CG49" s="7"/>
      <c r="CH49" s="7"/>
      <c r="CI49" s="7"/>
      <c r="CJ49" s="7"/>
      <c r="CK49" s="7"/>
    </row>
    <row r="50" spans="19:89" s="3" customFormat="1" ht="11.1" customHeight="1">
      <c r="S50" s="11"/>
      <c r="T50" s="11"/>
      <c r="U50" s="11"/>
      <c r="V50" s="11"/>
      <c r="W50" s="11"/>
      <c r="X50" s="11"/>
      <c r="Y50" s="2154"/>
      <c r="Z50" s="2154"/>
      <c r="AA50" s="2154"/>
      <c r="AB50" s="2154"/>
      <c r="AC50" s="2155"/>
      <c r="AD50" s="2155"/>
      <c r="AE50" s="2155"/>
      <c r="AF50" s="2155"/>
      <c r="AG50" s="2155"/>
      <c r="AH50" s="2155"/>
      <c r="AI50" s="2155"/>
      <c r="AJ50" s="2155"/>
      <c r="AK50" s="2155"/>
      <c r="AL50" s="2155"/>
      <c r="AM50" s="2155"/>
      <c r="AN50" s="2155"/>
      <c r="AO50" s="2155"/>
      <c r="AP50" s="2155"/>
      <c r="AQ50" s="2155"/>
      <c r="AR50" s="2155"/>
      <c r="AS50" s="2155"/>
      <c r="AT50" s="2155"/>
      <c r="AU50" s="2155"/>
      <c r="AV50" s="2155"/>
      <c r="AW50" s="2155"/>
      <c r="AX50" s="2155"/>
      <c r="AY50" s="2155"/>
      <c r="AZ50" s="2155"/>
      <c r="BA50" s="2155"/>
      <c r="BB50" s="2155"/>
      <c r="BC50" s="2155"/>
      <c r="BD50" s="2155"/>
      <c r="BE50" s="2155"/>
      <c r="BF50" s="2155"/>
      <c r="BG50" s="2155"/>
      <c r="BH50" s="2155"/>
      <c r="BI50" s="2155"/>
      <c r="BJ50" s="2155"/>
      <c r="BK50" s="2155"/>
      <c r="BL50" s="2155"/>
      <c r="BM50" s="2155"/>
      <c r="BN50" s="2155"/>
      <c r="BO50" s="2155"/>
      <c r="BP50" s="2149"/>
      <c r="BQ50" s="2149"/>
      <c r="BR50" s="2149"/>
      <c r="BS50" s="2149"/>
      <c r="BT50" s="2149"/>
      <c r="BU50" s="2149"/>
      <c r="BV50" s="7"/>
      <c r="BW50" s="7"/>
      <c r="BX50" s="7"/>
      <c r="BY50" s="7"/>
      <c r="BZ50" s="7"/>
      <c r="CA50" s="7"/>
      <c r="CB50" s="7"/>
      <c r="CC50" s="7"/>
      <c r="CD50" s="7"/>
      <c r="CE50" s="7"/>
      <c r="CF50" s="7"/>
      <c r="CG50" s="7"/>
      <c r="CH50" s="7"/>
      <c r="CI50" s="7"/>
      <c r="CJ50" s="7"/>
      <c r="CK50" s="7"/>
    </row>
    <row r="51" spans="19:89" s="3" customFormat="1" ht="0.75" customHeight="1">
      <c r="S51" s="11"/>
      <c r="T51" s="11"/>
      <c r="U51" s="11"/>
      <c r="V51" s="11"/>
      <c r="W51" s="11"/>
      <c r="X51" s="11"/>
      <c r="Y51" s="2042"/>
      <c r="Z51" s="2042"/>
      <c r="AA51" s="2042"/>
      <c r="AB51" s="2042"/>
      <c r="AC51" s="2041"/>
      <c r="AD51" s="2041"/>
      <c r="AE51" s="2041"/>
      <c r="AF51" s="2041"/>
      <c r="AG51" s="2041"/>
      <c r="AH51" s="2041"/>
      <c r="AI51" s="2041"/>
      <c r="AJ51" s="2041"/>
      <c r="AK51" s="2041"/>
      <c r="AL51" s="2041"/>
      <c r="AM51" s="2041"/>
      <c r="AN51" s="2041"/>
      <c r="AO51" s="2041"/>
      <c r="AP51" s="2041"/>
      <c r="AQ51" s="2041"/>
      <c r="AR51" s="2041"/>
      <c r="AS51" s="2041"/>
      <c r="AT51" s="2041"/>
      <c r="AU51" s="2041"/>
      <c r="AV51" s="2041"/>
      <c r="AW51" s="2041"/>
      <c r="AX51" s="2041"/>
      <c r="AY51" s="2041"/>
      <c r="AZ51" s="2041"/>
      <c r="BA51" s="2041"/>
      <c r="BB51" s="2041"/>
      <c r="BC51" s="2145"/>
      <c r="BD51" s="2145"/>
      <c r="BE51" s="2145"/>
      <c r="BF51" s="2145"/>
      <c r="BG51" s="2145"/>
      <c r="BH51" s="2145"/>
      <c r="BI51" s="2145"/>
      <c r="BJ51" s="2145"/>
      <c r="BK51" s="2145"/>
      <c r="BL51" s="2145"/>
      <c r="BM51" s="2145"/>
      <c r="BN51" s="2145"/>
      <c r="BO51" s="2145"/>
      <c r="BP51" s="2042"/>
      <c r="BQ51" s="2042"/>
      <c r="BR51" s="2042"/>
      <c r="BS51" s="2042"/>
      <c r="BT51" s="2042"/>
      <c r="BU51" s="2042"/>
      <c r="BV51" s="7"/>
      <c r="BW51" s="7"/>
      <c r="BX51" s="7"/>
      <c r="BY51" s="7"/>
      <c r="BZ51" s="7"/>
      <c r="CA51" s="7"/>
      <c r="CB51" s="7"/>
      <c r="CC51" s="7"/>
      <c r="CD51" s="7"/>
      <c r="CE51" s="7"/>
      <c r="CF51" s="7"/>
      <c r="CG51" s="7"/>
      <c r="CH51" s="7"/>
      <c r="CI51" s="7"/>
      <c r="CJ51" s="7"/>
      <c r="CK51" s="7"/>
    </row>
    <row r="52" spans="19:89" s="3" customFormat="1" ht="11.1" customHeight="1">
      <c r="S52" s="11"/>
      <c r="T52" s="11"/>
      <c r="U52" s="11"/>
      <c r="V52" s="11"/>
      <c r="W52" s="11"/>
      <c r="X52" s="11"/>
      <c r="Y52" s="2154" t="s">
        <v>19</v>
      </c>
      <c r="Z52" s="2154"/>
      <c r="AA52" s="2154"/>
      <c r="AB52" s="2154"/>
      <c r="AC52" s="2155" t="s">
        <v>20</v>
      </c>
      <c r="AD52" s="2155"/>
      <c r="AE52" s="2155"/>
      <c r="AF52" s="2155"/>
      <c r="AG52" s="2155"/>
      <c r="AH52" s="2155"/>
      <c r="AI52" s="2155"/>
      <c r="AJ52" s="2155"/>
      <c r="AK52" s="2155"/>
      <c r="AL52" s="2155"/>
      <c r="AM52" s="2155"/>
      <c r="AN52" s="2155"/>
      <c r="AO52" s="2155"/>
      <c r="AP52" s="2155"/>
      <c r="AQ52" s="2155"/>
      <c r="AR52" s="2155"/>
      <c r="AS52" s="2155"/>
      <c r="AT52" s="2155"/>
      <c r="AU52" s="2155"/>
      <c r="AV52" s="2155"/>
      <c r="AW52" s="2155"/>
      <c r="AX52" s="2155"/>
      <c r="AY52" s="2155"/>
      <c r="AZ52" s="2155"/>
      <c r="BA52" s="2155"/>
      <c r="BB52" s="2155"/>
      <c r="BC52" s="2155"/>
      <c r="BD52" s="2155"/>
      <c r="BE52" s="2155"/>
      <c r="BF52" s="2155"/>
      <c r="BG52" s="2155"/>
      <c r="BH52" s="2155"/>
      <c r="BI52" s="2155"/>
      <c r="BJ52" s="2155"/>
      <c r="BK52" s="2155"/>
      <c r="BL52" s="2155"/>
      <c r="BM52" s="2155"/>
      <c r="BN52" s="2155"/>
      <c r="BO52" s="2155"/>
      <c r="BP52" s="2149" t="s">
        <v>1005</v>
      </c>
      <c r="BQ52" s="2149"/>
      <c r="BR52" s="2149"/>
      <c r="BS52" s="2149"/>
      <c r="BT52" s="2149"/>
      <c r="BU52" s="2149"/>
      <c r="BV52" s="7"/>
      <c r="BW52" s="7"/>
      <c r="BX52" s="7"/>
      <c r="BY52" s="7"/>
      <c r="BZ52" s="7"/>
      <c r="CA52" s="7"/>
      <c r="CB52" s="7"/>
      <c r="CC52" s="7"/>
      <c r="CD52" s="7"/>
      <c r="CE52" s="7"/>
      <c r="CF52" s="7"/>
      <c r="CG52" s="7"/>
      <c r="CH52" s="7"/>
      <c r="CI52" s="7"/>
      <c r="CJ52" s="7"/>
      <c r="CK52" s="7"/>
    </row>
    <row r="53" spans="19:89" s="3" customFormat="1" ht="11.1" customHeight="1">
      <c r="S53" s="11"/>
      <c r="T53" s="11"/>
      <c r="U53" s="11"/>
      <c r="V53" s="11"/>
      <c r="W53" s="11"/>
      <c r="X53" s="11"/>
      <c r="Y53" s="2154"/>
      <c r="Z53" s="2154"/>
      <c r="AA53" s="2154"/>
      <c r="AB53" s="2154"/>
      <c r="AC53" s="2155"/>
      <c r="AD53" s="2155"/>
      <c r="AE53" s="2155"/>
      <c r="AF53" s="2155"/>
      <c r="AG53" s="2155"/>
      <c r="AH53" s="2155"/>
      <c r="AI53" s="2155"/>
      <c r="AJ53" s="2155"/>
      <c r="AK53" s="2155"/>
      <c r="AL53" s="2155"/>
      <c r="AM53" s="2155"/>
      <c r="AN53" s="2155"/>
      <c r="AO53" s="2155"/>
      <c r="AP53" s="2155"/>
      <c r="AQ53" s="2155"/>
      <c r="AR53" s="2155"/>
      <c r="AS53" s="2155"/>
      <c r="AT53" s="2155"/>
      <c r="AU53" s="2155"/>
      <c r="AV53" s="2155"/>
      <c r="AW53" s="2155"/>
      <c r="AX53" s="2155"/>
      <c r="AY53" s="2155"/>
      <c r="AZ53" s="2155"/>
      <c r="BA53" s="2155"/>
      <c r="BB53" s="2155"/>
      <c r="BC53" s="2155"/>
      <c r="BD53" s="2155"/>
      <c r="BE53" s="2155"/>
      <c r="BF53" s="2155"/>
      <c r="BG53" s="2155"/>
      <c r="BH53" s="2155"/>
      <c r="BI53" s="2155"/>
      <c r="BJ53" s="2155"/>
      <c r="BK53" s="2155"/>
      <c r="BL53" s="2155"/>
      <c r="BM53" s="2155"/>
      <c r="BN53" s="2155"/>
      <c r="BO53" s="2155"/>
      <c r="BP53" s="2149"/>
      <c r="BQ53" s="2149"/>
      <c r="BR53" s="2149"/>
      <c r="BS53" s="2149"/>
      <c r="BT53" s="2149"/>
      <c r="BU53" s="2149"/>
      <c r="BV53" s="7"/>
      <c r="BW53" s="7"/>
      <c r="BX53" s="7"/>
      <c r="BY53" s="7"/>
      <c r="BZ53" s="7"/>
      <c r="CA53" s="7"/>
      <c r="CB53" s="7"/>
      <c r="CC53" s="7"/>
      <c r="CD53" s="7"/>
      <c r="CE53" s="7"/>
      <c r="CF53" s="7"/>
      <c r="CG53" s="7"/>
      <c r="CH53" s="7"/>
      <c r="CI53" s="7"/>
      <c r="CJ53" s="7"/>
      <c r="CK53" s="7"/>
    </row>
    <row r="54" spans="19:89" s="3" customFormat="1" ht="0.95" customHeight="1">
      <c r="S54" s="11"/>
      <c r="T54" s="11"/>
      <c r="U54" s="11"/>
      <c r="V54" s="11"/>
      <c r="W54" s="11"/>
      <c r="X54" s="11"/>
      <c r="Y54" s="5"/>
      <c r="Z54" s="5"/>
      <c r="AA54" s="5"/>
      <c r="AB54" s="5"/>
      <c r="AC54" s="10"/>
      <c r="AD54" s="10"/>
      <c r="AE54" s="10"/>
      <c r="AF54" s="10"/>
      <c r="AG54" s="10"/>
      <c r="AH54" s="10"/>
      <c r="AI54" s="10"/>
      <c r="AJ54" s="10"/>
      <c r="AK54" s="10"/>
      <c r="AL54" s="10"/>
      <c r="AM54" s="10"/>
      <c r="AN54" s="10"/>
      <c r="AO54" s="10"/>
      <c r="AP54" s="10"/>
      <c r="AQ54" s="10"/>
      <c r="AR54" s="10"/>
      <c r="AS54" s="10"/>
      <c r="AT54" s="10"/>
      <c r="AU54" s="10"/>
      <c r="AV54" s="8"/>
      <c r="AW54" s="8"/>
      <c r="AX54" s="8"/>
      <c r="AY54" s="8"/>
      <c r="AZ54" s="8"/>
      <c r="BA54" s="8"/>
      <c r="BB54" s="8"/>
      <c r="BC54" s="8"/>
      <c r="BD54" s="8"/>
      <c r="BE54" s="8"/>
      <c r="BF54" s="8"/>
      <c r="BG54" s="8"/>
      <c r="BH54" s="8"/>
      <c r="BI54" s="8"/>
      <c r="BJ54" s="8"/>
      <c r="BK54" s="8"/>
      <c r="BL54" s="8"/>
      <c r="BM54" s="8"/>
      <c r="BN54" s="8"/>
      <c r="BO54" s="8"/>
      <c r="BP54" s="5"/>
      <c r="BQ54" s="5"/>
      <c r="BR54" s="5"/>
      <c r="BS54" s="5"/>
      <c r="BT54" s="5"/>
      <c r="BU54" s="5"/>
      <c r="BV54" s="7"/>
      <c r="BW54" s="7"/>
      <c r="BX54" s="7"/>
      <c r="BY54" s="7"/>
      <c r="BZ54" s="7"/>
      <c r="CA54" s="7"/>
      <c r="CB54" s="7"/>
      <c r="CC54" s="7"/>
      <c r="CD54" s="7"/>
      <c r="CE54" s="7"/>
      <c r="CF54" s="7"/>
      <c r="CG54" s="7"/>
      <c r="CH54" s="7"/>
      <c r="CI54" s="7"/>
      <c r="CJ54" s="7"/>
      <c r="CK54" s="7"/>
    </row>
    <row r="55" spans="19:89">
      <c r="AV55" s="13"/>
      <c r="AW55" s="13"/>
      <c r="AX55" s="13"/>
      <c r="AY55" s="13"/>
      <c r="AZ55" s="13"/>
      <c r="BA55" s="13"/>
      <c r="BB55" s="13"/>
      <c r="BC55" s="13"/>
      <c r="BD55" s="13"/>
      <c r="BE55" s="13"/>
      <c r="BF55" s="13"/>
      <c r="BG55" s="13"/>
      <c r="BH55" s="13"/>
      <c r="BI55" s="13"/>
      <c r="BJ55" s="13"/>
      <c r="BK55" s="13"/>
      <c r="BL55" s="13"/>
      <c r="BM55" s="13"/>
      <c r="BN55" s="13"/>
      <c r="BO55" s="13"/>
    </row>
    <row r="222" spans="24:24">
      <c r="X222" s="14"/>
    </row>
  </sheetData>
  <mergeCells count="49">
    <mergeCell ref="Y25:BO26"/>
    <mergeCell ref="V25:X26"/>
    <mergeCell ref="AC28:BO29"/>
    <mergeCell ref="BP49:BU50"/>
    <mergeCell ref="AC43:BO44"/>
    <mergeCell ref="AC46:BO47"/>
    <mergeCell ref="AC40:BO41"/>
    <mergeCell ref="AC31:BO32"/>
    <mergeCell ref="Y28:AB29"/>
    <mergeCell ref="Y31:AB32"/>
    <mergeCell ref="Y49:AB50"/>
    <mergeCell ref="AC49:BO50"/>
    <mergeCell ref="Y52:AB53"/>
    <mergeCell ref="Y34:AB35"/>
    <mergeCell ref="Y43:AB44"/>
    <mergeCell ref="Y46:AB47"/>
    <mergeCell ref="BP43:BU44"/>
    <mergeCell ref="BP46:BU47"/>
    <mergeCell ref="BP34:BU35"/>
    <mergeCell ref="AC34:BO35"/>
    <mergeCell ref="BP37:BU38"/>
    <mergeCell ref="BP40:BU41"/>
    <mergeCell ref="Y37:AB38"/>
    <mergeCell ref="Y40:AB41"/>
    <mergeCell ref="AC37:BO38"/>
    <mergeCell ref="AC52:BO53"/>
    <mergeCell ref="BP52:BU53"/>
    <mergeCell ref="A1:CL2"/>
    <mergeCell ref="S4:U5"/>
    <mergeCell ref="V22:X23"/>
    <mergeCell ref="S19:U20"/>
    <mergeCell ref="S7:U8"/>
    <mergeCell ref="S10:U11"/>
    <mergeCell ref="BP4:BU5"/>
    <mergeCell ref="V13:X14"/>
    <mergeCell ref="V16:X17"/>
    <mergeCell ref="V4:BO5"/>
    <mergeCell ref="V7:BO8"/>
    <mergeCell ref="V10:BO11"/>
    <mergeCell ref="Y13:BO14"/>
    <mergeCell ref="Y16:BO17"/>
    <mergeCell ref="V19:BO20"/>
    <mergeCell ref="Y22:BO23"/>
    <mergeCell ref="BP28:BU29"/>
    <mergeCell ref="BP31:BU32"/>
    <mergeCell ref="BP7:BU8"/>
    <mergeCell ref="BP13:BU14"/>
    <mergeCell ref="BP16:BU17"/>
    <mergeCell ref="BP22:BU23"/>
  </mergeCells>
  <phoneticPr fontId="113"/>
  <pageMargins left="0.19685039370078741" right="0.19685039370078741" top="0.98425196850393704" bottom="0.98425196850393704" header="0.51181102362204722" footer="0.15748031496062992"/>
  <pageSetup paperSize="9" orientation="landscape" verticalDpi="300" r:id="rId1"/>
  <headerFooter alignWithMargins="0">
    <oddFooter>&amp;R&amp;"Arial,太字"&amp;8&amp;P/&amp;N</oddFooter>
  </headerFooter>
</worksheet>
</file>

<file path=xl/worksheets/sheet2.xml><?xml version="1.0" encoding="utf-8"?>
<worksheet xmlns="http://schemas.openxmlformats.org/spreadsheetml/2006/main" xmlns:r="http://schemas.openxmlformats.org/officeDocument/2006/relationships">
  <sheetPr codeName="Sheet6">
    <tabColor indexed="17"/>
  </sheetPr>
  <dimension ref="H221"/>
  <sheetViews>
    <sheetView view="pageBreakPreview" zoomScale="80" zoomScaleNormal="75" zoomScaleSheetLayoutView="80" workbookViewId="0">
      <selection activeCell="BN30" sqref="BN30:BR55"/>
    </sheetView>
  </sheetViews>
  <sheetFormatPr defaultRowHeight="13.5"/>
  <cols>
    <col min="1" max="1" width="8.75" customWidth="1"/>
    <col min="21" max="21" width="9.875" customWidth="1"/>
    <col min="22" max="22" width="0.25" customWidth="1"/>
  </cols>
  <sheetData>
    <row r="221" spans="8:8">
      <c r="H221" s="15"/>
    </row>
  </sheetData>
  <phoneticPr fontId="113"/>
  <pageMargins left="0.19685039370078741" right="0.19685039370078741" top="0.39370078740157483" bottom="0.39370078740157483" header="0.19685039370078741" footer="0.19685039370078741"/>
  <pageSetup paperSize="9" scale="75" orientation="landscape" horizontalDpi="300" verticalDpi="300" r:id="rId1"/>
  <headerFooter alignWithMargins="0">
    <oddHeader>&amp;R&amp;"Arial,太字"&amp;12 &amp;U1  Project Facility Plan</oddHeader>
    <oddFooter>&amp;R&amp;"Arial,太字"&amp;12&amp;P/&amp;N</oddFooter>
  </headerFooter>
  <drawing r:id="rId2"/>
</worksheet>
</file>

<file path=xl/worksheets/sheet3.xml><?xml version="1.0" encoding="utf-8"?>
<worksheet xmlns="http://schemas.openxmlformats.org/spreadsheetml/2006/main" xmlns:r="http://schemas.openxmlformats.org/officeDocument/2006/relationships">
  <sheetPr codeName="Sheet2" enableFormatConditionsCalculation="0">
    <tabColor indexed="20"/>
  </sheetPr>
  <dimension ref="A1:BP201"/>
  <sheetViews>
    <sheetView showZeros="0" view="pageBreakPreview" zoomScale="110" zoomScaleNormal="100" zoomScaleSheetLayoutView="110" workbookViewId="0">
      <selection activeCell="AJ53" sqref="AJ53"/>
    </sheetView>
  </sheetViews>
  <sheetFormatPr defaultRowHeight="12"/>
  <cols>
    <col min="1" max="1" width="0.375" style="16" customWidth="1"/>
    <col min="2" max="2" width="6.25" style="16" customWidth="1"/>
    <col min="3" max="3" width="0.375" style="16" customWidth="1"/>
    <col min="4" max="4" width="6.625" style="16" customWidth="1"/>
    <col min="5" max="5" width="5.125" style="21" customWidth="1"/>
    <col min="6" max="6" width="5.875" style="16" bestFit="1" customWidth="1"/>
    <col min="7" max="7" width="1.875" style="16" bestFit="1" customWidth="1"/>
    <col min="8" max="8" width="5.875" style="16" bestFit="1" customWidth="1"/>
    <col min="9" max="9" width="7.125" style="17" customWidth="1"/>
    <col min="10" max="10" width="0.375" style="16" customWidth="1"/>
    <col min="11" max="11" width="3" style="20" customWidth="1"/>
    <col min="12" max="12" width="5" style="16" customWidth="1"/>
    <col min="13" max="13" width="6.125" style="16" bestFit="1" customWidth="1"/>
    <col min="14" max="14" width="1.875" style="16" bestFit="1" customWidth="1"/>
    <col min="15" max="15" width="5.875" style="16" bestFit="1" customWidth="1"/>
    <col min="16" max="16" width="5.625" style="16" bestFit="1" customWidth="1"/>
    <col min="17" max="17" width="0.375" style="16" customWidth="1"/>
    <col min="18" max="18" width="6.625" style="16" customWidth="1"/>
    <col min="19" max="19" width="0.375" style="16" customWidth="1"/>
    <col min="20" max="20" width="5.625" style="16" customWidth="1"/>
    <col min="21" max="21" width="0.375" style="16" customWidth="1"/>
    <col min="22" max="22" width="5.625" style="16" customWidth="1"/>
    <col min="23" max="23" width="0.375" style="16" customWidth="1"/>
    <col min="24" max="24" width="5.625" style="16" customWidth="1"/>
    <col min="25" max="25" width="0.375" style="16" customWidth="1"/>
    <col min="26" max="26" width="5.625" style="16" customWidth="1"/>
    <col min="27" max="27" width="0.375" style="16" customWidth="1"/>
    <col min="28" max="28" width="5.625" style="16" customWidth="1"/>
    <col min="29" max="29" width="0.375" style="16" customWidth="1"/>
    <col min="30" max="30" width="5.625" style="16" customWidth="1"/>
    <col min="31" max="31" width="0.375" style="16" customWidth="1"/>
    <col min="32" max="32" width="5.625" style="16" customWidth="1"/>
    <col min="33" max="33" width="0.375" style="16" customWidth="1"/>
    <col min="34" max="34" width="5.625" style="16" customWidth="1"/>
    <col min="35" max="35" width="0.375" style="16" customWidth="1"/>
    <col min="36" max="36" width="5.625" style="16" customWidth="1"/>
    <col min="37" max="37" width="0.375" style="16" customWidth="1"/>
    <col min="38" max="38" width="5.625" style="16" customWidth="1"/>
    <col min="39" max="39" width="0.375" style="16" customWidth="1"/>
    <col min="40" max="40" width="5.625" style="16" customWidth="1"/>
    <col min="41" max="41" width="0.375" style="16" customWidth="1"/>
    <col min="42" max="42" width="5.625" style="16" customWidth="1"/>
    <col min="43" max="43" width="0.375" style="16" customWidth="1"/>
    <col min="44" max="16384" width="9" style="16"/>
  </cols>
  <sheetData>
    <row r="1" spans="1:43" s="1946" customFormat="1" ht="12" customHeight="1">
      <c r="A1" s="2157" t="s">
        <v>81</v>
      </c>
      <c r="B1" s="2158"/>
      <c r="C1" s="2157" t="s">
        <v>82</v>
      </c>
      <c r="D1" s="2158"/>
      <c r="E1" s="2159" t="s">
        <v>83</v>
      </c>
      <c r="F1" s="2160"/>
      <c r="G1" s="2160"/>
      <c r="H1" s="2160"/>
      <c r="I1" s="2160"/>
      <c r="J1" s="2161"/>
      <c r="K1" s="2159" t="s">
        <v>84</v>
      </c>
      <c r="L1" s="2160"/>
      <c r="M1" s="2160"/>
      <c r="N1" s="2160"/>
      <c r="O1" s="2160"/>
      <c r="P1" s="2160"/>
      <c r="Q1" s="2160"/>
      <c r="R1" s="2160"/>
      <c r="S1" s="2161"/>
      <c r="T1" s="2159" t="s">
        <v>85</v>
      </c>
      <c r="U1" s="2160"/>
      <c r="V1" s="2160"/>
      <c r="W1" s="2160"/>
      <c r="X1" s="2160"/>
      <c r="Y1" s="2160"/>
      <c r="Z1" s="2160"/>
      <c r="AA1" s="2160"/>
      <c r="AB1" s="2160"/>
      <c r="AC1" s="2160"/>
      <c r="AD1" s="2160"/>
      <c r="AE1" s="2160"/>
      <c r="AF1" s="2160"/>
      <c r="AG1" s="2160"/>
      <c r="AH1" s="2160"/>
      <c r="AI1" s="2160"/>
      <c r="AJ1" s="2160"/>
      <c r="AK1" s="2160"/>
      <c r="AL1" s="2160"/>
      <c r="AM1" s="2160"/>
      <c r="AN1" s="2160"/>
      <c r="AO1" s="2160"/>
      <c r="AP1" s="2160"/>
      <c r="AQ1" s="2161"/>
    </row>
    <row r="2" spans="1:43" s="1946" customFormat="1" ht="12" customHeight="1">
      <c r="A2" s="2162"/>
      <c r="B2" s="2163"/>
      <c r="C2" s="2162" t="s">
        <v>86</v>
      </c>
      <c r="D2" s="2164"/>
      <c r="E2" s="1947" t="s">
        <v>87</v>
      </c>
      <c r="F2" s="2159" t="s">
        <v>88</v>
      </c>
      <c r="G2" s="2160"/>
      <c r="H2" s="2161"/>
      <c r="I2" s="2160" t="s">
        <v>89</v>
      </c>
      <c r="J2" s="2161"/>
      <c r="K2" s="2159" t="s">
        <v>87</v>
      </c>
      <c r="L2" s="2161"/>
      <c r="M2" s="2159" t="s">
        <v>88</v>
      </c>
      <c r="N2" s="2160"/>
      <c r="O2" s="2161"/>
      <c r="P2" s="2159" t="s">
        <v>90</v>
      </c>
      <c r="Q2" s="2161"/>
      <c r="R2" s="2165" t="s">
        <v>89</v>
      </c>
      <c r="S2" s="2165"/>
      <c r="T2" s="2159" t="s">
        <v>91</v>
      </c>
      <c r="U2" s="2160"/>
      <c r="V2" s="2159" t="s">
        <v>92</v>
      </c>
      <c r="W2" s="2161"/>
      <c r="X2" s="2160" t="s">
        <v>93</v>
      </c>
      <c r="Y2" s="2160"/>
      <c r="Z2" s="2159" t="s">
        <v>94</v>
      </c>
      <c r="AA2" s="2161"/>
      <c r="AB2" s="2160" t="s">
        <v>95</v>
      </c>
      <c r="AC2" s="2160"/>
      <c r="AD2" s="2159" t="s">
        <v>96</v>
      </c>
      <c r="AE2" s="2161"/>
      <c r="AF2" s="2160" t="s">
        <v>97</v>
      </c>
      <c r="AG2" s="2160"/>
      <c r="AH2" s="2159" t="s">
        <v>98</v>
      </c>
      <c r="AI2" s="2161"/>
      <c r="AJ2" s="2160" t="s">
        <v>99</v>
      </c>
      <c r="AK2" s="2160"/>
      <c r="AL2" s="2159" t="s">
        <v>100</v>
      </c>
      <c r="AM2" s="2161"/>
      <c r="AN2" s="2160" t="s">
        <v>101</v>
      </c>
      <c r="AO2" s="2161"/>
      <c r="AP2" s="2160" t="s">
        <v>102</v>
      </c>
      <c r="AQ2" s="2161"/>
    </row>
    <row r="3" spans="1:43" s="1946" customFormat="1" ht="12" customHeight="1">
      <c r="A3" s="1948"/>
      <c r="B3" s="1949" t="s">
        <v>103</v>
      </c>
      <c r="C3" s="1950"/>
      <c r="D3" s="1951" t="s">
        <v>104</v>
      </c>
      <c r="E3" s="1948" t="s">
        <v>105</v>
      </c>
      <c r="F3" s="1952" t="s">
        <v>537</v>
      </c>
      <c r="G3" s="1953" t="s">
        <v>106</v>
      </c>
      <c r="H3" s="1954">
        <v>8000</v>
      </c>
      <c r="I3" s="1955">
        <f>H3-P3-P4</f>
        <v>8000</v>
      </c>
      <c r="J3" s="1954"/>
      <c r="K3" s="1956">
        <v>1</v>
      </c>
      <c r="L3" s="1957" t="str">
        <f>'4.1Plan'!D6</f>
        <v>ML01-1</v>
      </c>
      <c r="M3" s="1958">
        <f>'4.1Plan'!V6</f>
        <v>-800</v>
      </c>
      <c r="N3" s="1959" t="s">
        <v>106</v>
      </c>
      <c r="O3" s="1960">
        <f>'4.1Plan'!X6</f>
        <v>4000</v>
      </c>
      <c r="P3" s="1961">
        <f>'4.1Plan'!Z6</f>
        <v>0</v>
      </c>
      <c r="Q3" s="1961"/>
      <c r="R3" s="1962">
        <f>'4.1Plan'!AB6</f>
        <v>4800</v>
      </c>
      <c r="S3" s="1963"/>
      <c r="T3" s="2005"/>
      <c r="U3" s="2006"/>
      <c r="V3" s="2005"/>
      <c r="W3" s="2006"/>
      <c r="X3" s="2005"/>
      <c r="Y3" s="2006"/>
      <c r="Z3" s="2005"/>
      <c r="AA3" s="2006"/>
      <c r="AB3" s="2005"/>
      <c r="AC3" s="2006"/>
      <c r="AD3" s="2005"/>
      <c r="AE3" s="2006"/>
      <c r="AF3" s="2005"/>
      <c r="AG3" s="2006"/>
      <c r="AH3" s="2005"/>
      <c r="AI3" s="2006"/>
      <c r="AJ3" s="2005"/>
      <c r="AK3" s="2006"/>
      <c r="AL3" s="2005"/>
      <c r="AM3" s="2006"/>
      <c r="AN3" s="2005"/>
      <c r="AO3" s="2006"/>
      <c r="AP3" s="2005"/>
      <c r="AQ3" s="2006"/>
    </row>
    <row r="4" spans="1:43" s="1946" customFormat="1" ht="12" customHeight="1">
      <c r="A4" s="1964"/>
      <c r="B4" s="1965"/>
      <c r="C4" s="1966"/>
      <c r="D4" s="1967"/>
      <c r="E4" s="1947"/>
      <c r="F4" s="1968"/>
      <c r="G4" s="1969"/>
      <c r="H4" s="1970"/>
      <c r="I4" s="1971"/>
      <c r="J4" s="1970"/>
      <c r="K4" s="1956">
        <f t="shared" ref="K4:K30" si="0">K3+1</f>
        <v>2</v>
      </c>
      <c r="L4" s="1957" t="str">
        <f>'4.1Plan'!D25</f>
        <v>ML01-2</v>
      </c>
      <c r="M4" s="1958">
        <f>'4.1Plan'!V25</f>
        <v>4000</v>
      </c>
      <c r="N4" s="1959" t="s">
        <v>106</v>
      </c>
      <c r="O4" s="1960">
        <f>'4.1Plan'!X25</f>
        <v>8000</v>
      </c>
      <c r="P4" s="1971">
        <f>'4.1Plan'!Z25</f>
        <v>0</v>
      </c>
      <c r="Q4" s="1971"/>
      <c r="R4" s="1972">
        <f>'4.1Plan'!AB25</f>
        <v>4000</v>
      </c>
      <c r="S4" s="1973"/>
      <c r="T4" s="2005"/>
      <c r="U4" s="2006"/>
      <c r="V4" s="2005"/>
      <c r="W4" s="2006"/>
      <c r="X4" s="2005"/>
      <c r="Y4" s="2006"/>
      <c r="Z4" s="2005"/>
      <c r="AA4" s="2006"/>
      <c r="AB4" s="2005"/>
      <c r="AC4" s="2006"/>
      <c r="AD4" s="2005"/>
      <c r="AE4" s="2006"/>
      <c r="AF4" s="2005"/>
      <c r="AG4" s="2006"/>
      <c r="AH4" s="2005"/>
      <c r="AI4" s="2006"/>
      <c r="AJ4" s="2005"/>
      <c r="AK4" s="2006"/>
      <c r="AL4" s="2005"/>
      <c r="AM4" s="2006"/>
      <c r="AN4" s="2005"/>
      <c r="AO4" s="2006"/>
      <c r="AP4" s="2005"/>
      <c r="AQ4" s="2006"/>
    </row>
    <row r="5" spans="1:43" s="1946" customFormat="1" ht="12" customHeight="1">
      <c r="A5" s="1950"/>
      <c r="B5" s="1949" t="s">
        <v>107</v>
      </c>
      <c r="C5" s="1966"/>
      <c r="D5" s="1967"/>
      <c r="E5" s="1948" t="s">
        <v>538</v>
      </c>
      <c r="F5" s="1952">
        <v>8000</v>
      </c>
      <c r="G5" s="1953" t="s">
        <v>106</v>
      </c>
      <c r="H5" s="1954">
        <v>17000</v>
      </c>
      <c r="I5" s="1955">
        <f>(H5-F5)-P5-P6</f>
        <v>9000</v>
      </c>
      <c r="J5" s="1954"/>
      <c r="K5" s="1956">
        <f t="shared" si="0"/>
        <v>3</v>
      </c>
      <c r="L5" s="1957" t="str">
        <f>'4.1Plan'!D37</f>
        <v>ML02-1</v>
      </c>
      <c r="M5" s="1958">
        <f>'4.1Plan'!V37</f>
        <v>8000</v>
      </c>
      <c r="N5" s="1959" t="s">
        <v>106</v>
      </c>
      <c r="O5" s="1960">
        <f>'4.1Plan'!X37</f>
        <v>13000</v>
      </c>
      <c r="P5" s="1961">
        <f>'4.1Plan'!Z37</f>
        <v>0</v>
      </c>
      <c r="Q5" s="1961"/>
      <c r="R5" s="1962">
        <f>'4.1Plan'!AB37</f>
        <v>5000</v>
      </c>
      <c r="S5" s="1963"/>
      <c r="T5" s="2005"/>
      <c r="U5" s="2006"/>
      <c r="V5" s="2005"/>
      <c r="W5" s="2006"/>
      <c r="X5" s="2005"/>
      <c r="Y5" s="2006"/>
      <c r="Z5" s="2005"/>
      <c r="AA5" s="2006"/>
      <c r="AB5" s="2005"/>
      <c r="AC5" s="2006"/>
      <c r="AD5" s="2005"/>
      <c r="AE5" s="2006"/>
      <c r="AF5" s="2005"/>
      <c r="AG5" s="2006"/>
      <c r="AH5" s="2005"/>
      <c r="AI5" s="2006"/>
      <c r="AJ5" s="2005"/>
      <c r="AK5" s="2006"/>
      <c r="AL5" s="2005"/>
      <c r="AM5" s="2006"/>
      <c r="AN5" s="2005"/>
      <c r="AO5" s="2006"/>
      <c r="AP5" s="2005"/>
      <c r="AQ5" s="2006"/>
    </row>
    <row r="6" spans="1:43" s="1946" customFormat="1" ht="12" customHeight="1">
      <c r="A6" s="1966"/>
      <c r="B6" s="1965"/>
      <c r="C6" s="1966"/>
      <c r="D6" s="1967"/>
      <c r="E6" s="1947"/>
      <c r="F6" s="1968"/>
      <c r="G6" s="1969"/>
      <c r="H6" s="1970"/>
      <c r="I6" s="1971"/>
      <c r="J6" s="1970"/>
      <c r="K6" s="1956">
        <f t="shared" si="0"/>
        <v>4</v>
      </c>
      <c r="L6" s="1957" t="str">
        <f>'4.1Plan'!D54</f>
        <v>ML02-2</v>
      </c>
      <c r="M6" s="1958">
        <f>'4.1Plan'!V54</f>
        <v>13000</v>
      </c>
      <c r="N6" s="1959" t="s">
        <v>106</v>
      </c>
      <c r="O6" s="1960">
        <f>'4.1Plan'!X54</f>
        <v>17000</v>
      </c>
      <c r="P6" s="1961">
        <f>'4.1Plan'!Z54</f>
        <v>0</v>
      </c>
      <c r="Q6" s="1961"/>
      <c r="R6" s="1962">
        <f>'4.1Plan'!AB54</f>
        <v>4000</v>
      </c>
      <c r="S6" s="1963"/>
      <c r="T6" s="2005"/>
      <c r="U6" s="2006"/>
      <c r="V6" s="2005"/>
      <c r="W6" s="2006"/>
      <c r="X6" s="2005"/>
      <c r="Y6" s="2006"/>
      <c r="Z6" s="2005"/>
      <c r="AA6" s="2006"/>
      <c r="AB6" s="2005"/>
      <c r="AC6" s="2006"/>
      <c r="AD6" s="2005"/>
      <c r="AE6" s="2006"/>
      <c r="AF6" s="2005"/>
      <c r="AG6" s="2006"/>
      <c r="AH6" s="2005"/>
      <c r="AI6" s="2006"/>
      <c r="AJ6" s="2005"/>
      <c r="AK6" s="2006"/>
      <c r="AL6" s="2005"/>
      <c r="AM6" s="2006"/>
      <c r="AN6" s="2005"/>
      <c r="AO6" s="2006"/>
      <c r="AP6" s="2005"/>
      <c r="AQ6" s="2006"/>
    </row>
    <row r="7" spans="1:43" s="1946" customFormat="1" ht="12" customHeight="1">
      <c r="A7" s="1966"/>
      <c r="B7" s="1965"/>
      <c r="C7" s="1966"/>
      <c r="D7" s="1967"/>
      <c r="E7" s="1974" t="s">
        <v>539</v>
      </c>
      <c r="F7" s="1975">
        <v>17000</v>
      </c>
      <c r="G7" s="1959" t="s">
        <v>106</v>
      </c>
      <c r="H7" s="1960">
        <v>22000</v>
      </c>
      <c r="I7" s="1961">
        <f>(H7-F7)-P7</f>
        <v>5059.78</v>
      </c>
      <c r="J7" s="1960"/>
      <c r="K7" s="1956">
        <f t="shared" si="0"/>
        <v>5</v>
      </c>
      <c r="L7" s="1957" t="str">
        <f>'4.1Plan'!D70</f>
        <v>ML03-1</v>
      </c>
      <c r="M7" s="1958">
        <f>'4.1Plan'!V70</f>
        <v>17000</v>
      </c>
      <c r="N7" s="1959" t="s">
        <v>106</v>
      </c>
      <c r="O7" s="1960">
        <f>'4.1Plan'!X70</f>
        <v>22000</v>
      </c>
      <c r="P7" s="1961">
        <f>'4.1Plan'!Z70</f>
        <v>-59.78</v>
      </c>
      <c r="Q7" s="1961"/>
      <c r="R7" s="1962">
        <f>'4.1Plan'!AB70</f>
        <v>5059.78</v>
      </c>
      <c r="S7" s="1963"/>
      <c r="T7" s="2005"/>
      <c r="U7" s="2006"/>
      <c r="V7" s="2005"/>
      <c r="W7" s="2006"/>
      <c r="X7" s="2005"/>
      <c r="Y7" s="2006"/>
      <c r="Z7" s="2005"/>
      <c r="AA7" s="2006"/>
      <c r="AB7" s="2005"/>
      <c r="AC7" s="2006"/>
      <c r="AD7" s="2005"/>
      <c r="AE7" s="2006"/>
      <c r="AF7" s="2005"/>
      <c r="AG7" s="2006"/>
      <c r="AH7" s="2005"/>
      <c r="AI7" s="2006"/>
      <c r="AJ7" s="2005"/>
      <c r="AK7" s="2006"/>
      <c r="AL7" s="2005"/>
      <c r="AM7" s="2006"/>
      <c r="AN7" s="2005"/>
      <c r="AO7" s="2006"/>
      <c r="AP7" s="2005"/>
      <c r="AQ7" s="2006"/>
    </row>
    <row r="8" spans="1:43" s="1946" customFormat="1" ht="12" customHeight="1">
      <c r="A8" s="1966"/>
      <c r="B8" s="1965"/>
      <c r="C8" s="1966"/>
      <c r="D8" s="1967"/>
      <c r="E8" s="1948" t="s">
        <v>540</v>
      </c>
      <c r="F8" s="1952">
        <v>22000</v>
      </c>
      <c r="G8" s="1953" t="s">
        <v>106</v>
      </c>
      <c r="H8" s="1954">
        <v>32000</v>
      </c>
      <c r="I8" s="1955">
        <f>(H8-F8)-P8-P9</f>
        <v>10000</v>
      </c>
      <c r="J8" s="1954"/>
      <c r="K8" s="1956">
        <f t="shared" si="0"/>
        <v>6</v>
      </c>
      <c r="L8" s="1957" t="str">
        <f>'4.1Plan'!D92</f>
        <v>ML04-1</v>
      </c>
      <c r="M8" s="1958">
        <f>'4.1Plan'!V92</f>
        <v>22000</v>
      </c>
      <c r="N8" s="1959" t="s">
        <v>106</v>
      </c>
      <c r="O8" s="1960">
        <f>'4.1Plan'!X92</f>
        <v>26800</v>
      </c>
      <c r="P8" s="1961">
        <f>'4.1Plan'!Z92</f>
        <v>0</v>
      </c>
      <c r="Q8" s="1961"/>
      <c r="R8" s="1962">
        <f>'4.1Plan'!AB92</f>
        <v>4800</v>
      </c>
      <c r="S8" s="1963"/>
      <c r="T8" s="2005"/>
      <c r="U8" s="2006"/>
      <c r="V8" s="2005"/>
      <c r="W8" s="2006"/>
      <c r="X8" s="2005"/>
      <c r="Y8" s="2006"/>
      <c r="Z8" s="2005"/>
      <c r="AA8" s="2006"/>
      <c r="AB8" s="2005"/>
      <c r="AC8" s="2006"/>
      <c r="AD8" s="2005"/>
      <c r="AE8" s="2006"/>
      <c r="AF8" s="2005"/>
      <c r="AG8" s="2006"/>
      <c r="AH8" s="2005"/>
      <c r="AI8" s="2006"/>
      <c r="AJ8" s="2005"/>
      <c r="AK8" s="2006"/>
      <c r="AL8" s="2005"/>
      <c r="AM8" s="2006"/>
      <c r="AN8" s="2005"/>
      <c r="AO8" s="2006"/>
      <c r="AP8" s="2005"/>
      <c r="AQ8" s="2006"/>
    </row>
    <row r="9" spans="1:43" s="1946" customFormat="1" ht="12" customHeight="1">
      <c r="A9" s="1966"/>
      <c r="B9" s="1965"/>
      <c r="C9" s="1966"/>
      <c r="D9" s="1967"/>
      <c r="E9" s="1947"/>
      <c r="F9" s="1968"/>
      <c r="G9" s="1969"/>
      <c r="H9" s="1970"/>
      <c r="I9" s="1971"/>
      <c r="J9" s="1970"/>
      <c r="K9" s="1956">
        <f t="shared" si="0"/>
        <v>7</v>
      </c>
      <c r="L9" s="1957" t="str">
        <f>'4.1Plan'!D110</f>
        <v>ML04-2</v>
      </c>
      <c r="M9" s="1958">
        <f>'4.1Plan'!V110</f>
        <v>26800</v>
      </c>
      <c r="N9" s="1959" t="s">
        <v>106</v>
      </c>
      <c r="O9" s="1960">
        <f>'4.1Plan'!X110</f>
        <v>32000</v>
      </c>
      <c r="P9" s="1961">
        <f>'4.1Plan'!Z110</f>
        <v>0</v>
      </c>
      <c r="Q9" s="1961"/>
      <c r="R9" s="1962">
        <f>'4.1Plan'!AB110</f>
        <v>5200</v>
      </c>
      <c r="S9" s="1963"/>
      <c r="T9" s="2005"/>
      <c r="U9" s="2006"/>
      <c r="V9" s="2005"/>
      <c r="W9" s="2006"/>
      <c r="X9" s="2005"/>
      <c r="Y9" s="2006"/>
      <c r="Z9" s="2005"/>
      <c r="AA9" s="2006"/>
      <c r="AB9" s="2005"/>
      <c r="AC9" s="2006"/>
      <c r="AD9" s="2005"/>
      <c r="AE9" s="2006"/>
      <c r="AF9" s="2005"/>
      <c r="AG9" s="2006"/>
      <c r="AH9" s="2005"/>
      <c r="AI9" s="2006"/>
      <c r="AJ9" s="2005"/>
      <c r="AK9" s="2006"/>
      <c r="AL9" s="2005"/>
      <c r="AM9" s="2006"/>
      <c r="AN9" s="2005"/>
      <c r="AO9" s="2006"/>
      <c r="AP9" s="2005"/>
      <c r="AQ9" s="2006"/>
    </row>
    <row r="10" spans="1:43" s="1946" customFormat="1" ht="12" customHeight="1">
      <c r="A10" s="1966"/>
      <c r="B10" s="1965"/>
      <c r="C10" s="1966"/>
      <c r="D10" s="1967"/>
      <c r="E10" s="1948" t="s">
        <v>541</v>
      </c>
      <c r="F10" s="1952">
        <v>32000</v>
      </c>
      <c r="G10" s="1953" t="s">
        <v>106</v>
      </c>
      <c r="H10" s="1954">
        <v>42000</v>
      </c>
      <c r="I10" s="1955">
        <f>(H10-F10)-P10-P11</f>
        <v>10000</v>
      </c>
      <c r="J10" s="1954"/>
      <c r="K10" s="1956">
        <f t="shared" si="0"/>
        <v>8</v>
      </c>
      <c r="L10" s="1957" t="str">
        <f>'4.1Plan'!D124</f>
        <v>ML05-1</v>
      </c>
      <c r="M10" s="1958">
        <f>'4.1Plan'!V124</f>
        <v>32000</v>
      </c>
      <c r="N10" s="1959" t="s">
        <v>106</v>
      </c>
      <c r="O10" s="1960">
        <f>'4.1Plan'!X124</f>
        <v>35000</v>
      </c>
      <c r="P10" s="1961">
        <f>'4.1Plan'!Z124</f>
        <v>0</v>
      </c>
      <c r="Q10" s="1961"/>
      <c r="R10" s="1962">
        <f>'4.1Plan'!AB124</f>
        <v>3000</v>
      </c>
      <c r="S10" s="1963"/>
      <c r="T10" s="2005"/>
      <c r="U10" s="2006"/>
      <c r="V10" s="2005"/>
      <c r="W10" s="2006"/>
      <c r="X10" s="2005"/>
      <c r="Y10" s="2006"/>
      <c r="Z10" s="2005"/>
      <c r="AA10" s="2006"/>
      <c r="AB10" s="2005"/>
      <c r="AC10" s="2006"/>
      <c r="AD10" s="2005"/>
      <c r="AE10" s="2006"/>
      <c r="AF10" s="2005"/>
      <c r="AG10" s="2006"/>
      <c r="AH10" s="2005"/>
      <c r="AI10" s="2006"/>
      <c r="AJ10" s="2005"/>
      <c r="AK10" s="2006"/>
      <c r="AL10" s="2005"/>
      <c r="AM10" s="2006"/>
      <c r="AN10" s="2005"/>
      <c r="AO10" s="2006"/>
      <c r="AP10" s="2005"/>
      <c r="AQ10" s="2006"/>
    </row>
    <row r="11" spans="1:43" s="1946" customFormat="1" ht="12" customHeight="1">
      <c r="A11" s="1966"/>
      <c r="B11" s="1965"/>
      <c r="C11" s="1966"/>
      <c r="D11" s="1967"/>
      <c r="E11" s="1964"/>
      <c r="F11" s="1976"/>
      <c r="G11" s="1977"/>
      <c r="H11" s="1978"/>
      <c r="I11" s="1979"/>
      <c r="J11" s="1978"/>
      <c r="K11" s="1956">
        <f t="shared" si="0"/>
        <v>9</v>
      </c>
      <c r="L11" s="1957" t="str">
        <f>'4.1Plan'!D134</f>
        <v>ML05-2</v>
      </c>
      <c r="M11" s="1958">
        <f>'4.1Plan'!V134</f>
        <v>35000</v>
      </c>
      <c r="N11" s="1959" t="s">
        <v>106</v>
      </c>
      <c r="O11" s="1960">
        <f>'4.1Plan'!X134</f>
        <v>42000</v>
      </c>
      <c r="P11" s="1961">
        <f>'4.1Plan'!Z134</f>
        <v>0</v>
      </c>
      <c r="Q11" s="1961"/>
      <c r="R11" s="1962">
        <f>'4.1Plan'!AB134</f>
        <v>7000</v>
      </c>
      <c r="S11" s="1963"/>
      <c r="T11" s="2005"/>
      <c r="U11" s="2006"/>
      <c r="V11" s="2005"/>
      <c r="W11" s="2006"/>
      <c r="X11" s="2005"/>
      <c r="Y11" s="2006"/>
      <c r="Z11" s="2005"/>
      <c r="AA11" s="2006"/>
      <c r="AB11" s="2005"/>
      <c r="AC11" s="2006"/>
      <c r="AD11" s="2005"/>
      <c r="AE11" s="2006"/>
      <c r="AF11" s="2005"/>
      <c r="AG11" s="2006"/>
      <c r="AH11" s="2005"/>
      <c r="AI11" s="2006"/>
      <c r="AJ11" s="2005"/>
      <c r="AK11" s="2006"/>
      <c r="AL11" s="2005"/>
      <c r="AM11" s="2006"/>
      <c r="AN11" s="2005"/>
      <c r="AO11" s="2006"/>
      <c r="AP11" s="2005"/>
      <c r="AQ11" s="2006"/>
    </row>
    <row r="12" spans="1:43" s="1946" customFormat="1" ht="12" customHeight="1">
      <c r="A12" s="1966"/>
      <c r="B12" s="1965"/>
      <c r="C12" s="1966"/>
      <c r="D12" s="1967"/>
      <c r="E12" s="1948" t="s">
        <v>542</v>
      </c>
      <c r="F12" s="1952">
        <v>42000</v>
      </c>
      <c r="G12" s="1953" t="s">
        <v>106</v>
      </c>
      <c r="H12" s="1954">
        <v>52000</v>
      </c>
      <c r="I12" s="1955">
        <f>(H12-F12)-P12-P13</f>
        <v>10000</v>
      </c>
      <c r="J12" s="1954"/>
      <c r="K12" s="1956">
        <f t="shared" si="0"/>
        <v>10</v>
      </c>
      <c r="L12" s="1957" t="str">
        <f>'4.1Plan'!D156</f>
        <v>ML06-1</v>
      </c>
      <c r="M12" s="1958">
        <f>'4.1Plan'!V156</f>
        <v>42000</v>
      </c>
      <c r="N12" s="1959" t="s">
        <v>106</v>
      </c>
      <c r="O12" s="1960">
        <f>'4.1Plan'!X156</f>
        <v>46600</v>
      </c>
      <c r="P12" s="1961">
        <f>'4.1Plan'!Z156</f>
        <v>0</v>
      </c>
      <c r="Q12" s="1961"/>
      <c r="R12" s="1962">
        <f>'4.1Plan'!AB156</f>
        <v>4600</v>
      </c>
      <c r="S12" s="1963"/>
      <c r="T12" s="2005"/>
      <c r="U12" s="2006"/>
      <c r="V12" s="2005"/>
      <c r="W12" s="2006"/>
      <c r="X12" s="2005"/>
      <c r="Y12" s="2006"/>
      <c r="Z12" s="2005"/>
      <c r="AA12" s="2006"/>
      <c r="AB12" s="2005"/>
      <c r="AC12" s="2006"/>
      <c r="AD12" s="2005"/>
      <c r="AE12" s="2006"/>
      <c r="AF12" s="2005"/>
      <c r="AG12" s="2006"/>
      <c r="AH12" s="2005"/>
      <c r="AI12" s="2006"/>
      <c r="AJ12" s="2005"/>
      <c r="AK12" s="2006"/>
      <c r="AL12" s="2005"/>
      <c r="AM12" s="2006"/>
      <c r="AN12" s="2005"/>
      <c r="AO12" s="2006"/>
      <c r="AP12" s="2005"/>
      <c r="AQ12" s="2006"/>
    </row>
    <row r="13" spans="1:43" s="1946" customFormat="1" ht="12" customHeight="1">
      <c r="A13" s="1966"/>
      <c r="B13" s="1965"/>
      <c r="C13" s="1966"/>
      <c r="D13" s="1967"/>
      <c r="E13" s="1964"/>
      <c r="F13" s="1976"/>
      <c r="G13" s="1977"/>
      <c r="H13" s="1978"/>
      <c r="I13" s="1979"/>
      <c r="J13" s="1978"/>
      <c r="K13" s="1956">
        <f t="shared" si="0"/>
        <v>11</v>
      </c>
      <c r="L13" s="1957" t="str">
        <f>'4.1Plan'!D176</f>
        <v>ML06-2</v>
      </c>
      <c r="M13" s="1958">
        <f>'4.1Plan'!V176</f>
        <v>46600</v>
      </c>
      <c r="N13" s="1959" t="s">
        <v>106</v>
      </c>
      <c r="O13" s="1960">
        <f>'4.1Plan'!X176</f>
        <v>52000</v>
      </c>
      <c r="P13" s="1961">
        <f>'4.1Plan'!Z176</f>
        <v>0</v>
      </c>
      <c r="Q13" s="1961"/>
      <c r="R13" s="1962">
        <f>'4.1Plan'!AB176</f>
        <v>5400</v>
      </c>
      <c r="S13" s="1963"/>
      <c r="T13" s="2005"/>
      <c r="U13" s="2006"/>
      <c r="V13" s="2005"/>
      <c r="W13" s="2006"/>
      <c r="X13" s="2005"/>
      <c r="Y13" s="2006"/>
      <c r="Z13" s="2005"/>
      <c r="AA13" s="2006"/>
      <c r="AB13" s="2005"/>
      <c r="AC13" s="2006"/>
      <c r="AD13" s="2005"/>
      <c r="AE13" s="2006"/>
      <c r="AF13" s="2005"/>
      <c r="AG13" s="2006"/>
      <c r="AH13" s="2005"/>
      <c r="AI13" s="2006"/>
      <c r="AJ13" s="2005"/>
      <c r="AK13" s="2006"/>
      <c r="AL13" s="2005"/>
      <c r="AM13" s="2006"/>
      <c r="AN13" s="2005"/>
      <c r="AO13" s="2006"/>
      <c r="AP13" s="2005"/>
      <c r="AQ13" s="2006"/>
    </row>
    <row r="14" spans="1:43" s="1946" customFormat="1" ht="12" customHeight="1">
      <c r="A14" s="1966"/>
      <c r="B14" s="1965"/>
      <c r="C14" s="1966"/>
      <c r="D14" s="1980"/>
      <c r="E14" s="1948" t="s">
        <v>543</v>
      </c>
      <c r="F14" s="1952">
        <v>52000</v>
      </c>
      <c r="G14" s="1953" t="s">
        <v>106</v>
      </c>
      <c r="H14" s="1954">
        <v>65000</v>
      </c>
      <c r="I14" s="1955">
        <f>(H14-F14)-P14-P15-P16</f>
        <v>13000</v>
      </c>
      <c r="J14" s="1954"/>
      <c r="K14" s="1956">
        <f t="shared" si="0"/>
        <v>12</v>
      </c>
      <c r="L14" s="1957" t="str">
        <f>'4.1Plan'!D188</f>
        <v>ML07-1</v>
      </c>
      <c r="M14" s="1958">
        <f>'4.1Plan'!V188</f>
        <v>52000</v>
      </c>
      <c r="N14" s="1959" t="s">
        <v>106</v>
      </c>
      <c r="O14" s="1960">
        <f>'4.1Plan'!X188</f>
        <v>56000</v>
      </c>
      <c r="P14" s="1961">
        <f>'4.1Plan'!Z188</f>
        <v>0</v>
      </c>
      <c r="Q14" s="1961"/>
      <c r="R14" s="1962">
        <f>'4.1Plan'!AB188</f>
        <v>4000</v>
      </c>
      <c r="S14" s="1963"/>
      <c r="T14" s="2005"/>
      <c r="U14" s="2006"/>
      <c r="V14" s="2005"/>
      <c r="W14" s="2006"/>
      <c r="X14" s="2005"/>
      <c r="Y14" s="2006"/>
      <c r="Z14" s="2005"/>
      <c r="AA14" s="2006"/>
      <c r="AB14" s="2005"/>
      <c r="AC14" s="2006"/>
      <c r="AD14" s="2005"/>
      <c r="AE14" s="2006"/>
      <c r="AF14" s="2005"/>
      <c r="AG14" s="2006"/>
      <c r="AH14" s="2005"/>
      <c r="AI14" s="2006"/>
      <c r="AJ14" s="2005"/>
      <c r="AK14" s="2006"/>
      <c r="AL14" s="2005"/>
      <c r="AM14" s="2006"/>
      <c r="AN14" s="2005"/>
      <c r="AO14" s="2006"/>
      <c r="AP14" s="2005"/>
      <c r="AQ14" s="2006"/>
    </row>
    <row r="15" spans="1:43" s="1946" customFormat="1" ht="12" customHeight="1">
      <c r="A15" s="1966"/>
      <c r="B15" s="1965"/>
      <c r="C15" s="1966"/>
      <c r="D15" s="1967"/>
      <c r="E15" s="1964"/>
      <c r="F15" s="1976"/>
      <c r="G15" s="1977"/>
      <c r="H15" s="1978"/>
      <c r="I15" s="1979"/>
      <c r="J15" s="1978"/>
      <c r="K15" s="1956">
        <f t="shared" si="0"/>
        <v>13</v>
      </c>
      <c r="L15" s="1957" t="str">
        <f>'4.1Plan'!D198</f>
        <v>ML07-2</v>
      </c>
      <c r="M15" s="1958">
        <f>'4.1Plan'!V198</f>
        <v>56000</v>
      </c>
      <c r="N15" s="1959" t="s">
        <v>106</v>
      </c>
      <c r="O15" s="1960">
        <f>'4.1Plan'!X198</f>
        <v>60000</v>
      </c>
      <c r="P15" s="1961">
        <f>'4.1Plan'!Z198</f>
        <v>0</v>
      </c>
      <c r="Q15" s="1961"/>
      <c r="R15" s="1962">
        <f>'4.1Plan'!AB198</f>
        <v>4000</v>
      </c>
      <c r="S15" s="1963"/>
      <c r="T15" s="2005"/>
      <c r="U15" s="2006"/>
      <c r="V15" s="2005"/>
      <c r="W15" s="2006"/>
      <c r="X15" s="2005"/>
      <c r="Y15" s="2006"/>
      <c r="Z15" s="2005"/>
      <c r="AA15" s="2006"/>
      <c r="AB15" s="2005"/>
      <c r="AC15" s="2006"/>
      <c r="AD15" s="2005"/>
      <c r="AE15" s="2006"/>
      <c r="AF15" s="2005"/>
      <c r="AG15" s="2006"/>
      <c r="AH15" s="2005"/>
      <c r="AI15" s="2006"/>
      <c r="AJ15" s="2005"/>
      <c r="AK15" s="2006"/>
      <c r="AL15" s="2005"/>
      <c r="AM15" s="2006"/>
      <c r="AN15" s="2005"/>
      <c r="AO15" s="2006"/>
      <c r="AP15" s="2005"/>
      <c r="AQ15" s="2006"/>
    </row>
    <row r="16" spans="1:43" s="1946" customFormat="1" ht="12" customHeight="1">
      <c r="A16" s="1966"/>
      <c r="B16" s="1965"/>
      <c r="C16" s="1966"/>
      <c r="D16" s="1967"/>
      <c r="E16" s="1947"/>
      <c r="F16" s="1968"/>
      <c r="G16" s="1969"/>
      <c r="H16" s="1970"/>
      <c r="I16" s="1971"/>
      <c r="J16" s="1970"/>
      <c r="K16" s="1956">
        <f t="shared" si="0"/>
        <v>14</v>
      </c>
      <c r="L16" s="1957" t="str">
        <f>'4.1Plan'!D214</f>
        <v>ML07-3</v>
      </c>
      <c r="M16" s="1958">
        <f>'4.1Plan'!V214</f>
        <v>60000</v>
      </c>
      <c r="N16" s="1959" t="s">
        <v>106</v>
      </c>
      <c r="O16" s="1960">
        <f>'4.1Plan'!X214</f>
        <v>65000</v>
      </c>
      <c r="P16" s="1961">
        <f>'4.1Plan'!Z214</f>
        <v>0</v>
      </c>
      <c r="Q16" s="1961"/>
      <c r="R16" s="1962">
        <f>'4.1Plan'!AB214</f>
        <v>5000</v>
      </c>
      <c r="S16" s="1963"/>
      <c r="T16" s="2005"/>
      <c r="U16" s="2006"/>
      <c r="V16" s="2005"/>
      <c r="W16" s="2006"/>
      <c r="X16" s="2005"/>
      <c r="Y16" s="2006"/>
      <c r="Z16" s="2005"/>
      <c r="AA16" s="2006"/>
      <c r="AB16" s="2005"/>
      <c r="AC16" s="2006"/>
      <c r="AD16" s="2005"/>
      <c r="AE16" s="2006"/>
      <c r="AF16" s="2005"/>
      <c r="AG16" s="2006"/>
      <c r="AH16" s="2005"/>
      <c r="AI16" s="2006"/>
      <c r="AJ16" s="2005"/>
      <c r="AK16" s="2006"/>
      <c r="AL16" s="2005"/>
      <c r="AM16" s="2006"/>
      <c r="AN16" s="2005"/>
      <c r="AO16" s="2006"/>
      <c r="AP16" s="2005"/>
      <c r="AQ16" s="2006"/>
    </row>
    <row r="17" spans="1:43" s="1946" customFormat="1" ht="12" customHeight="1">
      <c r="A17" s="1966"/>
      <c r="B17" s="1965"/>
      <c r="C17" s="1966"/>
      <c r="D17" s="1967"/>
      <c r="E17" s="1948" t="s">
        <v>544</v>
      </c>
      <c r="F17" s="1952">
        <v>65000</v>
      </c>
      <c r="G17" s="1953" t="s">
        <v>106</v>
      </c>
      <c r="H17" s="1954">
        <v>81500</v>
      </c>
      <c r="I17" s="1955">
        <f>(H17-F17)-P17-P18-P19</f>
        <v>16557.32</v>
      </c>
      <c r="J17" s="1954"/>
      <c r="K17" s="1956">
        <f t="shared" si="0"/>
        <v>15</v>
      </c>
      <c r="L17" s="1957" t="str">
        <f>'4.1Plan'!D223</f>
        <v>MLA1-1</v>
      </c>
      <c r="M17" s="1958">
        <f>'4.1Plan'!V223</f>
        <v>65000</v>
      </c>
      <c r="N17" s="1959" t="s">
        <v>106</v>
      </c>
      <c r="O17" s="1960">
        <f>'4.1Plan'!X223</f>
        <v>70000</v>
      </c>
      <c r="P17" s="1961">
        <f>'4.1Plan'!Z223</f>
        <v>0</v>
      </c>
      <c r="Q17" s="1961"/>
      <c r="R17" s="1962">
        <f>'4.1Plan'!AB223</f>
        <v>5000</v>
      </c>
      <c r="S17" s="1963"/>
      <c r="T17" s="2005"/>
      <c r="U17" s="2006"/>
      <c r="V17" s="2005"/>
      <c r="W17" s="2006"/>
      <c r="X17" s="2005"/>
      <c r="Y17" s="2006"/>
      <c r="Z17" s="2005"/>
      <c r="AA17" s="2006"/>
      <c r="AB17" s="2005"/>
      <c r="AC17" s="2006"/>
      <c r="AD17" s="2005"/>
      <c r="AE17" s="2006"/>
      <c r="AF17" s="2005"/>
      <c r="AG17" s="2006"/>
      <c r="AH17" s="2005"/>
      <c r="AI17" s="2006"/>
      <c r="AJ17" s="2005"/>
      <c r="AK17" s="2006"/>
      <c r="AL17" s="2005"/>
      <c r="AM17" s="2006"/>
      <c r="AN17" s="2005"/>
      <c r="AO17" s="2006"/>
      <c r="AP17" s="2005"/>
      <c r="AQ17" s="2006"/>
    </row>
    <row r="18" spans="1:43" s="1946" customFormat="1" ht="12" customHeight="1">
      <c r="A18" s="1966"/>
      <c r="B18" s="1965"/>
      <c r="C18" s="1966"/>
      <c r="D18" s="1967"/>
      <c r="E18" s="1964"/>
      <c r="F18" s="1976"/>
      <c r="G18" s="1977"/>
      <c r="H18" s="1978"/>
      <c r="I18" s="1979"/>
      <c r="J18" s="1978"/>
      <c r="K18" s="1956">
        <f t="shared" si="0"/>
        <v>16</v>
      </c>
      <c r="L18" s="1957" t="str">
        <f>'4.1Plan'!D233</f>
        <v>MLA1-2</v>
      </c>
      <c r="M18" s="1958">
        <f>'4.1Plan'!V233</f>
        <v>70000</v>
      </c>
      <c r="N18" s="1959" t="s">
        <v>106</v>
      </c>
      <c r="O18" s="1960">
        <f>'4.1Plan'!X233</f>
        <v>76000</v>
      </c>
      <c r="P18" s="1961">
        <f>'4.1Plan'!Z233</f>
        <v>-57.32</v>
      </c>
      <c r="Q18" s="1961"/>
      <c r="R18" s="1962">
        <f>'4.1Plan'!AB233</f>
        <v>6057.32</v>
      </c>
      <c r="S18" s="1963"/>
      <c r="T18" s="2005"/>
      <c r="U18" s="2006"/>
      <c r="V18" s="2005"/>
      <c r="W18" s="2006"/>
      <c r="X18" s="2005"/>
      <c r="Y18" s="2006"/>
      <c r="Z18" s="2005"/>
      <c r="AA18" s="2006"/>
      <c r="AB18" s="2005"/>
      <c r="AC18" s="2006"/>
      <c r="AD18" s="2005"/>
      <c r="AE18" s="2006"/>
      <c r="AF18" s="2005"/>
      <c r="AG18" s="2006"/>
      <c r="AH18" s="2005"/>
      <c r="AI18" s="2006"/>
      <c r="AJ18" s="2005"/>
      <c r="AK18" s="2006"/>
      <c r="AL18" s="2005"/>
      <c r="AM18" s="2006"/>
      <c r="AN18" s="2005"/>
      <c r="AO18" s="2006"/>
      <c r="AP18" s="2005"/>
      <c r="AQ18" s="2006"/>
    </row>
    <row r="19" spans="1:43" s="1946" customFormat="1" ht="12" customHeight="1">
      <c r="A19" s="1966"/>
      <c r="B19" s="1965"/>
      <c r="C19" s="1966"/>
      <c r="D19" s="1967"/>
      <c r="E19" s="1947"/>
      <c r="F19" s="1968"/>
      <c r="G19" s="1969"/>
      <c r="H19" s="1970"/>
      <c r="I19" s="1971"/>
      <c r="J19" s="1970"/>
      <c r="K19" s="1956">
        <f t="shared" si="0"/>
        <v>17</v>
      </c>
      <c r="L19" s="1957" t="str">
        <f>'4.1Plan'!D243</f>
        <v>MLA1-3</v>
      </c>
      <c r="M19" s="1958">
        <f>'4.1Plan'!V243</f>
        <v>76000</v>
      </c>
      <c r="N19" s="1959" t="s">
        <v>106</v>
      </c>
      <c r="O19" s="1960">
        <f>'4.1Plan'!X243</f>
        <v>81500</v>
      </c>
      <c r="P19" s="1961">
        <f>'4.1Plan'!Z243</f>
        <v>0</v>
      </c>
      <c r="Q19" s="1961"/>
      <c r="R19" s="1962">
        <f>'4.1Plan'!AB243</f>
        <v>5500</v>
      </c>
      <c r="S19" s="1963"/>
      <c r="T19" s="2005"/>
      <c r="U19" s="2006"/>
      <c r="V19" s="2005"/>
      <c r="W19" s="2006"/>
      <c r="X19" s="2005"/>
      <c r="Y19" s="2006"/>
      <c r="Z19" s="2005"/>
      <c r="AA19" s="2006"/>
      <c r="AB19" s="2005"/>
      <c r="AC19" s="2006"/>
      <c r="AD19" s="2005"/>
      <c r="AE19" s="2006"/>
      <c r="AF19" s="2005"/>
      <c r="AG19" s="2006"/>
      <c r="AH19" s="2005"/>
      <c r="AI19" s="2006"/>
      <c r="AJ19" s="2005"/>
      <c r="AK19" s="2006"/>
      <c r="AL19" s="2005"/>
      <c r="AM19" s="2006"/>
      <c r="AN19" s="2005"/>
      <c r="AO19" s="2006"/>
      <c r="AP19" s="2005"/>
      <c r="AQ19" s="2006"/>
    </row>
    <row r="20" spans="1:43" s="1946" customFormat="1" ht="12" customHeight="1">
      <c r="A20" s="1966"/>
      <c r="B20" s="1965"/>
      <c r="C20" s="1966"/>
      <c r="D20" s="1967"/>
      <c r="E20" s="1948" t="s">
        <v>545</v>
      </c>
      <c r="F20" s="1952">
        <v>81500</v>
      </c>
      <c r="G20" s="1953" t="s">
        <v>106</v>
      </c>
      <c r="H20" s="1954">
        <v>100000</v>
      </c>
      <c r="I20" s="1955">
        <f>(H20-F20)-P20-P21-P22</f>
        <v>18200</v>
      </c>
      <c r="J20" s="1954"/>
      <c r="K20" s="1956">
        <f t="shared" si="0"/>
        <v>18</v>
      </c>
      <c r="L20" s="1957" t="str">
        <f>'4.1Plan'!D253</f>
        <v>MLA2-1</v>
      </c>
      <c r="M20" s="1958">
        <f>'4.1Plan'!V253</f>
        <v>81500</v>
      </c>
      <c r="N20" s="1959" t="s">
        <v>106</v>
      </c>
      <c r="O20" s="1960">
        <f>'4.1Plan'!X253</f>
        <v>87000</v>
      </c>
      <c r="P20" s="1961">
        <f>'4.1Plan'!Z253</f>
        <v>0</v>
      </c>
      <c r="Q20" s="1961"/>
      <c r="R20" s="1962">
        <f>'4.1Plan'!AB253</f>
        <v>5500</v>
      </c>
      <c r="S20" s="1963"/>
      <c r="T20" s="2005"/>
      <c r="U20" s="2006"/>
      <c r="V20" s="2005"/>
      <c r="W20" s="2006"/>
      <c r="X20" s="2005"/>
      <c r="Y20" s="2006"/>
      <c r="Z20" s="2005"/>
      <c r="AA20" s="2006"/>
      <c r="AB20" s="2005"/>
      <c r="AC20" s="2006"/>
      <c r="AD20" s="2005"/>
      <c r="AE20" s="2006"/>
      <c r="AF20" s="2005"/>
      <c r="AG20" s="2006"/>
      <c r="AH20" s="2005"/>
      <c r="AI20" s="2006"/>
      <c r="AJ20" s="2005"/>
      <c r="AK20" s="2006"/>
      <c r="AL20" s="2005"/>
      <c r="AM20" s="2006"/>
      <c r="AN20" s="2005"/>
      <c r="AO20" s="2006"/>
      <c r="AP20" s="2005"/>
      <c r="AQ20" s="2006"/>
    </row>
    <row r="21" spans="1:43" s="1946" customFormat="1" ht="12" customHeight="1">
      <c r="A21" s="1966"/>
      <c r="B21" s="1965"/>
      <c r="C21" s="1966"/>
      <c r="D21" s="1967"/>
      <c r="E21" s="1964"/>
      <c r="F21" s="1976"/>
      <c r="G21" s="1977"/>
      <c r="H21" s="1978"/>
      <c r="I21" s="1979"/>
      <c r="J21" s="1978"/>
      <c r="K21" s="1956">
        <f t="shared" si="0"/>
        <v>19</v>
      </c>
      <c r="L21" s="1957" t="str">
        <f>'4.1Plan'!D267</f>
        <v>MLA2-2</v>
      </c>
      <c r="M21" s="1958">
        <f>'4.1Plan'!V267</f>
        <v>87000</v>
      </c>
      <c r="N21" s="1959" t="s">
        <v>106</v>
      </c>
      <c r="O21" s="1960">
        <f>'4.1Plan'!X267</f>
        <v>93000</v>
      </c>
      <c r="P21" s="1961">
        <f>'4.1Plan'!Z267</f>
        <v>0</v>
      </c>
      <c r="Q21" s="1961"/>
      <c r="R21" s="1962">
        <f>'4.1Plan'!AB267</f>
        <v>6000</v>
      </c>
      <c r="S21" s="1963"/>
      <c r="T21" s="2005"/>
      <c r="U21" s="2006"/>
      <c r="V21" s="2005"/>
      <c r="W21" s="2006"/>
      <c r="X21" s="2005"/>
      <c r="Y21" s="2006"/>
      <c r="Z21" s="2005"/>
      <c r="AA21" s="2006"/>
      <c r="AB21" s="2005"/>
      <c r="AC21" s="2006"/>
      <c r="AD21" s="2005"/>
      <c r="AE21" s="2006"/>
      <c r="AF21" s="2005"/>
      <c r="AG21" s="2006"/>
      <c r="AH21" s="2005"/>
      <c r="AI21" s="2006"/>
      <c r="AJ21" s="2005"/>
      <c r="AK21" s="2006"/>
      <c r="AL21" s="2005"/>
      <c r="AM21" s="2006"/>
      <c r="AN21" s="2005"/>
      <c r="AO21" s="2006"/>
      <c r="AP21" s="2005"/>
      <c r="AQ21" s="2006"/>
    </row>
    <row r="22" spans="1:43" s="1946" customFormat="1" ht="12" customHeight="1">
      <c r="A22" s="1966"/>
      <c r="B22" s="1967"/>
      <c r="C22" s="1966"/>
      <c r="D22" s="1967"/>
      <c r="E22" s="1947"/>
      <c r="F22" s="1968"/>
      <c r="G22" s="1969"/>
      <c r="H22" s="1970"/>
      <c r="I22" s="1971"/>
      <c r="J22" s="1970"/>
      <c r="K22" s="1956">
        <f t="shared" si="0"/>
        <v>20</v>
      </c>
      <c r="L22" s="1957" t="str">
        <f>'4.1Plan'!D283</f>
        <v>MLA2-3</v>
      </c>
      <c r="M22" s="1958">
        <f>'4.1Plan'!V283</f>
        <v>93000</v>
      </c>
      <c r="N22" s="1959" t="s">
        <v>106</v>
      </c>
      <c r="O22" s="1960">
        <f>'4.1Plan'!X283</f>
        <v>100000</v>
      </c>
      <c r="P22" s="1961">
        <f>'4.1Plan'!Z283</f>
        <v>300</v>
      </c>
      <c r="Q22" s="1961"/>
      <c r="R22" s="1962">
        <f>'4.1Plan'!AB283</f>
        <v>6700</v>
      </c>
      <c r="S22" s="1963"/>
      <c r="T22" s="2005"/>
      <c r="U22" s="2006"/>
      <c r="V22" s="2005"/>
      <c r="W22" s="2006"/>
      <c r="X22" s="2005"/>
      <c r="Y22" s="2006"/>
      <c r="Z22" s="2005"/>
      <c r="AA22" s="2006"/>
      <c r="AB22" s="2005"/>
      <c r="AC22" s="2006"/>
      <c r="AD22" s="2005"/>
      <c r="AE22" s="2006"/>
      <c r="AF22" s="2005"/>
      <c r="AG22" s="2006"/>
      <c r="AH22" s="2005"/>
      <c r="AI22" s="2006"/>
      <c r="AJ22" s="2005"/>
      <c r="AK22" s="2006"/>
      <c r="AL22" s="2005"/>
      <c r="AM22" s="2006"/>
      <c r="AN22" s="2005"/>
      <c r="AO22" s="2006"/>
      <c r="AP22" s="2005"/>
      <c r="AQ22" s="2006"/>
    </row>
    <row r="23" spans="1:43" s="1946" customFormat="1" ht="12" customHeight="1">
      <c r="A23" s="1950"/>
      <c r="B23" s="1951" t="s">
        <v>546</v>
      </c>
      <c r="C23" s="1966"/>
      <c r="D23" s="1980"/>
      <c r="E23" s="1948" t="s">
        <v>547</v>
      </c>
      <c r="F23" s="1952">
        <v>100000</v>
      </c>
      <c r="G23" s="1953" t="s">
        <v>106</v>
      </c>
      <c r="H23" s="1954">
        <v>110000</v>
      </c>
      <c r="I23" s="1955">
        <f>(H23-F23)-P23-P24</f>
        <v>10173.220000000001</v>
      </c>
      <c r="J23" s="1954"/>
      <c r="K23" s="1956">
        <f t="shared" si="0"/>
        <v>21</v>
      </c>
      <c r="L23" s="1957" t="str">
        <f>'4.1Plan'!D294</f>
        <v>MLA3-1</v>
      </c>
      <c r="M23" s="1958">
        <f>'4.1Plan'!V294</f>
        <v>100000</v>
      </c>
      <c r="N23" s="1959" t="s">
        <v>106</v>
      </c>
      <c r="O23" s="1960">
        <f>'4.1Plan'!X294</f>
        <v>105000</v>
      </c>
      <c r="P23" s="1961">
        <f>'4.1Plan'!Z294</f>
        <v>-173.22000000000116</v>
      </c>
      <c r="Q23" s="1961"/>
      <c r="R23" s="1962">
        <f>'4.1Plan'!AB294</f>
        <v>5173.2200000000012</v>
      </c>
      <c r="S23" s="1963"/>
      <c r="T23" s="2005"/>
      <c r="U23" s="2006"/>
      <c r="V23" s="2005"/>
      <c r="W23" s="2006"/>
      <c r="X23" s="2005"/>
      <c r="Y23" s="2006"/>
      <c r="Z23" s="2005"/>
      <c r="AA23" s="2006"/>
      <c r="AB23" s="2005"/>
      <c r="AC23" s="2006"/>
      <c r="AD23" s="2005"/>
      <c r="AE23" s="2006"/>
      <c r="AF23" s="2005"/>
      <c r="AG23" s="2006"/>
      <c r="AH23" s="2005"/>
      <c r="AI23" s="2006"/>
      <c r="AJ23" s="2005"/>
      <c r="AK23" s="2006"/>
      <c r="AL23" s="2005"/>
      <c r="AM23" s="2006"/>
      <c r="AN23" s="2005"/>
      <c r="AO23" s="2006"/>
      <c r="AP23" s="2005"/>
      <c r="AQ23" s="2006"/>
    </row>
    <row r="24" spans="1:43" s="1946" customFormat="1" ht="12" customHeight="1">
      <c r="A24" s="1966"/>
      <c r="B24" s="1967"/>
      <c r="C24" s="1966"/>
      <c r="D24" s="1967"/>
      <c r="E24" s="1947"/>
      <c r="F24" s="1968"/>
      <c r="G24" s="1969"/>
      <c r="H24" s="1970"/>
      <c r="I24" s="1971"/>
      <c r="J24" s="1970"/>
      <c r="K24" s="1956">
        <f t="shared" si="0"/>
        <v>22</v>
      </c>
      <c r="L24" s="1957" t="str">
        <f>'4.1Plan'!D307</f>
        <v>MLA3-2</v>
      </c>
      <c r="M24" s="1958">
        <f>'4.1Plan'!V307</f>
        <v>105000</v>
      </c>
      <c r="N24" s="1959" t="s">
        <v>106</v>
      </c>
      <c r="O24" s="1960">
        <f>'4.1Plan'!X307</f>
        <v>110000</v>
      </c>
      <c r="P24" s="1961">
        <f>'4.1Plan'!Z307</f>
        <v>0</v>
      </c>
      <c r="Q24" s="1961"/>
      <c r="R24" s="1962">
        <f>'4.1Plan'!AB307</f>
        <v>5000</v>
      </c>
      <c r="S24" s="1963"/>
      <c r="T24" s="2005"/>
      <c r="U24" s="2006"/>
      <c r="V24" s="2005"/>
      <c r="W24" s="2006"/>
      <c r="X24" s="2005"/>
      <c r="Y24" s="2006"/>
      <c r="Z24" s="2005"/>
      <c r="AA24" s="2006"/>
      <c r="AB24" s="2005"/>
      <c r="AC24" s="2006"/>
      <c r="AD24" s="2005"/>
      <c r="AE24" s="2006"/>
      <c r="AF24" s="2005"/>
      <c r="AG24" s="2006"/>
      <c r="AH24" s="2005"/>
      <c r="AI24" s="2006"/>
      <c r="AJ24" s="2005"/>
      <c r="AK24" s="2006"/>
      <c r="AL24" s="2005"/>
      <c r="AM24" s="2006"/>
      <c r="AN24" s="2005"/>
      <c r="AO24" s="2006"/>
      <c r="AP24" s="2005"/>
      <c r="AQ24" s="2006"/>
    </row>
    <row r="25" spans="1:43" s="1946" customFormat="1" ht="12" customHeight="1">
      <c r="A25" s="1966"/>
      <c r="B25" s="1967"/>
      <c r="C25" s="1966"/>
      <c r="D25" s="1967"/>
      <c r="E25" s="1948" t="s">
        <v>548</v>
      </c>
      <c r="F25" s="1952">
        <v>110000</v>
      </c>
      <c r="G25" s="1953" t="s">
        <v>106</v>
      </c>
      <c r="H25" s="1954">
        <v>125000</v>
      </c>
      <c r="I25" s="1955">
        <f>(H25-F25)-P25-P26-P27</f>
        <v>15000</v>
      </c>
      <c r="J25" s="1954"/>
      <c r="K25" s="1956">
        <f t="shared" si="0"/>
        <v>23</v>
      </c>
      <c r="L25" s="1957" t="str">
        <f>'4.1Plan'!D321</f>
        <v>MLA4-1</v>
      </c>
      <c r="M25" s="1958">
        <f>'4.1Plan'!V321</f>
        <v>110000</v>
      </c>
      <c r="N25" s="1959" t="s">
        <v>106</v>
      </c>
      <c r="O25" s="1960">
        <f>'4.1Plan'!X321</f>
        <v>115000</v>
      </c>
      <c r="P25" s="1961">
        <f>'4.1Plan'!Z321</f>
        <v>0</v>
      </c>
      <c r="Q25" s="1961"/>
      <c r="R25" s="1962">
        <f>'4.1Plan'!AB321</f>
        <v>5000</v>
      </c>
      <c r="S25" s="1963"/>
      <c r="T25" s="2005"/>
      <c r="U25" s="2006"/>
      <c r="V25" s="2005"/>
      <c r="W25" s="2006"/>
      <c r="X25" s="2005"/>
      <c r="Y25" s="2006"/>
      <c r="Z25" s="2005"/>
      <c r="AA25" s="2006"/>
      <c r="AB25" s="2005"/>
      <c r="AC25" s="2006"/>
      <c r="AD25" s="2005"/>
      <c r="AE25" s="2006"/>
      <c r="AF25" s="2005"/>
      <c r="AG25" s="2006"/>
      <c r="AH25" s="2005"/>
      <c r="AI25" s="2006"/>
      <c r="AJ25" s="2005"/>
      <c r="AK25" s="2006"/>
      <c r="AL25" s="2005"/>
      <c r="AM25" s="2006"/>
      <c r="AN25" s="2005"/>
      <c r="AO25" s="2006"/>
      <c r="AP25" s="2005"/>
      <c r="AQ25" s="2006"/>
    </row>
    <row r="26" spans="1:43" s="1946" customFormat="1" ht="12" customHeight="1">
      <c r="A26" s="1966"/>
      <c r="B26" s="1967"/>
      <c r="C26" s="1966"/>
      <c r="D26" s="1967"/>
      <c r="E26" s="1964"/>
      <c r="F26" s="1976"/>
      <c r="G26" s="1977"/>
      <c r="H26" s="1978"/>
      <c r="I26" s="1979"/>
      <c r="J26" s="1978"/>
      <c r="K26" s="1956">
        <f t="shared" si="0"/>
        <v>24</v>
      </c>
      <c r="L26" s="1957" t="str">
        <f>'4.1Plan'!D337</f>
        <v>MLA4-2</v>
      </c>
      <c r="M26" s="1958">
        <f>'4.1Plan'!V337</f>
        <v>115000</v>
      </c>
      <c r="N26" s="1959" t="s">
        <v>106</v>
      </c>
      <c r="O26" s="1960">
        <f>'4.1Plan'!X337</f>
        <v>120000</v>
      </c>
      <c r="P26" s="1961">
        <f>'4.1Plan'!Z337</f>
        <v>0</v>
      </c>
      <c r="Q26" s="1961"/>
      <c r="R26" s="1962">
        <f>'4.1Plan'!AB337</f>
        <v>5000</v>
      </c>
      <c r="S26" s="1963"/>
      <c r="T26" s="2005"/>
      <c r="U26" s="2006"/>
      <c r="V26" s="2005"/>
      <c r="W26" s="2006"/>
      <c r="X26" s="2005"/>
      <c r="Y26" s="2006"/>
      <c r="Z26" s="2005"/>
      <c r="AA26" s="2006"/>
      <c r="AB26" s="2005"/>
      <c r="AC26" s="2006"/>
      <c r="AD26" s="2005"/>
      <c r="AE26" s="2006"/>
      <c r="AF26" s="2005"/>
      <c r="AG26" s="2006"/>
      <c r="AH26" s="2005"/>
      <c r="AI26" s="2006"/>
      <c r="AJ26" s="2005"/>
      <c r="AK26" s="2006"/>
      <c r="AL26" s="2005"/>
      <c r="AM26" s="2006"/>
      <c r="AN26" s="2005"/>
      <c r="AO26" s="2006"/>
      <c r="AP26" s="2005"/>
      <c r="AQ26" s="2006"/>
    </row>
    <row r="27" spans="1:43" s="1946" customFormat="1" ht="12" customHeight="1">
      <c r="A27" s="1966"/>
      <c r="B27" s="1965"/>
      <c r="C27" s="1966"/>
      <c r="D27" s="1981"/>
      <c r="E27" s="1947"/>
      <c r="F27" s="1968"/>
      <c r="G27" s="1969"/>
      <c r="H27" s="1970"/>
      <c r="I27" s="1971"/>
      <c r="J27" s="1970"/>
      <c r="K27" s="1956">
        <f t="shared" si="0"/>
        <v>25</v>
      </c>
      <c r="L27" s="1957" t="str">
        <f>'4.1Plan'!D353</f>
        <v>MLA4-3</v>
      </c>
      <c r="M27" s="1958">
        <f>'4.1Plan'!V353</f>
        <v>120000</v>
      </c>
      <c r="N27" s="1959" t="s">
        <v>106</v>
      </c>
      <c r="O27" s="1960">
        <f>'4.1Plan'!X353</f>
        <v>125000</v>
      </c>
      <c r="P27" s="1961">
        <f>'4.1Plan'!Z353</f>
        <v>0</v>
      </c>
      <c r="Q27" s="1961"/>
      <c r="R27" s="1962">
        <f>'4.1Plan'!AB353</f>
        <v>5000</v>
      </c>
      <c r="S27" s="1963"/>
      <c r="T27" s="2005"/>
      <c r="U27" s="2006"/>
      <c r="V27" s="2005"/>
      <c r="W27" s="2006"/>
      <c r="X27" s="2005"/>
      <c r="Y27" s="2006"/>
      <c r="Z27" s="2005"/>
      <c r="AA27" s="2006"/>
      <c r="AB27" s="2005"/>
      <c r="AC27" s="2006"/>
      <c r="AD27" s="2005"/>
      <c r="AE27" s="2006"/>
      <c r="AF27" s="2005"/>
      <c r="AG27" s="2006"/>
      <c r="AH27" s="2005"/>
      <c r="AI27" s="2006"/>
      <c r="AJ27" s="2005"/>
      <c r="AK27" s="2006"/>
      <c r="AL27" s="2005"/>
      <c r="AM27" s="2006"/>
      <c r="AN27" s="2005"/>
      <c r="AO27" s="2006"/>
      <c r="AP27" s="2005"/>
      <c r="AQ27" s="2006"/>
    </row>
    <row r="28" spans="1:43" s="1946" customFormat="1" ht="12" customHeight="1">
      <c r="A28" s="1966"/>
      <c r="B28" s="1965"/>
      <c r="C28" s="1982"/>
      <c r="D28" s="1973"/>
      <c r="E28" s="1983" t="s">
        <v>549</v>
      </c>
      <c r="F28" s="1952">
        <v>125000</v>
      </c>
      <c r="G28" s="1953" t="s">
        <v>106</v>
      </c>
      <c r="H28" s="1954">
        <v>139522</v>
      </c>
      <c r="I28" s="1955">
        <f>(H28-F28)-P28-P29-P30</f>
        <v>14522</v>
      </c>
      <c r="J28" s="1954"/>
      <c r="K28" s="1956">
        <f t="shared" si="0"/>
        <v>26</v>
      </c>
      <c r="L28" s="1957" t="str">
        <f>'4.1Plan'!D365</f>
        <v>MLA5-1</v>
      </c>
      <c r="M28" s="1958">
        <f>'4.1Plan'!V365</f>
        <v>125000</v>
      </c>
      <c r="N28" s="1959" t="s">
        <v>106</v>
      </c>
      <c r="O28" s="1960">
        <f>'4.1Plan'!X365</f>
        <v>131500</v>
      </c>
      <c r="P28" s="1961">
        <f>'4.1Plan'!Z365</f>
        <v>0</v>
      </c>
      <c r="Q28" s="1961"/>
      <c r="R28" s="1962">
        <f>'4.1Plan'!AB365</f>
        <v>6500</v>
      </c>
      <c r="S28" s="1963"/>
      <c r="T28" s="2005"/>
      <c r="U28" s="2006"/>
      <c r="V28" s="2005"/>
      <c r="W28" s="2006"/>
      <c r="X28" s="2005"/>
      <c r="Y28" s="2006"/>
      <c r="Z28" s="2005"/>
      <c r="AA28" s="2006"/>
      <c r="AB28" s="2005"/>
      <c r="AC28" s="2006"/>
      <c r="AD28" s="2005"/>
      <c r="AE28" s="2006"/>
      <c r="AF28" s="2005"/>
      <c r="AG28" s="2006"/>
      <c r="AH28" s="2005"/>
      <c r="AI28" s="2006"/>
      <c r="AJ28" s="2005"/>
      <c r="AK28" s="2006"/>
      <c r="AL28" s="2005"/>
      <c r="AM28" s="2006"/>
      <c r="AN28" s="2005"/>
      <c r="AO28" s="2006"/>
      <c r="AP28" s="2005"/>
      <c r="AQ28" s="2006"/>
    </row>
    <row r="29" spans="1:43" s="1946" customFormat="1" ht="12" customHeight="1">
      <c r="A29" s="1966"/>
      <c r="B29" s="1965"/>
      <c r="C29" s="1950"/>
      <c r="D29" s="1951" t="s">
        <v>108</v>
      </c>
      <c r="E29" s="1984"/>
      <c r="F29" s="1976"/>
      <c r="G29" s="1977"/>
      <c r="H29" s="1978"/>
      <c r="I29" s="1985"/>
      <c r="J29" s="1978"/>
      <c r="K29" s="1956">
        <f t="shared" si="0"/>
        <v>27</v>
      </c>
      <c r="L29" s="1957" t="str">
        <f>'4.1Plan'!D379</f>
        <v>MLA5-2</v>
      </c>
      <c r="M29" s="1958">
        <f>'4.1Plan'!V379</f>
        <v>131500</v>
      </c>
      <c r="N29" s="1959" t="s">
        <v>106</v>
      </c>
      <c r="O29" s="1960">
        <f>'4.1Plan'!X379</f>
        <v>136000</v>
      </c>
      <c r="P29" s="1961">
        <f>'4.1Plan'!Z379</f>
        <v>0</v>
      </c>
      <c r="Q29" s="1961"/>
      <c r="R29" s="1962">
        <f>'4.1Plan'!AB379</f>
        <v>4500</v>
      </c>
      <c r="S29" s="1963"/>
      <c r="T29" s="2005"/>
      <c r="U29" s="2006"/>
      <c r="V29" s="2005"/>
      <c r="W29" s="2006"/>
      <c r="X29" s="2005"/>
      <c r="Y29" s="2006"/>
      <c r="Z29" s="2005"/>
      <c r="AA29" s="2006"/>
      <c r="AB29" s="2005"/>
      <c r="AC29" s="2006"/>
      <c r="AD29" s="2005"/>
      <c r="AE29" s="2006"/>
      <c r="AF29" s="2005"/>
      <c r="AG29" s="2006"/>
      <c r="AH29" s="2005"/>
      <c r="AI29" s="2006"/>
      <c r="AJ29" s="2005"/>
      <c r="AK29" s="2006"/>
      <c r="AL29" s="2005"/>
      <c r="AM29" s="2006"/>
      <c r="AN29" s="2005"/>
      <c r="AO29" s="2006"/>
      <c r="AP29" s="2005"/>
      <c r="AQ29" s="2006"/>
    </row>
    <row r="30" spans="1:43" s="1946" customFormat="1" ht="12" customHeight="1">
      <c r="A30" s="1982"/>
      <c r="B30" s="1986"/>
      <c r="C30" s="1982"/>
      <c r="D30" s="1973"/>
      <c r="E30" s="1987"/>
      <c r="F30" s="1968"/>
      <c r="G30" s="1969"/>
      <c r="H30" s="1970"/>
      <c r="I30" s="1972"/>
      <c r="J30" s="1970"/>
      <c r="K30" s="1956">
        <f t="shared" si="0"/>
        <v>28</v>
      </c>
      <c r="L30" s="1957" t="str">
        <f>'4.1Plan'!D387</f>
        <v>MLA5-3</v>
      </c>
      <c r="M30" s="1958">
        <f>'4.1Plan'!V387</f>
        <v>136000</v>
      </c>
      <c r="N30" s="1959" t="s">
        <v>106</v>
      </c>
      <c r="O30" s="1960">
        <f>'4.1Plan'!X387</f>
        <v>139522</v>
      </c>
      <c r="P30" s="1961">
        <f>'4.1Plan'!Z387</f>
        <v>0</v>
      </c>
      <c r="Q30" s="1961"/>
      <c r="R30" s="1962">
        <f>'4.1Plan'!AB387</f>
        <v>3522</v>
      </c>
      <c r="S30" s="1963"/>
      <c r="T30" s="2005"/>
      <c r="U30" s="2007"/>
      <c r="V30" s="2005"/>
      <c r="W30" s="2006"/>
      <c r="X30" s="2008"/>
      <c r="Y30" s="2007"/>
      <c r="Z30" s="2005"/>
      <c r="AA30" s="2006"/>
      <c r="AB30" s="2008"/>
      <c r="AC30" s="2007"/>
      <c r="AD30" s="2005"/>
      <c r="AE30" s="2006"/>
      <c r="AF30" s="2008"/>
      <c r="AG30" s="2007"/>
      <c r="AH30" s="2005"/>
      <c r="AI30" s="2006"/>
      <c r="AJ30" s="2008"/>
      <c r="AK30" s="2007"/>
      <c r="AL30" s="2005"/>
      <c r="AM30" s="2006"/>
      <c r="AN30" s="2008"/>
      <c r="AO30" s="2006"/>
      <c r="AP30" s="2008"/>
      <c r="AQ30" s="2006"/>
    </row>
    <row r="31" spans="1:43" s="1996" customFormat="1" ht="12" customHeight="1">
      <c r="A31" s="2166" t="s">
        <v>109</v>
      </c>
      <c r="B31" s="2167"/>
      <c r="C31" s="2167"/>
      <c r="D31" s="2168"/>
      <c r="E31" s="1988"/>
      <c r="F31" s="2172"/>
      <c r="G31" s="2173"/>
      <c r="H31" s="2174"/>
      <c r="I31" s="1989">
        <f>SUM(I3:I30)</f>
        <v>139512.32000000001</v>
      </c>
      <c r="J31" s="1990"/>
      <c r="K31" s="1991"/>
      <c r="L31" s="1992"/>
      <c r="M31" s="1988"/>
      <c r="N31" s="1993"/>
      <c r="O31" s="1990"/>
      <c r="P31" s="1994"/>
      <c r="Q31" s="1995"/>
      <c r="R31" s="2009">
        <f>SUM(T31:AP31)</f>
        <v>0</v>
      </c>
      <c r="S31" s="2017"/>
      <c r="T31" s="2009">
        <f>SUM(T3:T30)</f>
        <v>0</v>
      </c>
      <c r="U31" s="2010"/>
      <c r="V31" s="2009">
        <f>SUM(V3:V30)</f>
        <v>0</v>
      </c>
      <c r="W31" s="2011"/>
      <c r="X31" s="2010">
        <f>SUM(X3:X30)</f>
        <v>0</v>
      </c>
      <c r="Y31" s="2010"/>
      <c r="Z31" s="2009">
        <f>SUM(Z3:Z30)</f>
        <v>0</v>
      </c>
      <c r="AA31" s="2011"/>
      <c r="AB31" s="2010">
        <f>SUM(AB3:AB30)</f>
        <v>0</v>
      </c>
      <c r="AC31" s="2010"/>
      <c r="AD31" s="2009">
        <f>SUM(AD3:AD30)</f>
        <v>0</v>
      </c>
      <c r="AE31" s="2011"/>
      <c r="AF31" s="2010">
        <f>SUM(AF3:AF30)</f>
        <v>0</v>
      </c>
      <c r="AG31" s="2010"/>
      <c r="AH31" s="2009">
        <f>SUM(AH3:AH30)</f>
        <v>0</v>
      </c>
      <c r="AI31" s="2011"/>
      <c r="AJ31" s="2010">
        <f>SUM(AJ3:AJ30)</f>
        <v>0</v>
      </c>
      <c r="AK31" s="2010"/>
      <c r="AL31" s="2009">
        <f>SUM(AL3:AL30)</f>
        <v>0</v>
      </c>
      <c r="AM31" s="2011"/>
      <c r="AN31" s="2010">
        <f>SUM(AN3:AN30)</f>
        <v>0</v>
      </c>
      <c r="AO31" s="2012"/>
      <c r="AP31" s="2010">
        <f>SUM(AP3:AP30)</f>
        <v>0</v>
      </c>
      <c r="AQ31" s="2012"/>
    </row>
    <row r="32" spans="1:43" s="1996" customFormat="1" ht="12" customHeight="1">
      <c r="A32" s="2169"/>
      <c r="B32" s="2170"/>
      <c r="C32" s="2170"/>
      <c r="D32" s="2171"/>
      <c r="E32" s="1997"/>
      <c r="F32" s="2169"/>
      <c r="G32" s="2170"/>
      <c r="H32" s="2171"/>
      <c r="I32" s="1998"/>
      <c r="J32" s="1999"/>
      <c r="K32" s="2000"/>
      <c r="L32" s="2001"/>
      <c r="M32" s="1997"/>
      <c r="N32" s="2002"/>
      <c r="O32" s="1999"/>
      <c r="P32" s="2003"/>
      <c r="Q32" s="2004"/>
      <c r="R32" s="2013" t="e">
        <f>SUM(T32:AQ32)</f>
        <v>#DIV/0!</v>
      </c>
      <c r="S32" s="2018"/>
      <c r="T32" s="2013" t="e">
        <f>T31/$R$31</f>
        <v>#DIV/0!</v>
      </c>
      <c r="U32" s="2014"/>
      <c r="V32" s="2013" t="e">
        <f>V31/$R$31</f>
        <v>#DIV/0!</v>
      </c>
      <c r="W32" s="2015"/>
      <c r="X32" s="2014" t="e">
        <f>X31/$R$31</f>
        <v>#DIV/0!</v>
      </c>
      <c r="Y32" s="2014"/>
      <c r="Z32" s="2013" t="e">
        <f>Z31/$R$31</f>
        <v>#DIV/0!</v>
      </c>
      <c r="AA32" s="2015"/>
      <c r="AB32" s="2014" t="e">
        <f>AB31/$R$31</f>
        <v>#DIV/0!</v>
      </c>
      <c r="AC32" s="2014"/>
      <c r="AD32" s="2013" t="e">
        <f>AD31/$R$31</f>
        <v>#DIV/0!</v>
      </c>
      <c r="AE32" s="2015"/>
      <c r="AF32" s="2014" t="e">
        <f>AF31/$R$31</f>
        <v>#DIV/0!</v>
      </c>
      <c r="AG32" s="2014"/>
      <c r="AH32" s="2013" t="e">
        <f>AH31/$R$31</f>
        <v>#DIV/0!</v>
      </c>
      <c r="AI32" s="2015"/>
      <c r="AJ32" s="2014" t="e">
        <f>AJ31/$R$31</f>
        <v>#DIV/0!</v>
      </c>
      <c r="AK32" s="2014"/>
      <c r="AL32" s="2013" t="e">
        <f>AL31/$R$31</f>
        <v>#DIV/0!</v>
      </c>
      <c r="AM32" s="2015"/>
      <c r="AN32" s="2014" t="e">
        <f>AN31/$R$31</f>
        <v>#DIV/0!</v>
      </c>
      <c r="AO32" s="2016"/>
      <c r="AP32" s="2014" t="e">
        <f>AP31/$R$31</f>
        <v>#DIV/0!</v>
      </c>
      <c r="AQ32" s="2016"/>
    </row>
    <row r="33" spans="1:43" s="1946" customFormat="1" ht="12" customHeight="1">
      <c r="A33" s="2156" t="s">
        <v>550</v>
      </c>
      <c r="B33" s="2156"/>
      <c r="C33" s="2156"/>
      <c r="D33" s="2156"/>
      <c r="E33" s="2156"/>
      <c r="F33" s="2156"/>
      <c r="G33" s="2156"/>
      <c r="H33" s="2156"/>
      <c r="I33" s="2156"/>
      <c r="J33" s="2156"/>
      <c r="K33" s="2156"/>
      <c r="L33" s="2156"/>
      <c r="M33" s="2156"/>
      <c r="N33" s="2156"/>
      <c r="O33" s="2156"/>
      <c r="P33" s="2156"/>
      <c r="Q33" s="2156"/>
      <c r="R33" s="2156"/>
      <c r="S33" s="2156"/>
      <c r="T33" s="2156"/>
      <c r="U33" s="2156"/>
      <c r="V33" s="2156"/>
      <c r="W33" s="2156"/>
      <c r="X33" s="2156"/>
      <c r="Y33" s="2156"/>
      <c r="Z33" s="2156"/>
      <c r="AA33" s="2156"/>
      <c r="AB33" s="2156"/>
      <c r="AC33" s="2156"/>
      <c r="AD33" s="2156"/>
      <c r="AE33" s="2156"/>
      <c r="AF33" s="2156"/>
      <c r="AG33" s="2156"/>
      <c r="AH33" s="2156"/>
      <c r="AI33" s="2156"/>
      <c r="AJ33" s="2156"/>
      <c r="AK33" s="2156"/>
      <c r="AL33" s="2156"/>
      <c r="AM33" s="2156"/>
      <c r="AN33" s="2156"/>
      <c r="AO33" s="2156"/>
      <c r="AP33" s="2156"/>
      <c r="AQ33" s="2156"/>
    </row>
    <row r="52" spans="68:68">
      <c r="BP52" s="16" t="s">
        <v>1005</v>
      </c>
    </row>
    <row r="201" spans="8:10">
      <c r="H201" s="18"/>
      <c r="I201" s="19"/>
      <c r="J201" s="18"/>
    </row>
  </sheetData>
  <mergeCells count="29">
    <mergeCell ref="AN2:AO2"/>
    <mergeCell ref="AH2:AI2"/>
    <mergeCell ref="AJ2:AK2"/>
    <mergeCell ref="AL2:AM2"/>
    <mergeCell ref="A31:D32"/>
    <mergeCell ref="F31:H31"/>
    <mergeCell ref="F32:H32"/>
    <mergeCell ref="I2:J2"/>
    <mergeCell ref="X2:Y2"/>
    <mergeCell ref="Z2:AA2"/>
    <mergeCell ref="AB2:AC2"/>
    <mergeCell ref="AD2:AE2"/>
    <mergeCell ref="K2:L2"/>
    <mergeCell ref="A33:AQ33"/>
    <mergeCell ref="A1:B1"/>
    <mergeCell ref="F2:H2"/>
    <mergeCell ref="A2:B2"/>
    <mergeCell ref="C2:D2"/>
    <mergeCell ref="C1:D1"/>
    <mergeCell ref="E1:J1"/>
    <mergeCell ref="T1:AQ1"/>
    <mergeCell ref="AP2:AQ2"/>
    <mergeCell ref="K1:S1"/>
    <mergeCell ref="M2:O2"/>
    <mergeCell ref="R2:S2"/>
    <mergeCell ref="P2:Q2"/>
    <mergeCell ref="T2:U2"/>
    <mergeCell ref="V2:W2"/>
    <mergeCell ref="AF2:AG2"/>
  </mergeCells>
  <phoneticPr fontId="113"/>
  <pageMargins left="0.19685039370078741" right="0.19685039370078741" top="0.98425196850393704" bottom="0.98425196850393704" header="0.19685039370078741" footer="0.19685039370078741"/>
  <pageSetup paperSize="9" orientation="landscape" horizontalDpi="300" verticalDpi="300" r:id="rId1"/>
  <headerFooter alignWithMargins="0">
    <oddHeader>&amp;R&amp;"Arial,太字"&amp;8 &amp;U2  Survey Packages and Demarcation among Sub-contractors</oddHeader>
    <oddFooter>&amp;R&amp;"Arial,太字"&amp;8&amp;P/&amp;N</oddFooter>
  </headerFooter>
  <ignoredErrors>
    <ignoredError sqref="T32:AP32 R32" evalError="1"/>
  </ignoredErrors>
</worksheet>
</file>

<file path=xl/worksheets/sheet4.xml><?xml version="1.0" encoding="utf-8"?>
<worksheet xmlns="http://schemas.openxmlformats.org/spreadsheetml/2006/main" xmlns:r="http://schemas.openxmlformats.org/officeDocument/2006/relationships">
  <sheetPr enableFormatConditionsCalculation="0">
    <tabColor indexed="60"/>
  </sheetPr>
  <dimension ref="A1:BU93"/>
  <sheetViews>
    <sheetView showZeros="0" view="pageBreakPreview" zoomScale="110" zoomScaleNormal="200" zoomScaleSheetLayoutView="110" workbookViewId="0">
      <selection activeCell="BO51" sqref="BO51"/>
    </sheetView>
  </sheetViews>
  <sheetFormatPr defaultRowHeight="13.5"/>
  <cols>
    <col min="1" max="1" width="2.625" style="2087" customWidth="1"/>
    <col min="2" max="2" width="0.375" style="2087" customWidth="1"/>
    <col min="3" max="3" width="1.875" style="2087" customWidth="1"/>
    <col min="4" max="4" width="2.5" style="2087" customWidth="1"/>
    <col min="5" max="5" width="1.625" style="2087" customWidth="1"/>
    <col min="6" max="6" width="3.5" style="2087" customWidth="1"/>
    <col min="7" max="7" width="9.75" style="2087" customWidth="1"/>
    <col min="8" max="8" width="0.375" style="2087" customWidth="1"/>
    <col min="9" max="9" width="2.125" style="2087" customWidth="1"/>
    <col min="10" max="10" width="4.375" style="2087" customWidth="1"/>
    <col min="11" max="11" width="3.125" style="2087" customWidth="1"/>
    <col min="12" max="12" width="3.125" style="139" customWidth="1"/>
    <col min="13" max="13" width="0.375" style="139" customWidth="1"/>
    <col min="14" max="14" width="3.625" style="139" customWidth="1"/>
    <col min="15" max="15" width="0.375" style="139" customWidth="1"/>
    <col min="16" max="16" width="5.125" style="2037" customWidth="1"/>
    <col min="17" max="17" width="0.375" style="139" customWidth="1"/>
    <col min="18" max="18" width="3.125" customWidth="1"/>
    <col min="19" max="19" width="0.375" customWidth="1"/>
    <col min="20" max="20" width="4.625" customWidth="1"/>
    <col min="21" max="21" width="0.375" customWidth="1"/>
    <col min="22" max="22" width="3.125" customWidth="1"/>
    <col min="23" max="23" width="0.375" customWidth="1"/>
    <col min="24" max="24" width="4.625" customWidth="1"/>
    <col min="25" max="25" width="0.375" customWidth="1"/>
    <col min="26" max="26" width="3.125" customWidth="1"/>
    <col min="27" max="27" width="0.375" customWidth="1"/>
    <col min="28" max="28" width="4.625" customWidth="1"/>
    <col min="29" max="29" width="0.375" customWidth="1"/>
    <col min="30" max="30" width="3.125" customWidth="1"/>
    <col min="31" max="31" width="0.375" customWidth="1"/>
    <col min="32" max="32" width="4.625" customWidth="1"/>
    <col min="33" max="33" width="0.375" customWidth="1"/>
    <col min="34" max="34" width="3.125" customWidth="1"/>
    <col min="35" max="35" width="0.375" customWidth="1"/>
    <col min="36" max="36" width="4.625" customWidth="1"/>
    <col min="37" max="37" width="0.375" customWidth="1"/>
    <col min="38" max="38" width="3.125" customWidth="1"/>
    <col min="39" max="39" width="0.375" customWidth="1"/>
    <col min="40" max="40" width="4.625" customWidth="1"/>
    <col min="41" max="41" width="0.375" customWidth="1"/>
    <col min="42" max="42" width="3.125" customWidth="1"/>
    <col min="43" max="43" width="0.375" customWidth="1"/>
    <col min="44" max="44" width="4.625" customWidth="1"/>
    <col min="45" max="45" width="0.375" customWidth="1"/>
    <col min="46" max="46" width="3.125" customWidth="1"/>
    <col min="47" max="47" width="0.375" customWidth="1"/>
    <col min="48" max="48" width="4.625" customWidth="1"/>
    <col min="49" max="49" width="0.375" customWidth="1"/>
    <col min="50" max="50" width="3.125" customWidth="1"/>
    <col min="51" max="51" width="0.375" customWidth="1"/>
    <col min="52" max="52" width="4.625" customWidth="1"/>
    <col min="53" max="53" width="0.375" customWidth="1"/>
    <col min="54" max="54" width="3.125" customWidth="1"/>
    <col min="55" max="55" width="0.375" customWidth="1"/>
    <col min="56" max="56" width="4.625" customWidth="1"/>
    <col min="57" max="57" width="0.375" customWidth="1"/>
    <col min="58" max="58" width="3.125" customWidth="1"/>
    <col min="59" max="59" width="0.375" customWidth="1"/>
    <col min="60" max="60" width="4.625" customWidth="1"/>
    <col min="61" max="61" width="0.375" customWidth="1"/>
    <col min="62" max="62" width="3.125" customWidth="1"/>
    <col min="63" max="63" width="0.375" customWidth="1"/>
    <col min="64" max="64" width="4.625" customWidth="1"/>
    <col min="65" max="65" width="0.375" customWidth="1"/>
    <col min="66" max="66" width="9" style="2038"/>
  </cols>
  <sheetData>
    <row r="1" spans="1:73" ht="6.4" customHeight="1">
      <c r="A1" s="2051" t="s">
        <v>21</v>
      </c>
      <c r="B1" s="2191" t="s">
        <v>32</v>
      </c>
      <c r="C1" s="2192"/>
      <c r="D1" s="2192"/>
      <c r="E1" s="2192"/>
      <c r="F1" s="2192"/>
      <c r="G1" s="2193"/>
      <c r="H1" s="2191" t="s">
        <v>33</v>
      </c>
      <c r="I1" s="2192"/>
      <c r="J1" s="2193"/>
      <c r="K1" s="2051" t="s">
        <v>34</v>
      </c>
      <c r="L1" s="2194" t="s">
        <v>31</v>
      </c>
      <c r="M1" s="2194"/>
      <c r="N1" s="2194"/>
      <c r="O1" s="2194"/>
      <c r="P1" s="2194"/>
      <c r="Q1" s="2195"/>
      <c r="R1" s="2196" t="s">
        <v>35</v>
      </c>
      <c r="S1" s="2197"/>
      <c r="T1" s="2197"/>
      <c r="U1" s="2197"/>
      <c r="V1" s="2197"/>
      <c r="W1" s="2197"/>
      <c r="X1" s="2197"/>
      <c r="Y1" s="2197"/>
      <c r="Z1" s="2197"/>
      <c r="AA1" s="2197"/>
      <c r="AB1" s="2197"/>
      <c r="AC1" s="2197"/>
      <c r="AD1" s="2197"/>
      <c r="AE1" s="2197"/>
      <c r="AF1" s="2197"/>
      <c r="AG1" s="2197"/>
      <c r="AH1" s="2197"/>
      <c r="AI1" s="2197"/>
      <c r="AJ1" s="2197"/>
      <c r="AK1" s="2197"/>
      <c r="AL1" s="2197"/>
      <c r="AM1" s="2197"/>
      <c r="AN1" s="2197"/>
      <c r="AO1" s="2197"/>
      <c r="AP1" s="2197"/>
      <c r="AQ1" s="2197"/>
      <c r="AR1" s="2197"/>
      <c r="AS1" s="2197"/>
      <c r="AT1" s="2197"/>
      <c r="AU1" s="2197"/>
      <c r="AV1" s="2197"/>
      <c r="AW1" s="2197"/>
      <c r="AX1" s="2197"/>
      <c r="AY1" s="2198"/>
      <c r="AZ1" s="2198"/>
      <c r="BA1" s="2198"/>
      <c r="BB1" s="2198"/>
      <c r="BC1" s="2198"/>
      <c r="BD1" s="2198"/>
      <c r="BE1" s="2198"/>
      <c r="BF1" s="2198"/>
      <c r="BG1" s="2198"/>
      <c r="BH1" s="2198"/>
      <c r="BI1" s="2198"/>
      <c r="BJ1" s="2198"/>
      <c r="BK1" s="2198"/>
      <c r="BL1" s="2198"/>
      <c r="BM1" s="2199"/>
    </row>
    <row r="2" spans="1:73" ht="6.4" customHeight="1">
      <c r="A2" s="2052"/>
      <c r="B2" s="2200"/>
      <c r="C2" s="2201"/>
      <c r="D2" s="2201"/>
      <c r="E2" s="2201"/>
      <c r="F2" s="2201"/>
      <c r="G2" s="2202"/>
      <c r="H2" s="2200"/>
      <c r="I2" s="2201"/>
      <c r="J2" s="2202"/>
      <c r="K2" s="2052"/>
      <c r="L2" s="2203"/>
      <c r="M2" s="2203"/>
      <c r="N2" s="2203"/>
      <c r="O2" s="2203"/>
      <c r="P2" s="2203"/>
      <c r="Q2" s="2204"/>
      <c r="R2" s="2205" t="s">
        <v>22</v>
      </c>
      <c r="S2" s="2206"/>
      <c r="T2" s="2206"/>
      <c r="U2" s="2207"/>
      <c r="V2" s="2208" t="s">
        <v>23</v>
      </c>
      <c r="W2" s="2209"/>
      <c r="X2" s="2209"/>
      <c r="Y2" s="2210"/>
      <c r="Z2" s="2209" t="s">
        <v>24</v>
      </c>
      <c r="AA2" s="2209"/>
      <c r="AB2" s="2209"/>
      <c r="AC2" s="2209"/>
      <c r="AD2" s="2208" t="s">
        <v>25</v>
      </c>
      <c r="AE2" s="2209"/>
      <c r="AF2" s="2209"/>
      <c r="AG2" s="2210"/>
      <c r="AH2" s="2209" t="s">
        <v>26</v>
      </c>
      <c r="AI2" s="2209"/>
      <c r="AJ2" s="2209"/>
      <c r="AK2" s="2209"/>
      <c r="AL2" s="2208" t="s">
        <v>27</v>
      </c>
      <c r="AM2" s="2209"/>
      <c r="AN2" s="2209"/>
      <c r="AO2" s="2210"/>
      <c r="AP2" s="2209" t="s">
        <v>36</v>
      </c>
      <c r="AQ2" s="2209"/>
      <c r="AR2" s="2209"/>
      <c r="AS2" s="2209"/>
      <c r="AT2" s="2208" t="s">
        <v>37</v>
      </c>
      <c r="AU2" s="2209"/>
      <c r="AV2" s="2209"/>
      <c r="AW2" s="2210"/>
      <c r="AX2" s="2209" t="s">
        <v>38</v>
      </c>
      <c r="AY2" s="2209"/>
      <c r="AZ2" s="2209"/>
      <c r="BA2" s="2209"/>
      <c r="BB2" s="2208" t="s">
        <v>39</v>
      </c>
      <c r="BC2" s="2209"/>
      <c r="BD2" s="2209"/>
      <c r="BE2" s="2210"/>
      <c r="BF2" s="2208" t="s">
        <v>40</v>
      </c>
      <c r="BG2" s="2209"/>
      <c r="BH2" s="2209"/>
      <c r="BI2" s="2210"/>
      <c r="BJ2" s="2208" t="s">
        <v>41</v>
      </c>
      <c r="BK2" s="2209"/>
      <c r="BL2" s="2209"/>
      <c r="BM2" s="2210"/>
    </row>
    <row r="3" spans="1:73" ht="6.4" customHeight="1">
      <c r="A3" s="2052"/>
      <c r="B3" s="2200"/>
      <c r="C3" s="2201"/>
      <c r="D3" s="2201"/>
      <c r="E3" s="2201"/>
      <c r="F3" s="2201"/>
      <c r="G3" s="2202"/>
      <c r="H3" s="2200"/>
      <c r="I3" s="2201"/>
      <c r="J3" s="2202"/>
      <c r="K3" s="2052"/>
      <c r="L3" s="2211" t="s">
        <v>42</v>
      </c>
      <c r="M3" s="2211"/>
      <c r="N3" s="2212" t="s">
        <v>43</v>
      </c>
      <c r="O3" s="2213"/>
      <c r="P3" s="2194" t="s">
        <v>44</v>
      </c>
      <c r="Q3" s="2195"/>
      <c r="R3" s="2205" t="s">
        <v>43</v>
      </c>
      <c r="S3" s="2206"/>
      <c r="T3" s="2214" t="s">
        <v>44</v>
      </c>
      <c r="U3" s="2207"/>
      <c r="V3" s="2205" t="s">
        <v>43</v>
      </c>
      <c r="W3" s="2206"/>
      <c r="X3" s="2214" t="s">
        <v>44</v>
      </c>
      <c r="Y3" s="2207"/>
      <c r="Z3" s="2205" t="s">
        <v>43</v>
      </c>
      <c r="AA3" s="2215"/>
      <c r="AB3" s="2206" t="s">
        <v>44</v>
      </c>
      <c r="AC3" s="2207"/>
      <c r="AD3" s="2205" t="s">
        <v>43</v>
      </c>
      <c r="AE3" s="2206"/>
      <c r="AF3" s="2214" t="s">
        <v>44</v>
      </c>
      <c r="AG3" s="2207"/>
      <c r="AH3" s="2205" t="s">
        <v>43</v>
      </c>
      <c r="AI3" s="2215"/>
      <c r="AJ3" s="2206" t="s">
        <v>44</v>
      </c>
      <c r="AK3" s="2207"/>
      <c r="AL3" s="2205" t="s">
        <v>43</v>
      </c>
      <c r="AM3" s="2206"/>
      <c r="AN3" s="2214" t="s">
        <v>44</v>
      </c>
      <c r="AO3" s="2207"/>
      <c r="AP3" s="2205" t="s">
        <v>43</v>
      </c>
      <c r="AQ3" s="2215"/>
      <c r="AR3" s="2206" t="s">
        <v>44</v>
      </c>
      <c r="AS3" s="2207"/>
      <c r="AT3" s="2205" t="s">
        <v>43</v>
      </c>
      <c r="AU3" s="2206"/>
      <c r="AV3" s="2214" t="s">
        <v>44</v>
      </c>
      <c r="AW3" s="2207"/>
      <c r="AX3" s="2205" t="s">
        <v>43</v>
      </c>
      <c r="AY3" s="2215"/>
      <c r="AZ3" s="2206" t="s">
        <v>44</v>
      </c>
      <c r="BA3" s="2207"/>
      <c r="BB3" s="2205" t="s">
        <v>43</v>
      </c>
      <c r="BC3" s="2206"/>
      <c r="BD3" s="2214" t="s">
        <v>44</v>
      </c>
      <c r="BE3" s="2207"/>
      <c r="BF3" s="2205" t="s">
        <v>43</v>
      </c>
      <c r="BG3" s="2215"/>
      <c r="BH3" s="2206" t="s">
        <v>44</v>
      </c>
      <c r="BI3" s="2207"/>
      <c r="BJ3" s="2205" t="s">
        <v>43</v>
      </c>
      <c r="BK3" s="2215"/>
      <c r="BL3" s="2206" t="s">
        <v>44</v>
      </c>
      <c r="BM3" s="2207"/>
    </row>
    <row r="4" spans="1:73" ht="6.4" customHeight="1">
      <c r="A4" s="2053"/>
      <c r="B4" s="2233"/>
      <c r="C4" s="2234"/>
      <c r="D4" s="2234"/>
      <c r="E4" s="2234"/>
      <c r="F4" s="2234"/>
      <c r="G4" s="2235"/>
      <c r="H4" s="2233"/>
      <c r="I4" s="2234"/>
      <c r="J4" s="2235"/>
      <c r="K4" s="2053"/>
      <c r="L4" s="2216" t="s">
        <v>45</v>
      </c>
      <c r="M4" s="2216"/>
      <c r="N4" s="2217"/>
      <c r="O4" s="2218"/>
      <c r="P4" s="2219" t="s">
        <v>45</v>
      </c>
      <c r="Q4" s="2220"/>
      <c r="R4" s="2221"/>
      <c r="S4" s="2222"/>
      <c r="T4" s="2224" t="s">
        <v>45</v>
      </c>
      <c r="U4" s="2223"/>
      <c r="V4" s="2221"/>
      <c r="W4" s="2222"/>
      <c r="X4" s="2224" t="s">
        <v>45</v>
      </c>
      <c r="Y4" s="2223"/>
      <c r="Z4" s="2221"/>
      <c r="AA4" s="2225"/>
      <c r="AB4" s="2222" t="s">
        <v>45</v>
      </c>
      <c r="AC4" s="2223"/>
      <c r="AD4" s="2221"/>
      <c r="AE4" s="2222"/>
      <c r="AF4" s="2224" t="s">
        <v>45</v>
      </c>
      <c r="AG4" s="2223"/>
      <c r="AH4" s="2221"/>
      <c r="AI4" s="2225"/>
      <c r="AJ4" s="2222" t="s">
        <v>45</v>
      </c>
      <c r="AK4" s="2223"/>
      <c r="AL4" s="2221"/>
      <c r="AM4" s="2222"/>
      <c r="AN4" s="2224" t="s">
        <v>45</v>
      </c>
      <c r="AO4" s="2223"/>
      <c r="AP4" s="2226"/>
      <c r="AQ4" s="2227"/>
      <c r="AR4" s="2222" t="s">
        <v>45</v>
      </c>
      <c r="AS4" s="2223"/>
      <c r="AT4" s="2221"/>
      <c r="AU4" s="2222"/>
      <c r="AV4" s="2224" t="s">
        <v>45</v>
      </c>
      <c r="AW4" s="2223"/>
      <c r="AX4" s="2221"/>
      <c r="AY4" s="2225"/>
      <c r="AZ4" s="2222" t="s">
        <v>45</v>
      </c>
      <c r="BA4" s="2223"/>
      <c r="BB4" s="2221"/>
      <c r="BC4" s="2222"/>
      <c r="BD4" s="2224" t="s">
        <v>45</v>
      </c>
      <c r="BE4" s="2223"/>
      <c r="BF4" s="2221"/>
      <c r="BG4" s="2225"/>
      <c r="BH4" s="2222" t="s">
        <v>45</v>
      </c>
      <c r="BI4" s="2223"/>
      <c r="BJ4" s="2221"/>
      <c r="BK4" s="2225"/>
      <c r="BL4" s="2222" t="s">
        <v>45</v>
      </c>
      <c r="BM4" s="2223"/>
    </row>
    <row r="5" spans="1:73" s="55" customFormat="1" ht="6.4" customHeight="1">
      <c r="A5" s="2054" t="s">
        <v>978</v>
      </c>
      <c r="B5" s="2055"/>
      <c r="C5" s="2228" t="s">
        <v>28</v>
      </c>
      <c r="D5" s="2228"/>
      <c r="E5" s="2228"/>
      <c r="F5" s="2228"/>
      <c r="G5" s="2229"/>
      <c r="H5" s="2055"/>
      <c r="I5" s="2228"/>
      <c r="J5" s="2229"/>
      <c r="K5" s="2054"/>
      <c r="L5" s="88"/>
      <c r="M5" s="22"/>
      <c r="N5" s="1940">
        <f>'3.2Cost by Packages'!N7+'3.2Cost by Packages'!R7+'3.2Cost by Packages'!V7+'3.2Cost by Packages'!Z7+'3.2Cost by Packages'!AD7+'3.2Cost by Packages'!AH7+'3.2Cost by Packages'!AL7+'3.2Cost by Packages'!AP7+'3.2Cost by Packages'!AT7+'3.2Cost by Packages'!AX7+'3.2Cost by Packages'!BB7+'3.2Cost by Packages'!BF7+'3.2Cost by Packages'!BJ7+'3.2Cost by Packages'!BN7+'3.2Cost by Packages'!BR7+'3.2Cost by Packages'!BV7+'3.2Cost by Packages'!BZ7+'3.2Cost by Packages'!CD7+'3.2Cost by Packages'!CH7+'3.2Cost by Packages'!CL7+'3.2Cost by Packages'!CP7+'3.2Cost by Packages'!CT7+'3.2Cost by Packages'!CX7+'3.2Cost by Packages'!DB7+'3.2Cost by Packages'!DF7+'3.2Cost by Packages'!DJ7+'3.2Cost by Packages'!DN7+'3.2Cost by Packages'!DR7</f>
        <v>0</v>
      </c>
      <c r="O5" s="1940"/>
      <c r="P5" s="2031">
        <f>'3.2Cost by Packages'!P7+'3.2Cost by Packages'!T7+'3.2Cost by Packages'!X7+'3.2Cost by Packages'!AB7+'3.2Cost by Packages'!AF7+'3.2Cost by Packages'!AJ7+'3.2Cost by Packages'!AN7+'3.2Cost by Packages'!AR7+'3.2Cost by Packages'!AV7+'3.2Cost by Packages'!AZ7+'3.2Cost by Packages'!BD7+'3.2Cost by Packages'!BH7+'3.2Cost by Packages'!BL7+'3.2Cost by Packages'!BP7+'3.2Cost by Packages'!BT7+'3.2Cost by Packages'!BX7+'3.2Cost by Packages'!CB7+'3.2Cost by Packages'!CF7+'3.2Cost by Packages'!CJ7+'3.2Cost by Packages'!CN7+'3.2Cost by Packages'!CR7+'3.2Cost by Packages'!CV7+'3.2Cost by Packages'!CZ7+'3.2Cost by Packages'!DD7+'3.2Cost by Packages'!DH7+'3.2Cost by Packages'!DL7+'3.2Cost by Packages'!DP7+'3.2Cost by Packages'!DT7</f>
        <v>1728444.37</v>
      </c>
      <c r="Q5" s="1923"/>
      <c r="R5" s="2088"/>
      <c r="S5" s="2089"/>
      <c r="T5" s="2090"/>
      <c r="U5" s="2091"/>
      <c r="V5" s="2088"/>
      <c r="W5" s="2089"/>
      <c r="X5" s="2090"/>
      <c r="Y5" s="2091"/>
      <c r="Z5" s="2088"/>
      <c r="AA5" s="2089"/>
      <c r="AB5" s="2090"/>
      <c r="AC5" s="2091"/>
      <c r="AD5" s="2088"/>
      <c r="AE5" s="2089"/>
      <c r="AF5" s="2090"/>
      <c r="AG5" s="2091"/>
      <c r="AH5" s="2088"/>
      <c r="AI5" s="2089"/>
      <c r="AJ5" s="2090"/>
      <c r="AK5" s="2091"/>
      <c r="AL5" s="2088"/>
      <c r="AM5" s="2089"/>
      <c r="AN5" s="2090"/>
      <c r="AO5" s="2091"/>
      <c r="AP5" s="2088"/>
      <c r="AQ5" s="2092"/>
      <c r="AR5" s="2090"/>
      <c r="AS5" s="2091"/>
      <c r="AT5" s="2088"/>
      <c r="AU5" s="2089"/>
      <c r="AV5" s="2090"/>
      <c r="AW5" s="2091"/>
      <c r="AX5" s="2088"/>
      <c r="AY5" s="2089"/>
      <c r="AZ5" s="2093"/>
      <c r="BA5" s="2091"/>
      <c r="BB5" s="2088"/>
      <c r="BC5" s="2094"/>
      <c r="BD5" s="2090"/>
      <c r="BE5" s="2091"/>
      <c r="BF5" s="2088"/>
      <c r="BG5" s="2089"/>
      <c r="BH5" s="2090"/>
      <c r="BI5" s="2091"/>
      <c r="BJ5" s="2088"/>
      <c r="BK5" s="2089"/>
      <c r="BL5" s="2093"/>
      <c r="BM5" s="2091"/>
      <c r="BN5" s="2039"/>
    </row>
    <row r="6" spans="1:73" s="55" customFormat="1" ht="6.4" customHeight="1">
      <c r="A6" s="2056">
        <v>1</v>
      </c>
      <c r="B6" s="2057"/>
      <c r="C6" s="2189" t="s">
        <v>46</v>
      </c>
      <c r="D6" s="2189"/>
      <c r="E6" s="2189"/>
      <c r="F6" s="2189"/>
      <c r="G6" s="2190"/>
      <c r="H6" s="2057"/>
      <c r="I6" s="2189"/>
      <c r="J6" s="2190"/>
      <c r="K6" s="2058"/>
      <c r="L6" s="1941"/>
      <c r="M6" s="28"/>
      <c r="N6" s="54">
        <f>'3.2Cost by Packages'!N8+'3.2Cost by Packages'!R8+'3.2Cost by Packages'!V8+'3.2Cost by Packages'!Z8+'3.2Cost by Packages'!AD8+'3.2Cost by Packages'!AH8+'3.2Cost by Packages'!AL8+'3.2Cost by Packages'!AP8+'3.2Cost by Packages'!AT8+'3.2Cost by Packages'!AX8+'3.2Cost by Packages'!BB8+'3.2Cost by Packages'!BF8+'3.2Cost by Packages'!BJ8+'3.2Cost by Packages'!BN8+'3.2Cost by Packages'!BR8+'3.2Cost by Packages'!BV8+'3.2Cost by Packages'!BZ8+'3.2Cost by Packages'!CD8+'3.2Cost by Packages'!CH8+'3.2Cost by Packages'!CL8+'3.2Cost by Packages'!CP8+'3.2Cost by Packages'!CT8+'3.2Cost by Packages'!CX8+'3.2Cost by Packages'!DB8+'3.2Cost by Packages'!DF8+'3.2Cost by Packages'!DJ8+'3.2Cost by Packages'!DN8+'3.2Cost by Packages'!DR8</f>
        <v>0</v>
      </c>
      <c r="O6" s="30"/>
      <c r="P6" s="2032">
        <f>'3.2Cost by Packages'!P8+'3.2Cost by Packages'!T8+'3.2Cost by Packages'!X8+'3.2Cost by Packages'!AB8+'3.2Cost by Packages'!AF8+'3.2Cost by Packages'!AJ8+'3.2Cost by Packages'!AN8+'3.2Cost by Packages'!AR8+'3.2Cost by Packages'!AV8+'3.2Cost by Packages'!AZ8+'3.2Cost by Packages'!BD8+'3.2Cost by Packages'!BH8+'3.2Cost by Packages'!BL8+'3.2Cost by Packages'!BP8+'3.2Cost by Packages'!BT8+'3.2Cost by Packages'!BX8+'3.2Cost by Packages'!CB8+'3.2Cost by Packages'!CF8+'3.2Cost by Packages'!CJ8+'3.2Cost by Packages'!CN8+'3.2Cost by Packages'!CR8+'3.2Cost by Packages'!CV8+'3.2Cost by Packages'!CZ8+'3.2Cost by Packages'!DD8+'3.2Cost by Packages'!DH8+'3.2Cost by Packages'!DL8+'3.2Cost by Packages'!DP8+'3.2Cost by Packages'!DT8</f>
        <v>20616</v>
      </c>
      <c r="Q6" s="1924"/>
      <c r="R6" s="2095"/>
      <c r="S6" s="2096"/>
      <c r="T6" s="2097"/>
      <c r="U6" s="2098"/>
      <c r="V6" s="2095"/>
      <c r="W6" s="2096"/>
      <c r="X6" s="2097"/>
      <c r="Y6" s="2098"/>
      <c r="Z6" s="2095"/>
      <c r="AA6" s="2096"/>
      <c r="AB6" s="2097"/>
      <c r="AC6" s="2098"/>
      <c r="AD6" s="2095"/>
      <c r="AE6" s="2096"/>
      <c r="AF6" s="2097"/>
      <c r="AG6" s="2098"/>
      <c r="AH6" s="2095"/>
      <c r="AI6" s="2096"/>
      <c r="AJ6" s="2097"/>
      <c r="AK6" s="2098"/>
      <c r="AL6" s="2095"/>
      <c r="AM6" s="2096"/>
      <c r="AN6" s="2097"/>
      <c r="AO6" s="2098"/>
      <c r="AP6" s="2095"/>
      <c r="AQ6" s="2099"/>
      <c r="AR6" s="2097"/>
      <c r="AS6" s="2098"/>
      <c r="AT6" s="2095"/>
      <c r="AU6" s="2096"/>
      <c r="AV6" s="2097"/>
      <c r="AW6" s="2098"/>
      <c r="AX6" s="2095"/>
      <c r="AY6" s="2096"/>
      <c r="AZ6" s="2100"/>
      <c r="BA6" s="2098"/>
      <c r="BB6" s="2095"/>
      <c r="BC6" s="2101"/>
      <c r="BD6" s="2097"/>
      <c r="BE6" s="2098"/>
      <c r="BF6" s="2095"/>
      <c r="BG6" s="2096"/>
      <c r="BH6" s="2097"/>
      <c r="BI6" s="2098"/>
      <c r="BJ6" s="2095"/>
      <c r="BK6" s="2096"/>
      <c r="BL6" s="2100"/>
      <c r="BM6" s="2098"/>
      <c r="BN6" s="2039"/>
    </row>
    <row r="7" spans="1:73" ht="6.4" customHeight="1">
      <c r="A7" s="2059">
        <v>1.1000000000000001</v>
      </c>
      <c r="B7" s="2060"/>
      <c r="C7" s="2181" t="s">
        <v>47</v>
      </c>
      <c r="D7" s="2181"/>
      <c r="E7" s="2181"/>
      <c r="F7" s="2181"/>
      <c r="G7" s="2182"/>
      <c r="H7" s="2061"/>
      <c r="I7" s="2177" t="s">
        <v>48</v>
      </c>
      <c r="J7" s="2178"/>
      <c r="K7" s="2062" t="s">
        <v>49</v>
      </c>
      <c r="L7" s="35">
        <f>ROUND(1180473/F89*(1-D90),2)</f>
        <v>51.08</v>
      </c>
      <c r="M7" s="36"/>
      <c r="N7" s="29">
        <f>'3.2Cost by Packages'!N9+'3.2Cost by Packages'!R9+'3.2Cost by Packages'!V9+'3.2Cost by Packages'!Z9+'3.2Cost by Packages'!AD9+'3.2Cost by Packages'!AH9+'3.2Cost by Packages'!AL9+'3.2Cost by Packages'!AP9+'3.2Cost by Packages'!AT9+'3.2Cost by Packages'!AX9+'3.2Cost by Packages'!BB9+'3.2Cost by Packages'!BF9+'3.2Cost by Packages'!BJ9+'3.2Cost by Packages'!BN9+'3.2Cost by Packages'!BR9+'3.2Cost by Packages'!BV9+'3.2Cost by Packages'!BZ9+'3.2Cost by Packages'!CD9+'3.2Cost by Packages'!CH9+'3.2Cost by Packages'!CL9+'3.2Cost by Packages'!CP9+'3.2Cost by Packages'!CT9+'3.2Cost by Packages'!CX9+'3.2Cost by Packages'!DB9+'3.2Cost by Packages'!DF9+'3.2Cost by Packages'!DJ9+'3.2Cost by Packages'!DN9+'3.2Cost by Packages'!DR9</f>
        <v>336</v>
      </c>
      <c r="O7" s="37"/>
      <c r="P7" s="132">
        <f>'3.2Cost by Packages'!P9+'3.2Cost by Packages'!T9+'3.2Cost by Packages'!X9+'3.2Cost by Packages'!AB9+'3.2Cost by Packages'!AF9+'3.2Cost by Packages'!AJ9+'3.2Cost by Packages'!AN9+'3.2Cost by Packages'!AR9+'3.2Cost by Packages'!AV9+'3.2Cost by Packages'!AZ9+'3.2Cost by Packages'!BD9+'3.2Cost by Packages'!BH9+'3.2Cost by Packages'!BL9+'3.2Cost by Packages'!BP9+'3.2Cost by Packages'!BT9+'3.2Cost by Packages'!BX9+'3.2Cost by Packages'!CB9+'3.2Cost by Packages'!CF9+'3.2Cost by Packages'!CJ9+'3.2Cost by Packages'!CN9+'3.2Cost by Packages'!CR9+'3.2Cost by Packages'!CV9+'3.2Cost by Packages'!CZ9+'3.2Cost by Packages'!DD9+'3.2Cost by Packages'!DH9+'3.2Cost by Packages'!DL9+'3.2Cost by Packages'!DP9+'3.2Cost by Packages'!DT9</f>
        <v>17162.88</v>
      </c>
      <c r="Q7" s="1925"/>
      <c r="R7" s="2102"/>
      <c r="S7" s="2103"/>
      <c r="T7" s="1916"/>
      <c r="U7" s="1917"/>
      <c r="V7" s="2102"/>
      <c r="W7" s="2103"/>
      <c r="X7" s="1916"/>
      <c r="Y7" s="1917"/>
      <c r="Z7" s="2102"/>
      <c r="AA7" s="2103"/>
      <c r="AB7" s="1916"/>
      <c r="AC7" s="1917"/>
      <c r="AD7" s="2102"/>
      <c r="AE7" s="2103"/>
      <c r="AF7" s="1916"/>
      <c r="AG7" s="1917"/>
      <c r="AH7" s="2102"/>
      <c r="AI7" s="2103"/>
      <c r="AJ7" s="1916"/>
      <c r="AK7" s="1917"/>
      <c r="AL7" s="2102"/>
      <c r="AM7" s="2103"/>
      <c r="AN7" s="1916"/>
      <c r="AO7" s="1917"/>
      <c r="AP7" s="2102"/>
      <c r="AQ7" s="2104"/>
      <c r="AR7" s="1916"/>
      <c r="AS7" s="1917"/>
      <c r="AT7" s="2102"/>
      <c r="AU7" s="2103"/>
      <c r="AV7" s="1916"/>
      <c r="AW7" s="1917"/>
      <c r="AX7" s="2102"/>
      <c r="AY7" s="2103"/>
      <c r="AZ7" s="2105"/>
      <c r="BA7" s="1917"/>
      <c r="BB7" s="2102"/>
      <c r="BC7" s="2106"/>
      <c r="BD7" s="1916"/>
      <c r="BE7" s="1917"/>
      <c r="BF7" s="2102"/>
      <c r="BG7" s="2103"/>
      <c r="BH7" s="1916"/>
      <c r="BI7" s="1917"/>
      <c r="BJ7" s="2102"/>
      <c r="BK7" s="2103"/>
      <c r="BL7" s="2105"/>
      <c r="BM7" s="1917"/>
    </row>
    <row r="8" spans="1:73" ht="6.4" customHeight="1">
      <c r="A8" s="2059">
        <v>1.2</v>
      </c>
      <c r="B8" s="2061"/>
      <c r="C8" s="2177" t="s">
        <v>50</v>
      </c>
      <c r="D8" s="2177"/>
      <c r="E8" s="2177"/>
      <c r="F8" s="2177"/>
      <c r="G8" s="2178"/>
      <c r="H8" s="2061"/>
      <c r="I8" s="2177"/>
      <c r="J8" s="2178"/>
      <c r="K8" s="2063" t="s">
        <v>51</v>
      </c>
      <c r="L8" s="2185" t="s">
        <v>30</v>
      </c>
      <c r="M8" s="2186"/>
      <c r="N8" s="29">
        <f>'3.2Cost by Packages'!N10+'3.2Cost by Packages'!R10+'3.2Cost by Packages'!V10+'3.2Cost by Packages'!Z10+'3.2Cost by Packages'!AD10+'3.2Cost by Packages'!AH10+'3.2Cost by Packages'!AL10+'3.2Cost by Packages'!AP10+'3.2Cost by Packages'!AT10+'3.2Cost by Packages'!AX10+'3.2Cost by Packages'!BB10+'3.2Cost by Packages'!BF10+'3.2Cost by Packages'!BJ10+'3.2Cost by Packages'!BN10+'3.2Cost by Packages'!BR10+'3.2Cost by Packages'!BV10+'3.2Cost by Packages'!BZ10+'3.2Cost by Packages'!CD10+'3.2Cost by Packages'!CH10+'3.2Cost by Packages'!CL10+'3.2Cost by Packages'!CP10+'3.2Cost by Packages'!CT10+'3.2Cost by Packages'!CX10+'3.2Cost by Packages'!DB10+'3.2Cost by Packages'!DF10+'3.2Cost by Packages'!DJ10+'3.2Cost by Packages'!DN10+'3.2Cost by Packages'!DR10</f>
        <v>192</v>
      </c>
      <c r="O8" s="37"/>
      <c r="P8" s="2179" t="s">
        <v>977</v>
      </c>
      <c r="Q8" s="2180"/>
      <c r="R8" s="2102"/>
      <c r="S8" s="2103"/>
      <c r="T8" s="2175"/>
      <c r="U8" s="2176"/>
      <c r="V8" s="2102"/>
      <c r="W8" s="2103"/>
      <c r="X8" s="1916"/>
      <c r="Y8" s="1917"/>
      <c r="Z8" s="2102"/>
      <c r="AA8" s="2103"/>
      <c r="AB8" s="2175"/>
      <c r="AC8" s="2176"/>
      <c r="AD8" s="2102"/>
      <c r="AE8" s="2103"/>
      <c r="AF8" s="2175"/>
      <c r="AG8" s="2176"/>
      <c r="AH8" s="2102"/>
      <c r="AI8" s="2103"/>
      <c r="AJ8" s="1916"/>
      <c r="AK8" s="1917"/>
      <c r="AL8" s="2102"/>
      <c r="AM8" s="2103"/>
      <c r="AN8" s="2175"/>
      <c r="AO8" s="2176"/>
      <c r="AP8" s="2102"/>
      <c r="AQ8" s="2104"/>
      <c r="AR8" s="2175"/>
      <c r="AS8" s="2176"/>
      <c r="AT8" s="2102"/>
      <c r="AU8" s="2103"/>
      <c r="AV8" s="1916"/>
      <c r="AW8" s="1917"/>
      <c r="AX8" s="2102"/>
      <c r="AY8" s="2103"/>
      <c r="AZ8" s="2175"/>
      <c r="BA8" s="2176"/>
      <c r="BB8" s="2102"/>
      <c r="BC8" s="2106"/>
      <c r="BD8" s="2175"/>
      <c r="BE8" s="2176"/>
      <c r="BF8" s="2102"/>
      <c r="BG8" s="2103"/>
      <c r="BH8" s="2175"/>
      <c r="BI8" s="2176"/>
      <c r="BJ8" s="2102"/>
      <c r="BK8" s="2103"/>
      <c r="BL8" s="2105"/>
      <c r="BM8" s="1917"/>
    </row>
    <row r="9" spans="1:73" ht="6.4" customHeight="1">
      <c r="A9" s="2059">
        <v>1.3</v>
      </c>
      <c r="B9" s="2061"/>
      <c r="C9" s="2177" t="s">
        <v>52</v>
      </c>
      <c r="D9" s="2177"/>
      <c r="E9" s="2177"/>
      <c r="F9" s="2177"/>
      <c r="G9" s="2178"/>
      <c r="H9" s="2061"/>
      <c r="I9" s="2177"/>
      <c r="J9" s="2178"/>
      <c r="K9" s="2063" t="s">
        <v>51</v>
      </c>
      <c r="L9" s="35">
        <f>ROUND(1018620/F89*(1-D90),2)</f>
        <v>44.07</v>
      </c>
      <c r="M9" s="41"/>
      <c r="N9" s="29">
        <f>'3.2Cost by Packages'!N11+'3.2Cost by Packages'!R11+'3.2Cost by Packages'!V11+'3.2Cost by Packages'!Z11+'3.2Cost by Packages'!AD11+'3.2Cost by Packages'!AH11+'3.2Cost by Packages'!AL11+'3.2Cost by Packages'!AP11+'3.2Cost by Packages'!AT11+'3.2Cost by Packages'!AX11+'3.2Cost by Packages'!BB11+'3.2Cost by Packages'!BF11+'3.2Cost by Packages'!BJ11+'3.2Cost by Packages'!BN11+'3.2Cost by Packages'!BR11+'3.2Cost by Packages'!BV11+'3.2Cost by Packages'!BZ11+'3.2Cost by Packages'!CD11+'3.2Cost by Packages'!CH11+'3.2Cost by Packages'!CL11+'3.2Cost by Packages'!CP11+'3.2Cost by Packages'!CT11+'3.2Cost by Packages'!CX11+'3.2Cost by Packages'!DB11+'3.2Cost by Packages'!DF11+'3.2Cost by Packages'!DJ11+'3.2Cost by Packages'!DN11+'3.2Cost by Packages'!DR11</f>
        <v>48</v>
      </c>
      <c r="O9" s="37"/>
      <c r="P9" s="132">
        <f>'3.2Cost by Packages'!P11+'3.2Cost by Packages'!T11+'3.2Cost by Packages'!X11+'3.2Cost by Packages'!AB11+'3.2Cost by Packages'!AF11+'3.2Cost by Packages'!AJ11+'3.2Cost by Packages'!AN11+'3.2Cost by Packages'!AR11+'3.2Cost by Packages'!AV11+'3.2Cost by Packages'!AZ11+'3.2Cost by Packages'!BD11+'3.2Cost by Packages'!BH11+'3.2Cost by Packages'!BL11+'3.2Cost by Packages'!BP11+'3.2Cost by Packages'!BT11+'3.2Cost by Packages'!BX11+'3.2Cost by Packages'!CB11+'3.2Cost by Packages'!CF11+'3.2Cost by Packages'!CJ11+'3.2Cost by Packages'!CN11+'3.2Cost by Packages'!CR11+'3.2Cost by Packages'!CV11+'3.2Cost by Packages'!CZ11+'3.2Cost by Packages'!DD11+'3.2Cost by Packages'!DH11+'3.2Cost by Packages'!DL11+'3.2Cost by Packages'!DP11+'3.2Cost by Packages'!DT11</f>
        <v>2115.36</v>
      </c>
      <c r="Q9" s="1925"/>
      <c r="R9" s="2102"/>
      <c r="S9" s="2103"/>
      <c r="T9" s="1916"/>
      <c r="U9" s="1917"/>
      <c r="V9" s="2102"/>
      <c r="W9" s="2103"/>
      <c r="X9" s="1916"/>
      <c r="Y9" s="1917"/>
      <c r="Z9" s="2102"/>
      <c r="AA9" s="2103"/>
      <c r="AB9" s="1916"/>
      <c r="AC9" s="1917"/>
      <c r="AD9" s="2102"/>
      <c r="AE9" s="2103"/>
      <c r="AF9" s="1916"/>
      <c r="AG9" s="1917"/>
      <c r="AH9" s="2102"/>
      <c r="AI9" s="2103"/>
      <c r="AJ9" s="1916"/>
      <c r="AK9" s="1917"/>
      <c r="AL9" s="2102"/>
      <c r="AM9" s="2103"/>
      <c r="AN9" s="1916"/>
      <c r="AO9" s="1917"/>
      <c r="AP9" s="2102"/>
      <c r="AQ9" s="2104"/>
      <c r="AR9" s="1916"/>
      <c r="AS9" s="1917"/>
      <c r="AT9" s="2102"/>
      <c r="AU9" s="2103"/>
      <c r="AV9" s="1916"/>
      <c r="AW9" s="1917"/>
      <c r="AX9" s="2102"/>
      <c r="AY9" s="2103"/>
      <c r="AZ9" s="2105"/>
      <c r="BA9" s="1917"/>
      <c r="BB9" s="2102"/>
      <c r="BC9" s="2106"/>
      <c r="BD9" s="1916"/>
      <c r="BE9" s="1917"/>
      <c r="BF9" s="2102"/>
      <c r="BG9" s="2103"/>
      <c r="BH9" s="1916"/>
      <c r="BI9" s="1917"/>
      <c r="BJ9" s="2102"/>
      <c r="BK9" s="2103"/>
      <c r="BL9" s="2105"/>
      <c r="BM9" s="1917"/>
    </row>
    <row r="10" spans="1:73" ht="6.4" customHeight="1">
      <c r="A10" s="2059">
        <v>1.4</v>
      </c>
      <c r="B10" s="2061"/>
      <c r="C10" s="2177" t="s">
        <v>53</v>
      </c>
      <c r="D10" s="2177"/>
      <c r="E10" s="2177"/>
      <c r="F10" s="2177"/>
      <c r="G10" s="2178"/>
      <c r="H10" s="2061"/>
      <c r="I10" s="2177"/>
      <c r="J10" s="2178"/>
      <c r="K10" s="2063" t="s">
        <v>51</v>
      </c>
      <c r="L10" s="35">
        <f>ROUND(644053/F89*(1-D90),2)</f>
        <v>27.87</v>
      </c>
      <c r="M10" s="41"/>
      <c r="N10" s="29">
        <f>'3.2Cost by Packages'!N12+'3.2Cost by Packages'!R12+'3.2Cost by Packages'!V12+'3.2Cost by Packages'!Z12+'3.2Cost by Packages'!AD12+'3.2Cost by Packages'!AH12+'3.2Cost by Packages'!AL12+'3.2Cost by Packages'!AP12+'3.2Cost by Packages'!AT12+'3.2Cost by Packages'!AX12+'3.2Cost by Packages'!BB12+'3.2Cost by Packages'!BF12+'3.2Cost by Packages'!BJ12+'3.2Cost by Packages'!BN12+'3.2Cost by Packages'!BR12+'3.2Cost by Packages'!BV12+'3.2Cost by Packages'!BZ12+'3.2Cost by Packages'!CD12+'3.2Cost by Packages'!CH12+'3.2Cost by Packages'!CL12+'3.2Cost by Packages'!CP12+'3.2Cost by Packages'!CT12+'3.2Cost by Packages'!CX12+'3.2Cost by Packages'!DB12+'3.2Cost by Packages'!DF12+'3.2Cost by Packages'!DJ12+'3.2Cost by Packages'!DN12+'3.2Cost by Packages'!DR12</f>
        <v>48</v>
      </c>
      <c r="O10" s="37"/>
      <c r="P10" s="132">
        <f>'3.2Cost by Packages'!P12+'3.2Cost by Packages'!T12+'3.2Cost by Packages'!X12+'3.2Cost by Packages'!AB12+'3.2Cost by Packages'!AF12+'3.2Cost by Packages'!AJ12+'3.2Cost by Packages'!AN12+'3.2Cost by Packages'!AR12+'3.2Cost by Packages'!AV12+'3.2Cost by Packages'!AZ12+'3.2Cost by Packages'!BD12+'3.2Cost by Packages'!BH12+'3.2Cost by Packages'!BL12+'3.2Cost by Packages'!BP12+'3.2Cost by Packages'!BT12+'3.2Cost by Packages'!BX12+'3.2Cost by Packages'!CB12+'3.2Cost by Packages'!CF12+'3.2Cost by Packages'!CJ12+'3.2Cost by Packages'!CN12+'3.2Cost by Packages'!CR12+'3.2Cost by Packages'!CV12+'3.2Cost by Packages'!CZ12+'3.2Cost by Packages'!DD12+'3.2Cost by Packages'!DH12+'3.2Cost by Packages'!DL12+'3.2Cost by Packages'!DP12+'3.2Cost by Packages'!DT12</f>
        <v>1337.7599999999998</v>
      </c>
      <c r="Q10" s="1925"/>
      <c r="R10" s="2102"/>
      <c r="S10" s="2103"/>
      <c r="T10" s="1916"/>
      <c r="U10" s="1917"/>
      <c r="V10" s="2102"/>
      <c r="W10" s="2103"/>
      <c r="X10" s="1916"/>
      <c r="Y10" s="1917"/>
      <c r="Z10" s="2102"/>
      <c r="AA10" s="2103"/>
      <c r="AB10" s="1916"/>
      <c r="AC10" s="1917"/>
      <c r="AD10" s="2102"/>
      <c r="AE10" s="2103"/>
      <c r="AF10" s="1916"/>
      <c r="AG10" s="1917"/>
      <c r="AH10" s="2102"/>
      <c r="AI10" s="2103"/>
      <c r="AJ10" s="1916"/>
      <c r="AK10" s="1917"/>
      <c r="AL10" s="2102"/>
      <c r="AM10" s="2103"/>
      <c r="AN10" s="1916"/>
      <c r="AO10" s="1917"/>
      <c r="AP10" s="2102"/>
      <c r="AQ10" s="2104"/>
      <c r="AR10" s="1916"/>
      <c r="AS10" s="1917"/>
      <c r="AT10" s="2102"/>
      <c r="AU10" s="2103"/>
      <c r="AV10" s="1916"/>
      <c r="AW10" s="1917"/>
      <c r="AX10" s="2102"/>
      <c r="AY10" s="2103"/>
      <c r="AZ10" s="2105"/>
      <c r="BA10" s="1917"/>
      <c r="BB10" s="2102"/>
      <c r="BC10" s="2106"/>
      <c r="BD10" s="1916"/>
      <c r="BE10" s="1917"/>
      <c r="BF10" s="2102"/>
      <c r="BG10" s="2103"/>
      <c r="BH10" s="1916"/>
      <c r="BI10" s="1917"/>
      <c r="BJ10" s="2102"/>
      <c r="BK10" s="2103"/>
      <c r="BL10" s="2105"/>
      <c r="BM10" s="1917"/>
    </row>
    <row r="11" spans="1:73" s="55" customFormat="1" ht="6.4" customHeight="1">
      <c r="A11" s="2064">
        <v>2</v>
      </c>
      <c r="B11" s="2057"/>
      <c r="C11" s="2189" t="s">
        <v>54</v>
      </c>
      <c r="D11" s="2189"/>
      <c r="E11" s="2189"/>
      <c r="F11" s="2189"/>
      <c r="G11" s="2190"/>
      <c r="H11" s="2057"/>
      <c r="I11" s="2189"/>
      <c r="J11" s="2190"/>
      <c r="K11" s="2058"/>
      <c r="L11" s="1941"/>
      <c r="M11" s="28"/>
      <c r="N11" s="54">
        <f>'3.2Cost by Packages'!N13+'3.2Cost by Packages'!R13+'3.2Cost by Packages'!V13+'3.2Cost by Packages'!Z13+'3.2Cost by Packages'!AD13+'3.2Cost by Packages'!AH13+'3.2Cost by Packages'!AL13+'3.2Cost by Packages'!AP13+'3.2Cost by Packages'!AT13+'3.2Cost by Packages'!AX13+'3.2Cost by Packages'!BB13+'3.2Cost by Packages'!BF13+'3.2Cost by Packages'!BJ13+'3.2Cost by Packages'!BN13+'3.2Cost by Packages'!BR13+'3.2Cost by Packages'!BV13+'3.2Cost by Packages'!BZ13+'3.2Cost by Packages'!CD13+'3.2Cost by Packages'!CH13+'3.2Cost by Packages'!CL13+'3.2Cost by Packages'!CP13+'3.2Cost by Packages'!CT13+'3.2Cost by Packages'!CX13+'3.2Cost by Packages'!DB13+'3.2Cost by Packages'!DF13+'3.2Cost by Packages'!DJ13+'3.2Cost by Packages'!DN13+'3.2Cost by Packages'!DR13</f>
        <v>0</v>
      </c>
      <c r="O11" s="30"/>
      <c r="P11" s="2032">
        <f>'3.2Cost by Packages'!P13+'3.2Cost by Packages'!T13+'3.2Cost by Packages'!X13+'3.2Cost by Packages'!AB13+'3.2Cost by Packages'!AF13+'3.2Cost by Packages'!AJ13+'3.2Cost by Packages'!AN13+'3.2Cost by Packages'!AR13+'3.2Cost by Packages'!AV13+'3.2Cost by Packages'!AZ13+'3.2Cost by Packages'!BD13+'3.2Cost by Packages'!BH13+'3.2Cost by Packages'!BL13+'3.2Cost by Packages'!BP13+'3.2Cost by Packages'!BT13+'3.2Cost by Packages'!BX13+'3.2Cost by Packages'!CB13+'3.2Cost by Packages'!CF13+'3.2Cost by Packages'!CJ13+'3.2Cost by Packages'!CN13+'3.2Cost by Packages'!CR13+'3.2Cost by Packages'!CV13+'3.2Cost by Packages'!CZ13+'3.2Cost by Packages'!DD13+'3.2Cost by Packages'!DH13+'3.2Cost by Packages'!DL13+'3.2Cost by Packages'!DP13+'3.2Cost by Packages'!DT13</f>
        <v>75539.45</v>
      </c>
      <c r="Q11" s="1924"/>
      <c r="R11" s="2095"/>
      <c r="S11" s="2096"/>
      <c r="T11" s="2097"/>
      <c r="U11" s="2098"/>
      <c r="V11" s="2095"/>
      <c r="W11" s="2096"/>
      <c r="X11" s="2097"/>
      <c r="Y11" s="2098"/>
      <c r="Z11" s="2095"/>
      <c r="AA11" s="2096"/>
      <c r="AB11" s="2097"/>
      <c r="AC11" s="2098"/>
      <c r="AD11" s="2095"/>
      <c r="AE11" s="2096"/>
      <c r="AF11" s="2097"/>
      <c r="AG11" s="2098"/>
      <c r="AH11" s="2095"/>
      <c r="AI11" s="2096"/>
      <c r="AJ11" s="2097"/>
      <c r="AK11" s="2098"/>
      <c r="AL11" s="2095"/>
      <c r="AM11" s="2096"/>
      <c r="AN11" s="2097"/>
      <c r="AO11" s="2098"/>
      <c r="AP11" s="2095"/>
      <c r="AQ11" s="2099"/>
      <c r="AR11" s="2097"/>
      <c r="AS11" s="2098"/>
      <c r="AT11" s="2095"/>
      <c r="AU11" s="2096"/>
      <c r="AV11" s="2097"/>
      <c r="AW11" s="2098"/>
      <c r="AX11" s="2095"/>
      <c r="AY11" s="2096"/>
      <c r="AZ11" s="2100"/>
      <c r="BA11" s="2098"/>
      <c r="BB11" s="2095"/>
      <c r="BC11" s="2101"/>
      <c r="BD11" s="2097"/>
      <c r="BE11" s="2098"/>
      <c r="BF11" s="2095"/>
      <c r="BG11" s="2096"/>
      <c r="BH11" s="2097"/>
      <c r="BI11" s="2098"/>
      <c r="BJ11" s="2095"/>
      <c r="BK11" s="2096"/>
      <c r="BL11" s="2100"/>
      <c r="BM11" s="2098"/>
      <c r="BN11" s="2039"/>
    </row>
    <row r="12" spans="1:73" ht="6.4" customHeight="1">
      <c r="A12" s="2059">
        <v>2.1</v>
      </c>
      <c r="B12" s="2061"/>
      <c r="C12" s="2177" t="s">
        <v>55</v>
      </c>
      <c r="D12" s="2177"/>
      <c r="E12" s="2177"/>
      <c r="F12" s="2177"/>
      <c r="G12" s="2178"/>
      <c r="H12" s="2061"/>
      <c r="I12" s="2177" t="s">
        <v>56</v>
      </c>
      <c r="J12" s="2178"/>
      <c r="K12" s="2063" t="s">
        <v>49</v>
      </c>
      <c r="L12" s="35">
        <f>ROUND(1424019/F89*(1-D90),2)</f>
        <v>61.62</v>
      </c>
      <c r="M12" s="41"/>
      <c r="N12" s="29">
        <f>'3.2Cost by Packages'!N14+'3.2Cost by Packages'!R14+'3.2Cost by Packages'!V14+'3.2Cost by Packages'!Z14+'3.2Cost by Packages'!AD14+'3.2Cost by Packages'!AH14+'3.2Cost by Packages'!AL14+'3.2Cost by Packages'!AP14+'3.2Cost by Packages'!AT14+'3.2Cost by Packages'!AX14+'3.2Cost by Packages'!BB14+'3.2Cost by Packages'!BF14+'3.2Cost by Packages'!BJ14+'3.2Cost by Packages'!BN14+'3.2Cost by Packages'!BR14+'3.2Cost by Packages'!BV14+'3.2Cost by Packages'!BZ14+'3.2Cost by Packages'!CD14+'3.2Cost by Packages'!CH14+'3.2Cost by Packages'!CL14+'3.2Cost by Packages'!CP14+'3.2Cost by Packages'!CT14+'3.2Cost by Packages'!CX14+'3.2Cost by Packages'!DB14+'3.2Cost by Packages'!DF14+'3.2Cost by Packages'!DJ14+'3.2Cost by Packages'!DN14+'3.2Cost by Packages'!DR14</f>
        <v>210</v>
      </c>
      <c r="O12" s="37"/>
      <c r="P12" s="132">
        <f>'3.2Cost by Packages'!P14+'3.2Cost by Packages'!T14+'3.2Cost by Packages'!X14+'3.2Cost by Packages'!AB14+'3.2Cost by Packages'!AF14+'3.2Cost by Packages'!AJ14+'3.2Cost by Packages'!AN14+'3.2Cost by Packages'!AR14+'3.2Cost by Packages'!AV14+'3.2Cost by Packages'!AZ14+'3.2Cost by Packages'!BD14+'3.2Cost by Packages'!BH14+'3.2Cost by Packages'!BL14+'3.2Cost by Packages'!BP14+'3.2Cost by Packages'!BT14+'3.2Cost by Packages'!BX14+'3.2Cost by Packages'!CB14+'3.2Cost by Packages'!CF14+'3.2Cost by Packages'!CJ14+'3.2Cost by Packages'!CN14+'3.2Cost by Packages'!CR14+'3.2Cost by Packages'!CV14+'3.2Cost by Packages'!CZ14+'3.2Cost by Packages'!DD14+'3.2Cost by Packages'!DH14+'3.2Cost by Packages'!DL14+'3.2Cost by Packages'!DP14+'3.2Cost by Packages'!DT14</f>
        <v>12940.199999999999</v>
      </c>
      <c r="Q12" s="1925"/>
      <c r="R12" s="2102"/>
      <c r="S12" s="2103"/>
      <c r="T12" s="1916"/>
      <c r="U12" s="1917"/>
      <c r="V12" s="2102"/>
      <c r="W12" s="2103"/>
      <c r="X12" s="1916"/>
      <c r="Y12" s="1917"/>
      <c r="Z12" s="2102"/>
      <c r="AA12" s="2103"/>
      <c r="AB12" s="1916"/>
      <c r="AC12" s="1917"/>
      <c r="AD12" s="2102"/>
      <c r="AE12" s="2103"/>
      <c r="AF12" s="1916"/>
      <c r="AG12" s="1917"/>
      <c r="AH12" s="2102"/>
      <c r="AI12" s="2103"/>
      <c r="AJ12" s="1916"/>
      <c r="AK12" s="1917"/>
      <c r="AL12" s="2102"/>
      <c r="AM12" s="2103"/>
      <c r="AN12" s="1916"/>
      <c r="AO12" s="1917"/>
      <c r="AP12" s="2102"/>
      <c r="AQ12" s="2104"/>
      <c r="AR12" s="1916"/>
      <c r="AS12" s="1917"/>
      <c r="AT12" s="2102"/>
      <c r="AU12" s="2103"/>
      <c r="AV12" s="1916"/>
      <c r="AW12" s="1917"/>
      <c r="AX12" s="2102"/>
      <c r="AY12" s="2103"/>
      <c r="AZ12" s="2105"/>
      <c r="BA12" s="1917"/>
      <c r="BB12" s="2102"/>
      <c r="BC12" s="2106"/>
      <c r="BD12" s="1916"/>
      <c r="BE12" s="1917"/>
      <c r="BF12" s="2102"/>
      <c r="BG12" s="2103"/>
      <c r="BH12" s="1916"/>
      <c r="BI12" s="1917"/>
      <c r="BJ12" s="2102"/>
      <c r="BK12" s="2103"/>
      <c r="BL12" s="2105"/>
      <c r="BM12" s="1917"/>
      <c r="BO12" s="43"/>
      <c r="BP12" s="43"/>
      <c r="BQ12" s="43"/>
      <c r="BR12" s="43"/>
      <c r="BS12" s="43"/>
      <c r="BT12" s="43"/>
      <c r="BU12" s="43"/>
    </row>
    <row r="13" spans="1:73" ht="6.4" customHeight="1">
      <c r="A13" s="2059">
        <v>2.2000000000000002</v>
      </c>
      <c r="B13" s="2061"/>
      <c r="C13" s="2177" t="s">
        <v>57</v>
      </c>
      <c r="D13" s="2177"/>
      <c r="E13" s="2177"/>
      <c r="F13" s="2177"/>
      <c r="G13" s="2178"/>
      <c r="H13" s="2061"/>
      <c r="I13" s="2177" t="s">
        <v>56</v>
      </c>
      <c r="J13" s="2178"/>
      <c r="K13" s="2063" t="s">
        <v>49</v>
      </c>
      <c r="L13" s="35">
        <f>ROUND(142.1*18990*1.175/F89,2)</f>
        <v>152.44</v>
      </c>
      <c r="M13" s="41"/>
      <c r="N13" s="29">
        <f>'3.2Cost by Packages'!N15+'3.2Cost by Packages'!R15+'3.2Cost by Packages'!V15+'3.2Cost by Packages'!Z15+'3.2Cost by Packages'!AD15+'3.2Cost by Packages'!AH15+'3.2Cost by Packages'!AL15+'3.2Cost by Packages'!AP15+'3.2Cost by Packages'!AT15+'3.2Cost by Packages'!AX15+'3.2Cost by Packages'!BB15+'3.2Cost by Packages'!BF15+'3.2Cost by Packages'!BJ15+'3.2Cost by Packages'!BN15+'3.2Cost by Packages'!BR15+'3.2Cost by Packages'!BV15+'3.2Cost by Packages'!BZ15+'3.2Cost by Packages'!CD15+'3.2Cost by Packages'!CH15+'3.2Cost by Packages'!CL15+'3.2Cost by Packages'!CP15+'3.2Cost by Packages'!CT15+'3.2Cost by Packages'!CX15+'3.2Cost by Packages'!DB15+'3.2Cost by Packages'!DF15+'3.2Cost by Packages'!DJ15+'3.2Cost by Packages'!DN15+'3.2Cost by Packages'!DR15</f>
        <v>200</v>
      </c>
      <c r="O13" s="37"/>
      <c r="P13" s="132">
        <f>'3.2Cost by Packages'!P15+'3.2Cost by Packages'!T15+'3.2Cost by Packages'!X15+'3.2Cost by Packages'!AB15+'3.2Cost by Packages'!AF15+'3.2Cost by Packages'!AJ15+'3.2Cost by Packages'!AN15+'3.2Cost by Packages'!AR15+'3.2Cost by Packages'!AV15+'3.2Cost by Packages'!AZ15+'3.2Cost by Packages'!BD15+'3.2Cost by Packages'!BH15+'3.2Cost by Packages'!BL15+'3.2Cost by Packages'!BP15+'3.2Cost by Packages'!BT15+'3.2Cost by Packages'!BX15+'3.2Cost by Packages'!CB15+'3.2Cost by Packages'!CF15+'3.2Cost by Packages'!CJ15+'3.2Cost by Packages'!CN15+'3.2Cost by Packages'!CR15+'3.2Cost by Packages'!CV15+'3.2Cost by Packages'!CZ15+'3.2Cost by Packages'!DD15+'3.2Cost by Packages'!DH15+'3.2Cost by Packages'!DL15+'3.2Cost by Packages'!DP15+'3.2Cost by Packages'!DT15</f>
        <v>30488</v>
      </c>
      <c r="Q13" s="1925"/>
      <c r="R13" s="2102"/>
      <c r="S13" s="2103"/>
      <c r="T13" s="1916"/>
      <c r="U13" s="1917"/>
      <c r="V13" s="2102"/>
      <c r="W13" s="2103"/>
      <c r="X13" s="1916"/>
      <c r="Y13" s="1917"/>
      <c r="Z13" s="2102"/>
      <c r="AA13" s="2103"/>
      <c r="AB13" s="1916"/>
      <c r="AC13" s="1917"/>
      <c r="AD13" s="2102"/>
      <c r="AE13" s="2103"/>
      <c r="AF13" s="1916"/>
      <c r="AG13" s="1917"/>
      <c r="AH13" s="2102"/>
      <c r="AI13" s="2103"/>
      <c r="AJ13" s="1916"/>
      <c r="AK13" s="1917"/>
      <c r="AL13" s="2102"/>
      <c r="AM13" s="2103"/>
      <c r="AN13" s="1916"/>
      <c r="AO13" s="1917"/>
      <c r="AP13" s="2102"/>
      <c r="AQ13" s="2104"/>
      <c r="AR13" s="1916"/>
      <c r="AS13" s="1917"/>
      <c r="AT13" s="2102"/>
      <c r="AU13" s="2103"/>
      <c r="AV13" s="1916"/>
      <c r="AW13" s="1917"/>
      <c r="AX13" s="2102"/>
      <c r="AY13" s="2103"/>
      <c r="AZ13" s="2105"/>
      <c r="BA13" s="1917"/>
      <c r="BB13" s="2102"/>
      <c r="BC13" s="2106"/>
      <c r="BD13" s="1916"/>
      <c r="BE13" s="1917"/>
      <c r="BF13" s="2102"/>
      <c r="BG13" s="2103"/>
      <c r="BH13" s="1916"/>
      <c r="BI13" s="1917"/>
      <c r="BJ13" s="2102"/>
      <c r="BK13" s="2103"/>
      <c r="BL13" s="2105"/>
      <c r="BM13" s="1917"/>
      <c r="BO13" s="43"/>
      <c r="BP13" s="43"/>
      <c r="BQ13" s="43"/>
      <c r="BR13" s="43"/>
      <c r="BS13" s="43"/>
      <c r="BT13" s="43"/>
      <c r="BU13" s="43"/>
    </row>
    <row r="14" spans="1:73" ht="6.4" customHeight="1">
      <c r="A14" s="2059">
        <v>2.2999999999999998</v>
      </c>
      <c r="B14" s="2061"/>
      <c r="C14" s="2177" t="s">
        <v>50</v>
      </c>
      <c r="D14" s="2177"/>
      <c r="E14" s="2177"/>
      <c r="F14" s="2177"/>
      <c r="G14" s="2178"/>
      <c r="H14" s="2061"/>
      <c r="I14" s="2177"/>
      <c r="J14" s="2178"/>
      <c r="K14" s="2063" t="s">
        <v>855</v>
      </c>
      <c r="L14" s="2187" t="s">
        <v>30</v>
      </c>
      <c r="M14" s="2188"/>
      <c r="N14" s="29">
        <f>'3.2Cost by Packages'!N16+'3.2Cost by Packages'!R16+'3.2Cost by Packages'!V16+'3.2Cost by Packages'!Z16+'3.2Cost by Packages'!AD16+'3.2Cost by Packages'!AH16+'3.2Cost by Packages'!AL16+'3.2Cost by Packages'!AP16+'3.2Cost by Packages'!AT16+'3.2Cost by Packages'!AX16+'3.2Cost by Packages'!BB16+'3.2Cost by Packages'!BF16+'3.2Cost by Packages'!BJ16+'3.2Cost by Packages'!BN16+'3.2Cost by Packages'!BR16+'3.2Cost by Packages'!BV16+'3.2Cost by Packages'!BZ16+'3.2Cost by Packages'!CD16+'3.2Cost by Packages'!CH16+'3.2Cost by Packages'!CL16+'3.2Cost by Packages'!CP16+'3.2Cost by Packages'!CT16+'3.2Cost by Packages'!CX16+'3.2Cost by Packages'!DB16+'3.2Cost by Packages'!DF16+'3.2Cost by Packages'!DJ16+'3.2Cost by Packages'!DN16+'3.2Cost by Packages'!DR16</f>
        <v>410</v>
      </c>
      <c r="O14" s="37"/>
      <c r="P14" s="2179" t="s">
        <v>977</v>
      </c>
      <c r="Q14" s="2180"/>
      <c r="R14" s="2102"/>
      <c r="S14" s="2103"/>
      <c r="T14" s="1916"/>
      <c r="U14" s="1917"/>
      <c r="V14" s="2102"/>
      <c r="W14" s="2103"/>
      <c r="X14" s="1916"/>
      <c r="Y14" s="1917"/>
      <c r="Z14" s="2102"/>
      <c r="AA14" s="2103"/>
      <c r="AB14" s="1916"/>
      <c r="AC14" s="1917"/>
      <c r="AD14" s="2102"/>
      <c r="AE14" s="2103"/>
      <c r="AF14" s="1916"/>
      <c r="AG14" s="1917"/>
      <c r="AH14" s="2102"/>
      <c r="AI14" s="2103"/>
      <c r="AJ14" s="2175"/>
      <c r="AK14" s="2176"/>
      <c r="AL14" s="2102"/>
      <c r="AM14" s="2103"/>
      <c r="AN14" s="1916"/>
      <c r="AO14" s="1917"/>
      <c r="AP14" s="2102"/>
      <c r="AQ14" s="2104"/>
      <c r="AR14" s="1916"/>
      <c r="AS14" s="1917"/>
      <c r="AT14" s="2102"/>
      <c r="AU14" s="2103"/>
      <c r="AV14" s="1916"/>
      <c r="AW14" s="1917"/>
      <c r="AX14" s="2102"/>
      <c r="AY14" s="2103"/>
      <c r="AZ14" s="2105"/>
      <c r="BA14" s="1917"/>
      <c r="BB14" s="2102"/>
      <c r="BC14" s="2106"/>
      <c r="BD14" s="1916"/>
      <c r="BE14" s="1917"/>
      <c r="BF14" s="2102"/>
      <c r="BG14" s="2103"/>
      <c r="BH14" s="1916"/>
      <c r="BI14" s="1917"/>
      <c r="BJ14" s="2102"/>
      <c r="BK14" s="2103"/>
      <c r="BL14" s="2105"/>
      <c r="BM14" s="1917"/>
      <c r="BO14" s="43"/>
      <c r="BP14" s="43"/>
      <c r="BQ14" s="43"/>
      <c r="BR14" s="43"/>
      <c r="BS14" s="43"/>
      <c r="BT14" s="43"/>
      <c r="BU14" s="43"/>
    </row>
    <row r="15" spans="1:73" ht="6.4" customHeight="1">
      <c r="A15" s="2059">
        <v>2.4</v>
      </c>
      <c r="B15" s="2061"/>
      <c r="C15" s="2177" t="s">
        <v>58</v>
      </c>
      <c r="D15" s="2177"/>
      <c r="E15" s="2177"/>
      <c r="F15" s="2177"/>
      <c r="G15" s="2178"/>
      <c r="H15" s="2061"/>
      <c r="I15" s="2177"/>
      <c r="J15" s="2178"/>
      <c r="K15" s="2063" t="s">
        <v>59</v>
      </c>
      <c r="L15" s="35">
        <f>ROUND(368889/F89*(1-D90),2)</f>
        <v>15.96</v>
      </c>
      <c r="M15" s="41"/>
      <c r="N15" s="29">
        <f>'3.2Cost by Packages'!N17+'3.2Cost by Packages'!R17+'3.2Cost by Packages'!V17+'3.2Cost by Packages'!Z17+'3.2Cost by Packages'!AD17+'3.2Cost by Packages'!AH17+'3.2Cost by Packages'!AL17+'3.2Cost by Packages'!AP17+'3.2Cost by Packages'!AT17+'3.2Cost by Packages'!AX17+'3.2Cost by Packages'!BB17+'3.2Cost by Packages'!BF17+'3.2Cost by Packages'!BJ17+'3.2Cost by Packages'!BN17+'3.2Cost by Packages'!BR17+'3.2Cost by Packages'!BV17+'3.2Cost by Packages'!BZ17+'3.2Cost by Packages'!CD17+'3.2Cost by Packages'!CH17+'3.2Cost by Packages'!CL17+'3.2Cost by Packages'!CP17+'3.2Cost by Packages'!CT17+'3.2Cost by Packages'!CX17+'3.2Cost by Packages'!DB17+'3.2Cost by Packages'!DF17+'3.2Cost by Packages'!DJ17+'3.2Cost by Packages'!DN17+'3.2Cost by Packages'!DR17</f>
        <v>105</v>
      </c>
      <c r="O15" s="37"/>
      <c r="P15" s="132">
        <f>'3.2Cost by Packages'!P17+'3.2Cost by Packages'!T17+'3.2Cost by Packages'!X17+'3.2Cost by Packages'!AB17+'3.2Cost by Packages'!AF17+'3.2Cost by Packages'!AJ17+'3.2Cost by Packages'!AN17+'3.2Cost by Packages'!AR17+'3.2Cost by Packages'!AV17+'3.2Cost by Packages'!AZ17+'3.2Cost by Packages'!BD17+'3.2Cost by Packages'!BH17+'3.2Cost by Packages'!BL17+'3.2Cost by Packages'!BP17+'3.2Cost by Packages'!BT17+'3.2Cost by Packages'!BX17+'3.2Cost by Packages'!CB17+'3.2Cost by Packages'!CF17+'3.2Cost by Packages'!CJ17+'3.2Cost by Packages'!CN17+'3.2Cost by Packages'!CR17+'3.2Cost by Packages'!CV17+'3.2Cost by Packages'!CZ17+'3.2Cost by Packages'!DD17+'3.2Cost by Packages'!DH17+'3.2Cost by Packages'!DL17+'3.2Cost by Packages'!DP17+'3.2Cost by Packages'!DT17</f>
        <v>1675.8000000000002</v>
      </c>
      <c r="Q15" s="1925"/>
      <c r="R15" s="2102"/>
      <c r="S15" s="2103"/>
      <c r="T15" s="1916"/>
      <c r="U15" s="1917"/>
      <c r="V15" s="2102"/>
      <c r="W15" s="2103"/>
      <c r="X15" s="1916"/>
      <c r="Y15" s="1917"/>
      <c r="Z15" s="2102"/>
      <c r="AA15" s="2103"/>
      <c r="AB15" s="1916"/>
      <c r="AC15" s="1917"/>
      <c r="AD15" s="2102"/>
      <c r="AE15" s="2103"/>
      <c r="AF15" s="1916"/>
      <c r="AG15" s="1917"/>
      <c r="AH15" s="2102"/>
      <c r="AI15" s="2103"/>
      <c r="AJ15" s="1916"/>
      <c r="AK15" s="1917"/>
      <c r="AL15" s="2102"/>
      <c r="AM15" s="2103"/>
      <c r="AN15" s="1916"/>
      <c r="AO15" s="1917"/>
      <c r="AP15" s="2102"/>
      <c r="AQ15" s="2104"/>
      <c r="AR15" s="1916"/>
      <c r="AS15" s="1917"/>
      <c r="AT15" s="2102"/>
      <c r="AU15" s="2103"/>
      <c r="AV15" s="1916"/>
      <c r="AW15" s="1917"/>
      <c r="AX15" s="2102"/>
      <c r="AY15" s="2103"/>
      <c r="AZ15" s="2105"/>
      <c r="BA15" s="1917"/>
      <c r="BB15" s="2102"/>
      <c r="BC15" s="2106"/>
      <c r="BD15" s="1916"/>
      <c r="BE15" s="1917"/>
      <c r="BF15" s="2102"/>
      <c r="BG15" s="2103"/>
      <c r="BH15" s="1916"/>
      <c r="BI15" s="1917"/>
      <c r="BJ15" s="2102"/>
      <c r="BK15" s="2103"/>
      <c r="BL15" s="2105"/>
      <c r="BM15" s="1917"/>
      <c r="BO15" s="43"/>
      <c r="BP15" s="43"/>
      <c r="BQ15" s="43"/>
      <c r="BR15" s="43"/>
      <c r="BS15" s="43"/>
      <c r="BT15" s="43"/>
      <c r="BU15" s="43"/>
    </row>
    <row r="16" spans="1:73" ht="6.4" customHeight="1">
      <c r="A16" s="2059">
        <v>2.5</v>
      </c>
      <c r="B16" s="2061"/>
      <c r="C16" s="2177" t="s">
        <v>53</v>
      </c>
      <c r="D16" s="2177"/>
      <c r="E16" s="2177"/>
      <c r="F16" s="2177"/>
      <c r="G16" s="2178"/>
      <c r="H16" s="2061"/>
      <c r="I16" s="2177"/>
      <c r="J16" s="2178"/>
      <c r="K16" s="2063" t="s">
        <v>51</v>
      </c>
      <c r="L16" s="35">
        <f>ROUND(644053/F89*(1-D90),2)</f>
        <v>27.87</v>
      </c>
      <c r="M16" s="41"/>
      <c r="N16" s="29">
        <f>'3.2Cost by Packages'!N18+'3.2Cost by Packages'!R18+'3.2Cost by Packages'!V18+'3.2Cost by Packages'!Z18+'3.2Cost by Packages'!AD18+'3.2Cost by Packages'!AH18+'3.2Cost by Packages'!AL18+'3.2Cost by Packages'!AP18+'3.2Cost by Packages'!AT18+'3.2Cost by Packages'!AX18+'3.2Cost by Packages'!BB18+'3.2Cost by Packages'!BF18+'3.2Cost by Packages'!BJ18+'3.2Cost by Packages'!BN18+'3.2Cost by Packages'!BR18+'3.2Cost by Packages'!BV18+'3.2Cost by Packages'!BZ18+'3.2Cost by Packages'!CD18+'3.2Cost by Packages'!CH18+'3.2Cost by Packages'!CL18+'3.2Cost by Packages'!CP18+'3.2Cost by Packages'!CT18+'3.2Cost by Packages'!CX18+'3.2Cost by Packages'!DB18+'3.2Cost by Packages'!DF18+'3.2Cost by Packages'!DJ18+'3.2Cost by Packages'!DN18+'3.2Cost by Packages'!DR18</f>
        <v>62</v>
      </c>
      <c r="O16" s="37"/>
      <c r="P16" s="132">
        <f>'3.2Cost by Packages'!P18+'3.2Cost by Packages'!T18+'3.2Cost by Packages'!X18+'3.2Cost by Packages'!AB18+'3.2Cost by Packages'!AF18+'3.2Cost by Packages'!AJ18+'3.2Cost by Packages'!AN18+'3.2Cost by Packages'!AR18+'3.2Cost by Packages'!AV18+'3.2Cost by Packages'!AZ18+'3.2Cost by Packages'!BD18+'3.2Cost by Packages'!BH18+'3.2Cost by Packages'!BL18+'3.2Cost by Packages'!BP18+'3.2Cost by Packages'!BT18+'3.2Cost by Packages'!BX18+'3.2Cost by Packages'!CB18+'3.2Cost by Packages'!CF18+'3.2Cost by Packages'!CJ18+'3.2Cost by Packages'!CN18+'3.2Cost by Packages'!CR18+'3.2Cost by Packages'!CV18+'3.2Cost by Packages'!CZ18+'3.2Cost by Packages'!DD18+'3.2Cost by Packages'!DH18+'3.2Cost by Packages'!DL18+'3.2Cost by Packages'!DP18+'3.2Cost by Packages'!DT18</f>
        <v>1727.94</v>
      </c>
      <c r="Q16" s="1925"/>
      <c r="R16" s="2102"/>
      <c r="S16" s="2103"/>
      <c r="T16" s="1916"/>
      <c r="U16" s="1917"/>
      <c r="V16" s="2102"/>
      <c r="W16" s="2103"/>
      <c r="X16" s="1916"/>
      <c r="Y16" s="1917"/>
      <c r="Z16" s="2102"/>
      <c r="AA16" s="2103"/>
      <c r="AB16" s="1916"/>
      <c r="AC16" s="1917"/>
      <c r="AD16" s="2102"/>
      <c r="AE16" s="2103"/>
      <c r="AF16" s="1916"/>
      <c r="AG16" s="1917"/>
      <c r="AH16" s="2102"/>
      <c r="AI16" s="2103"/>
      <c r="AJ16" s="1916"/>
      <c r="AK16" s="1917"/>
      <c r="AL16" s="2102"/>
      <c r="AM16" s="2103"/>
      <c r="AN16" s="1916"/>
      <c r="AO16" s="1917"/>
      <c r="AP16" s="2102"/>
      <c r="AQ16" s="2104"/>
      <c r="AR16" s="1916"/>
      <c r="AS16" s="1917"/>
      <c r="AT16" s="2102"/>
      <c r="AU16" s="2103"/>
      <c r="AV16" s="1916"/>
      <c r="AW16" s="1917"/>
      <c r="AX16" s="2102"/>
      <c r="AY16" s="2103"/>
      <c r="AZ16" s="2105"/>
      <c r="BA16" s="1917"/>
      <c r="BB16" s="2102"/>
      <c r="BC16" s="2106"/>
      <c r="BD16" s="1916"/>
      <c r="BE16" s="1917"/>
      <c r="BF16" s="2102"/>
      <c r="BG16" s="2103"/>
      <c r="BH16" s="1916"/>
      <c r="BI16" s="1917"/>
      <c r="BJ16" s="2102"/>
      <c r="BK16" s="2103"/>
      <c r="BL16" s="2105"/>
      <c r="BM16" s="1917"/>
      <c r="BO16" s="43"/>
      <c r="BP16" s="43"/>
      <c r="BQ16" s="43"/>
      <c r="BR16" s="43"/>
      <c r="BS16" s="43"/>
      <c r="BT16" s="43"/>
      <c r="BU16" s="43"/>
    </row>
    <row r="17" spans="1:73" ht="6.4" customHeight="1">
      <c r="A17" s="2059">
        <v>2.6</v>
      </c>
      <c r="B17" s="2061"/>
      <c r="C17" s="2236" t="s">
        <v>60</v>
      </c>
      <c r="D17" s="2236"/>
      <c r="E17" s="2236"/>
      <c r="F17" s="2236"/>
      <c r="G17" s="2237"/>
      <c r="H17" s="2061"/>
      <c r="I17" s="2177"/>
      <c r="J17" s="2178"/>
      <c r="K17" s="2063" t="s">
        <v>51</v>
      </c>
      <c r="L17" s="35">
        <f>ROUND(2745768/F89*(1-D90),2)</f>
        <v>118.81</v>
      </c>
      <c r="M17" s="41"/>
      <c r="N17" s="29">
        <f>'3.2Cost by Packages'!N19+'3.2Cost by Packages'!R19+'3.2Cost by Packages'!V19+'3.2Cost by Packages'!Z19+'3.2Cost by Packages'!AD19+'3.2Cost by Packages'!AH19+'3.2Cost by Packages'!AL19+'3.2Cost by Packages'!AP19+'3.2Cost by Packages'!AT19+'3.2Cost by Packages'!AX19+'3.2Cost by Packages'!BB19+'3.2Cost by Packages'!BF19+'3.2Cost by Packages'!BJ19+'3.2Cost by Packages'!BN19+'3.2Cost by Packages'!BR19+'3.2Cost by Packages'!BV19+'3.2Cost by Packages'!BZ19+'3.2Cost by Packages'!CD19+'3.2Cost by Packages'!CH19+'3.2Cost by Packages'!CL19+'3.2Cost by Packages'!CP19+'3.2Cost by Packages'!CT19+'3.2Cost by Packages'!CX19+'3.2Cost by Packages'!DB19+'3.2Cost by Packages'!DF19+'3.2Cost by Packages'!DJ19+'3.2Cost by Packages'!DN19+'3.2Cost by Packages'!DR19</f>
        <v>31</v>
      </c>
      <c r="O17" s="37"/>
      <c r="P17" s="132">
        <f>'3.2Cost by Packages'!P19+'3.2Cost by Packages'!T19+'3.2Cost by Packages'!X19+'3.2Cost by Packages'!AB19+'3.2Cost by Packages'!AF19+'3.2Cost by Packages'!AJ19+'3.2Cost by Packages'!AN19+'3.2Cost by Packages'!AR19+'3.2Cost by Packages'!AV19+'3.2Cost by Packages'!AZ19+'3.2Cost by Packages'!BD19+'3.2Cost by Packages'!BH19+'3.2Cost by Packages'!BL19+'3.2Cost by Packages'!BP19+'3.2Cost by Packages'!BT19+'3.2Cost by Packages'!BX19+'3.2Cost by Packages'!CB19+'3.2Cost by Packages'!CF19+'3.2Cost by Packages'!CJ19+'3.2Cost by Packages'!CN19+'3.2Cost by Packages'!CR19+'3.2Cost by Packages'!CV19+'3.2Cost by Packages'!CZ19+'3.2Cost by Packages'!DD19+'3.2Cost by Packages'!DH19+'3.2Cost by Packages'!DL19+'3.2Cost by Packages'!DP19+'3.2Cost by Packages'!DT19</f>
        <v>3683.11</v>
      </c>
      <c r="Q17" s="1925"/>
      <c r="R17" s="2102"/>
      <c r="S17" s="2103"/>
      <c r="T17" s="1916"/>
      <c r="U17" s="1917"/>
      <c r="V17" s="2102"/>
      <c r="W17" s="2103"/>
      <c r="X17" s="1916"/>
      <c r="Y17" s="1917"/>
      <c r="Z17" s="2102"/>
      <c r="AA17" s="2103"/>
      <c r="AB17" s="1916"/>
      <c r="AC17" s="1917"/>
      <c r="AD17" s="2102"/>
      <c r="AE17" s="2103"/>
      <c r="AF17" s="1916"/>
      <c r="AG17" s="1917"/>
      <c r="AH17" s="2102"/>
      <c r="AI17" s="2103"/>
      <c r="AJ17" s="1916"/>
      <c r="AK17" s="1917"/>
      <c r="AL17" s="2102"/>
      <c r="AM17" s="2103"/>
      <c r="AN17" s="1916"/>
      <c r="AO17" s="1917"/>
      <c r="AP17" s="2102"/>
      <c r="AQ17" s="2104"/>
      <c r="AR17" s="1916"/>
      <c r="AS17" s="1917"/>
      <c r="AT17" s="2102"/>
      <c r="AU17" s="2103"/>
      <c r="AV17" s="1916"/>
      <c r="AW17" s="1917"/>
      <c r="AX17" s="2102"/>
      <c r="AY17" s="2103"/>
      <c r="AZ17" s="2105"/>
      <c r="BA17" s="1917"/>
      <c r="BB17" s="2102"/>
      <c r="BC17" s="2106"/>
      <c r="BD17" s="1916"/>
      <c r="BE17" s="1917"/>
      <c r="BF17" s="2102"/>
      <c r="BG17" s="2103"/>
      <c r="BH17" s="1916"/>
      <c r="BI17" s="1917"/>
      <c r="BJ17" s="2102"/>
      <c r="BK17" s="2103"/>
      <c r="BL17" s="2105"/>
      <c r="BM17" s="1917"/>
      <c r="BO17" s="43"/>
      <c r="BP17" s="43"/>
      <c r="BQ17" s="43"/>
      <c r="BR17" s="43"/>
      <c r="BS17" s="43"/>
      <c r="BT17" s="43"/>
      <c r="BU17" s="43"/>
    </row>
    <row r="18" spans="1:73" s="139" customFormat="1" ht="6.4" customHeight="1">
      <c r="A18" s="2059">
        <v>2.7</v>
      </c>
      <c r="B18" s="2061"/>
      <c r="C18" s="2236" t="s">
        <v>859</v>
      </c>
      <c r="D18" s="2236"/>
      <c r="E18" s="2236"/>
      <c r="F18" s="2236"/>
      <c r="G18" s="2237"/>
      <c r="H18" s="2061"/>
      <c r="I18" s="2238"/>
      <c r="J18" s="2239"/>
      <c r="K18" s="2063" t="s">
        <v>51</v>
      </c>
      <c r="L18" s="35">
        <f>ROUND(260000/F89*(1-D90),2)</f>
        <v>11.25</v>
      </c>
      <c r="M18" s="41"/>
      <c r="N18" s="29">
        <f>'3.2Cost by Packages'!N20+'3.2Cost by Packages'!R20+'3.2Cost by Packages'!V20+'3.2Cost by Packages'!Z20+'3.2Cost by Packages'!AD20+'3.2Cost by Packages'!AH20+'3.2Cost by Packages'!AL20+'3.2Cost by Packages'!AP20+'3.2Cost by Packages'!AT20+'3.2Cost by Packages'!AX20+'3.2Cost by Packages'!BB20+'3.2Cost by Packages'!BF20+'3.2Cost by Packages'!BJ20+'3.2Cost by Packages'!BN20+'3.2Cost by Packages'!BR20+'3.2Cost by Packages'!BV20+'3.2Cost by Packages'!BZ20+'3.2Cost by Packages'!CD20+'3.2Cost by Packages'!CH20+'3.2Cost by Packages'!CL20+'3.2Cost by Packages'!CP20+'3.2Cost by Packages'!CT20+'3.2Cost by Packages'!CX20+'3.2Cost by Packages'!DB20+'3.2Cost by Packages'!DF20+'3.2Cost by Packages'!DJ20+'3.2Cost by Packages'!DN20+'3.2Cost by Packages'!DR20</f>
        <v>8</v>
      </c>
      <c r="O18" s="37"/>
      <c r="P18" s="132">
        <f>'3.2Cost by Packages'!P20+'3.2Cost by Packages'!T20+'3.2Cost by Packages'!X20+'3.2Cost by Packages'!AB20+'3.2Cost by Packages'!AF20+'3.2Cost by Packages'!AJ20+'3.2Cost by Packages'!AN20+'3.2Cost by Packages'!AR20+'3.2Cost by Packages'!AV20+'3.2Cost by Packages'!AZ20+'3.2Cost by Packages'!BD20+'3.2Cost by Packages'!BH20+'3.2Cost by Packages'!BL20+'3.2Cost by Packages'!BP20+'3.2Cost by Packages'!BT20+'3.2Cost by Packages'!BX20+'3.2Cost by Packages'!CB20+'3.2Cost by Packages'!CF20+'3.2Cost by Packages'!CJ20+'3.2Cost by Packages'!CN20+'3.2Cost by Packages'!CR20+'3.2Cost by Packages'!CV20+'3.2Cost by Packages'!CZ20+'3.2Cost by Packages'!DD20+'3.2Cost by Packages'!DH20+'3.2Cost by Packages'!DL20+'3.2Cost by Packages'!DP20+'3.2Cost by Packages'!DT20</f>
        <v>90</v>
      </c>
      <c r="Q18" s="1925"/>
      <c r="R18" s="2102"/>
      <c r="S18" s="2103"/>
      <c r="T18" s="1916"/>
      <c r="U18" s="1917"/>
      <c r="V18" s="2102"/>
      <c r="W18" s="2103"/>
      <c r="X18" s="1916"/>
      <c r="Y18" s="1917"/>
      <c r="Z18" s="2102"/>
      <c r="AA18" s="2103"/>
      <c r="AB18" s="1916"/>
      <c r="AC18" s="1917"/>
      <c r="AD18" s="2102"/>
      <c r="AE18" s="2103"/>
      <c r="AF18" s="1916"/>
      <c r="AG18" s="1917"/>
      <c r="AH18" s="2102"/>
      <c r="AI18" s="2103"/>
      <c r="AJ18" s="1916"/>
      <c r="AK18" s="1917"/>
      <c r="AL18" s="2102"/>
      <c r="AM18" s="2103"/>
      <c r="AN18" s="1916"/>
      <c r="AO18" s="1917"/>
      <c r="AP18" s="2102"/>
      <c r="AQ18" s="2104"/>
      <c r="AR18" s="1916"/>
      <c r="AS18" s="1917"/>
      <c r="AT18" s="2102"/>
      <c r="AU18" s="2103"/>
      <c r="AV18" s="1916"/>
      <c r="AW18" s="1917"/>
      <c r="AX18" s="2102"/>
      <c r="AY18" s="2103"/>
      <c r="AZ18" s="2105"/>
      <c r="BA18" s="1917"/>
      <c r="BB18" s="2102"/>
      <c r="BC18" s="2106"/>
      <c r="BD18" s="1916"/>
      <c r="BE18" s="1917"/>
      <c r="BF18" s="2102"/>
      <c r="BG18" s="2103"/>
      <c r="BH18" s="1916"/>
      <c r="BI18" s="1917"/>
      <c r="BJ18" s="2102"/>
      <c r="BK18" s="2103"/>
      <c r="BL18" s="2105"/>
      <c r="BM18" s="1917"/>
      <c r="BN18" s="2028"/>
      <c r="BO18" s="136"/>
      <c r="BP18" s="136"/>
      <c r="BQ18" s="136"/>
      <c r="BR18" s="136"/>
      <c r="BS18" s="136"/>
      <c r="BT18" s="136"/>
      <c r="BU18" s="136"/>
    </row>
    <row r="19" spans="1:73" ht="6.4" customHeight="1">
      <c r="A19" s="2059">
        <v>2.8</v>
      </c>
      <c r="B19" s="2061"/>
      <c r="C19" s="2177" t="s">
        <v>61</v>
      </c>
      <c r="D19" s="2177"/>
      <c r="E19" s="2177"/>
      <c r="F19" s="2177"/>
      <c r="G19" s="2178"/>
      <c r="H19" s="2061"/>
      <c r="I19" s="2177"/>
      <c r="J19" s="2178"/>
      <c r="K19" s="2063" t="s">
        <v>49</v>
      </c>
      <c r="L19" s="35">
        <f>ROUND(10129834/1000/F89*(1-D90),2)</f>
        <v>0.44</v>
      </c>
      <c r="M19" s="41"/>
      <c r="N19" s="29">
        <f>'3.2Cost by Packages'!N21+'3.2Cost by Packages'!R21+'3.2Cost by Packages'!V21+'3.2Cost by Packages'!Z21+'3.2Cost by Packages'!AD21+'3.2Cost by Packages'!AH21+'3.2Cost by Packages'!AL21+'3.2Cost by Packages'!AP21+'3.2Cost by Packages'!AT21+'3.2Cost by Packages'!AX21+'3.2Cost by Packages'!BB21+'3.2Cost by Packages'!BF21+'3.2Cost by Packages'!BJ21+'3.2Cost by Packages'!BN21+'3.2Cost by Packages'!BR21+'3.2Cost by Packages'!BV21+'3.2Cost by Packages'!BZ21+'3.2Cost by Packages'!CD21+'3.2Cost by Packages'!CH21+'3.2Cost by Packages'!CL21+'3.2Cost by Packages'!CP21+'3.2Cost by Packages'!CT21+'3.2Cost by Packages'!CX21+'3.2Cost by Packages'!DB21+'3.2Cost by Packages'!DF21+'3.2Cost by Packages'!DJ21+'3.2Cost by Packages'!DN21+'3.2Cost by Packages'!DR21</f>
        <v>1280</v>
      </c>
      <c r="O19" s="37"/>
      <c r="P19" s="132">
        <f>'3.2Cost by Packages'!P21+'3.2Cost by Packages'!T21+'3.2Cost by Packages'!X21+'3.2Cost by Packages'!AB21+'3.2Cost by Packages'!AF21+'3.2Cost by Packages'!AJ21+'3.2Cost by Packages'!AN21+'3.2Cost by Packages'!AR21+'3.2Cost by Packages'!AV21+'3.2Cost by Packages'!AZ21+'3.2Cost by Packages'!BD21+'3.2Cost by Packages'!BH21+'3.2Cost by Packages'!BL21+'3.2Cost by Packages'!BP21+'3.2Cost by Packages'!BT21+'3.2Cost by Packages'!BX21+'3.2Cost by Packages'!CB21+'3.2Cost by Packages'!CF21+'3.2Cost by Packages'!CJ21+'3.2Cost by Packages'!CN21+'3.2Cost by Packages'!CR21+'3.2Cost by Packages'!CV21+'3.2Cost by Packages'!CZ21+'3.2Cost by Packages'!DD21+'3.2Cost by Packages'!DH21+'3.2Cost by Packages'!DL21+'3.2Cost by Packages'!DP21+'3.2Cost by Packages'!DT21</f>
        <v>563.20000000000005</v>
      </c>
      <c r="Q19" s="1925"/>
      <c r="R19" s="2102"/>
      <c r="S19" s="2103"/>
      <c r="T19" s="1916"/>
      <c r="U19" s="1917"/>
      <c r="V19" s="2102"/>
      <c r="W19" s="2103"/>
      <c r="X19" s="1916"/>
      <c r="Y19" s="1917"/>
      <c r="Z19" s="2102"/>
      <c r="AA19" s="2103"/>
      <c r="AB19" s="1916"/>
      <c r="AC19" s="1917"/>
      <c r="AD19" s="2102"/>
      <c r="AE19" s="2103"/>
      <c r="AF19" s="1916"/>
      <c r="AG19" s="1917"/>
      <c r="AH19" s="2102"/>
      <c r="AI19" s="2103"/>
      <c r="AJ19" s="1916"/>
      <c r="AK19" s="1917"/>
      <c r="AL19" s="2102"/>
      <c r="AM19" s="2103"/>
      <c r="AN19" s="1916"/>
      <c r="AO19" s="1917"/>
      <c r="AP19" s="2102"/>
      <c r="AQ19" s="2104"/>
      <c r="AR19" s="1916"/>
      <c r="AS19" s="1917"/>
      <c r="AT19" s="2102"/>
      <c r="AU19" s="2103"/>
      <c r="AV19" s="1916"/>
      <c r="AW19" s="1917"/>
      <c r="AX19" s="2102"/>
      <c r="AY19" s="2103"/>
      <c r="AZ19" s="2105"/>
      <c r="BA19" s="1917"/>
      <c r="BB19" s="2102"/>
      <c r="BC19" s="2106"/>
      <c r="BD19" s="1916"/>
      <c r="BE19" s="1917"/>
      <c r="BF19" s="2102"/>
      <c r="BG19" s="2103"/>
      <c r="BH19" s="1916"/>
      <c r="BI19" s="1917"/>
      <c r="BJ19" s="2102"/>
      <c r="BK19" s="2103"/>
      <c r="BL19" s="2105"/>
      <c r="BM19" s="1917"/>
      <c r="BO19" s="43"/>
      <c r="BP19" s="43"/>
      <c r="BQ19" s="43"/>
      <c r="BR19" s="43"/>
      <c r="BS19" s="43"/>
      <c r="BT19" s="43"/>
      <c r="BU19" s="43"/>
    </row>
    <row r="20" spans="1:73" ht="6.4" customHeight="1">
      <c r="A20" s="2059">
        <v>2.9</v>
      </c>
      <c r="B20" s="2061"/>
      <c r="C20" s="2177" t="s">
        <v>62</v>
      </c>
      <c r="D20" s="2177"/>
      <c r="E20" s="2177"/>
      <c r="F20" s="2177"/>
      <c r="G20" s="2178"/>
      <c r="H20" s="2061"/>
      <c r="I20" s="2177"/>
      <c r="J20" s="2178"/>
      <c r="K20" s="2063" t="s">
        <v>49</v>
      </c>
      <c r="L20" s="35">
        <f>ROUND(336973*1.175/F89,2)</f>
        <v>19.04</v>
      </c>
      <c r="M20" s="41"/>
      <c r="N20" s="29">
        <f>'3.2Cost by Packages'!N22+'3.2Cost by Packages'!R22+'3.2Cost by Packages'!V22+'3.2Cost by Packages'!Z22+'3.2Cost by Packages'!AD22+'3.2Cost by Packages'!AH22+'3.2Cost by Packages'!AL22+'3.2Cost by Packages'!AP22+'3.2Cost by Packages'!AT22+'3.2Cost by Packages'!AX22+'3.2Cost by Packages'!BB22+'3.2Cost by Packages'!BF22+'3.2Cost by Packages'!BJ22+'3.2Cost by Packages'!BN22+'3.2Cost by Packages'!BR22+'3.2Cost by Packages'!BV22+'3.2Cost by Packages'!BZ22+'3.2Cost by Packages'!CD22+'3.2Cost by Packages'!CH22+'3.2Cost by Packages'!CL22+'3.2Cost by Packages'!CP22+'3.2Cost by Packages'!CT22+'3.2Cost by Packages'!CX22+'3.2Cost by Packages'!DB22+'3.2Cost by Packages'!DF22+'3.2Cost by Packages'!DJ22+'3.2Cost by Packages'!DN22+'3.2Cost by Packages'!DR22</f>
        <v>1280</v>
      </c>
      <c r="O20" s="37"/>
      <c r="P20" s="132">
        <f>'3.2Cost by Packages'!P22+'3.2Cost by Packages'!T22+'3.2Cost by Packages'!X22+'3.2Cost by Packages'!AB22+'3.2Cost by Packages'!AF22+'3.2Cost by Packages'!AJ22+'3.2Cost by Packages'!AN22+'3.2Cost by Packages'!AR22+'3.2Cost by Packages'!AV22+'3.2Cost by Packages'!AZ22+'3.2Cost by Packages'!BD22+'3.2Cost by Packages'!BH22+'3.2Cost by Packages'!BL22+'3.2Cost by Packages'!BP22+'3.2Cost by Packages'!BT22+'3.2Cost by Packages'!BX22+'3.2Cost by Packages'!CB22+'3.2Cost by Packages'!CF22+'3.2Cost by Packages'!CJ22+'3.2Cost by Packages'!CN22+'3.2Cost by Packages'!CR22+'3.2Cost by Packages'!CV22+'3.2Cost by Packages'!CZ22+'3.2Cost by Packages'!DD22+'3.2Cost by Packages'!DH22+'3.2Cost by Packages'!DL22+'3.2Cost by Packages'!DP22+'3.2Cost by Packages'!DT22</f>
        <v>24371.199999999997</v>
      </c>
      <c r="Q20" s="1925"/>
      <c r="R20" s="2102"/>
      <c r="S20" s="2103"/>
      <c r="T20" s="1916"/>
      <c r="U20" s="1917"/>
      <c r="V20" s="2102"/>
      <c r="W20" s="2103"/>
      <c r="X20" s="1916"/>
      <c r="Y20" s="1917"/>
      <c r="Z20" s="2102"/>
      <c r="AA20" s="2103"/>
      <c r="AB20" s="1916"/>
      <c r="AC20" s="1917"/>
      <c r="AD20" s="2102"/>
      <c r="AE20" s="2103"/>
      <c r="AF20" s="1916"/>
      <c r="AG20" s="1917"/>
      <c r="AH20" s="2102"/>
      <c r="AI20" s="2103"/>
      <c r="AJ20" s="1916"/>
      <c r="AK20" s="1917"/>
      <c r="AL20" s="2102"/>
      <c r="AM20" s="2103"/>
      <c r="AN20" s="1916"/>
      <c r="AO20" s="1917"/>
      <c r="AP20" s="2102"/>
      <c r="AQ20" s="2104"/>
      <c r="AR20" s="1916"/>
      <c r="AS20" s="1917"/>
      <c r="AT20" s="2102"/>
      <c r="AU20" s="2103"/>
      <c r="AV20" s="1916"/>
      <c r="AW20" s="1917"/>
      <c r="AX20" s="2102"/>
      <c r="AY20" s="2103"/>
      <c r="AZ20" s="2105"/>
      <c r="BA20" s="1917"/>
      <c r="BB20" s="2102"/>
      <c r="BC20" s="2106"/>
      <c r="BD20" s="1916"/>
      <c r="BE20" s="1917"/>
      <c r="BF20" s="2102"/>
      <c r="BG20" s="2103"/>
      <c r="BH20" s="1916"/>
      <c r="BI20" s="1917"/>
      <c r="BJ20" s="2102"/>
      <c r="BK20" s="2103"/>
      <c r="BL20" s="2105"/>
      <c r="BM20" s="1917"/>
      <c r="BO20" s="43"/>
      <c r="BP20" s="43"/>
      <c r="BQ20" s="43"/>
      <c r="BR20" s="43"/>
      <c r="BS20" s="43"/>
      <c r="BT20" s="43"/>
      <c r="BU20" s="43"/>
    </row>
    <row r="21" spans="1:73" s="55" customFormat="1" ht="6.4" customHeight="1">
      <c r="A21" s="2064">
        <v>3</v>
      </c>
      <c r="B21" s="2065"/>
      <c r="C21" s="2230" t="s">
        <v>63</v>
      </c>
      <c r="D21" s="2231"/>
      <c r="E21" s="2231"/>
      <c r="F21" s="2231"/>
      <c r="G21" s="2232"/>
      <c r="H21" s="2057"/>
      <c r="I21" s="2189"/>
      <c r="J21" s="2190"/>
      <c r="K21" s="2066"/>
      <c r="L21" s="53"/>
      <c r="M21" s="46"/>
      <c r="N21" s="54">
        <f>'3.2Cost by Packages'!N23+'3.2Cost by Packages'!R23+'3.2Cost by Packages'!V23+'3.2Cost by Packages'!Z23+'3.2Cost by Packages'!AD23+'3.2Cost by Packages'!AH23+'3.2Cost by Packages'!AL23+'3.2Cost by Packages'!AP23+'3.2Cost by Packages'!AT23+'3.2Cost by Packages'!AX23+'3.2Cost by Packages'!BB23+'3.2Cost by Packages'!BF23+'3.2Cost by Packages'!BJ23+'3.2Cost by Packages'!BN23+'3.2Cost by Packages'!BR23+'3.2Cost by Packages'!BV23+'3.2Cost by Packages'!BZ23+'3.2Cost by Packages'!CD23+'3.2Cost by Packages'!CH23+'3.2Cost by Packages'!CL23+'3.2Cost by Packages'!CP23+'3.2Cost by Packages'!CT23+'3.2Cost by Packages'!CX23+'3.2Cost by Packages'!DB23+'3.2Cost by Packages'!DF23+'3.2Cost by Packages'!DJ23+'3.2Cost by Packages'!DN23+'3.2Cost by Packages'!DR23</f>
        <v>0</v>
      </c>
      <c r="O21" s="30"/>
      <c r="P21" s="2032">
        <f>'3.2Cost by Packages'!P23+'3.2Cost by Packages'!T23+'3.2Cost by Packages'!X23+'3.2Cost by Packages'!AB23+'3.2Cost by Packages'!AF23+'3.2Cost by Packages'!AJ23+'3.2Cost by Packages'!AN23+'3.2Cost by Packages'!AR23+'3.2Cost by Packages'!AV23+'3.2Cost by Packages'!AZ23+'3.2Cost by Packages'!BD23+'3.2Cost by Packages'!BH23+'3.2Cost by Packages'!BL23+'3.2Cost by Packages'!BP23+'3.2Cost by Packages'!BT23+'3.2Cost by Packages'!BX23+'3.2Cost by Packages'!CB23+'3.2Cost by Packages'!CF23+'3.2Cost by Packages'!CJ23+'3.2Cost by Packages'!CN23+'3.2Cost by Packages'!CR23+'3.2Cost by Packages'!CV23+'3.2Cost by Packages'!CZ23+'3.2Cost by Packages'!DD23+'3.2Cost by Packages'!DH23+'3.2Cost by Packages'!DL23+'3.2Cost by Packages'!DP23+'3.2Cost by Packages'!DT23</f>
        <v>1214396.3599999999</v>
      </c>
      <c r="Q21" s="1924"/>
      <c r="R21" s="2095"/>
      <c r="S21" s="2096"/>
      <c r="T21" s="2097"/>
      <c r="U21" s="2098"/>
      <c r="V21" s="2095"/>
      <c r="W21" s="2096"/>
      <c r="X21" s="2097"/>
      <c r="Y21" s="2098"/>
      <c r="Z21" s="2095"/>
      <c r="AA21" s="2096"/>
      <c r="AB21" s="2097"/>
      <c r="AC21" s="2098"/>
      <c r="AD21" s="2095"/>
      <c r="AE21" s="2096"/>
      <c r="AF21" s="2097"/>
      <c r="AG21" s="2098"/>
      <c r="AH21" s="2095"/>
      <c r="AI21" s="2096"/>
      <c r="AJ21" s="2097"/>
      <c r="AK21" s="2098"/>
      <c r="AL21" s="2095"/>
      <c r="AM21" s="2096"/>
      <c r="AN21" s="2097"/>
      <c r="AO21" s="2098"/>
      <c r="AP21" s="2095"/>
      <c r="AQ21" s="2099"/>
      <c r="AR21" s="2097"/>
      <c r="AS21" s="2098"/>
      <c r="AT21" s="2095"/>
      <c r="AU21" s="2096"/>
      <c r="AV21" s="2097"/>
      <c r="AW21" s="2098"/>
      <c r="AX21" s="2095"/>
      <c r="AY21" s="2096"/>
      <c r="AZ21" s="2100"/>
      <c r="BA21" s="2098"/>
      <c r="BB21" s="2095"/>
      <c r="BC21" s="2101"/>
      <c r="BD21" s="2097"/>
      <c r="BE21" s="2098"/>
      <c r="BF21" s="2095"/>
      <c r="BG21" s="2096"/>
      <c r="BH21" s="2097"/>
      <c r="BI21" s="2098"/>
      <c r="BJ21" s="2095"/>
      <c r="BK21" s="2096"/>
      <c r="BL21" s="2100"/>
      <c r="BM21" s="2098"/>
      <c r="BN21" s="2050"/>
    </row>
    <row r="22" spans="1:73" ht="6.4" customHeight="1">
      <c r="A22" s="2059">
        <v>3.1</v>
      </c>
      <c r="B22" s="2061"/>
      <c r="C22" s="2177" t="s">
        <v>64</v>
      </c>
      <c r="D22" s="2177"/>
      <c r="E22" s="2177"/>
      <c r="F22" s="2177"/>
      <c r="G22" s="2178"/>
      <c r="H22" s="2061"/>
      <c r="I22" s="2177" t="s">
        <v>56</v>
      </c>
      <c r="J22" s="2178"/>
      <c r="K22" s="2063" t="s">
        <v>49</v>
      </c>
      <c r="L22" s="35">
        <f>ROUND(1424019/F89*(1-D90),2)</f>
        <v>61.62</v>
      </c>
      <c r="M22" s="47"/>
      <c r="N22" s="29">
        <f>'3.2Cost by Packages'!N24+'3.2Cost by Packages'!R24+'3.2Cost by Packages'!V24+'3.2Cost by Packages'!Z24+'3.2Cost by Packages'!AD24+'3.2Cost by Packages'!AH24+'3.2Cost by Packages'!AL24+'3.2Cost by Packages'!AP24+'3.2Cost by Packages'!AT24+'3.2Cost by Packages'!AX24+'3.2Cost by Packages'!BB24+'3.2Cost by Packages'!BF24+'3.2Cost by Packages'!BJ24+'3.2Cost by Packages'!BN24+'3.2Cost by Packages'!BR24+'3.2Cost by Packages'!BV24+'3.2Cost by Packages'!BZ24+'3.2Cost by Packages'!CD24+'3.2Cost by Packages'!CH24+'3.2Cost by Packages'!CL24+'3.2Cost by Packages'!CP24+'3.2Cost by Packages'!CT24+'3.2Cost by Packages'!CX24+'3.2Cost by Packages'!DB24+'3.2Cost by Packages'!DF24+'3.2Cost by Packages'!DJ24+'3.2Cost by Packages'!DN24+'3.2Cost by Packages'!DR24</f>
        <v>9369</v>
      </c>
      <c r="O22" s="37"/>
      <c r="P22" s="132">
        <f>'3.2Cost by Packages'!P24+'3.2Cost by Packages'!T24+'3.2Cost by Packages'!X24+'3.2Cost by Packages'!AB24+'3.2Cost by Packages'!AF24+'3.2Cost by Packages'!AJ24+'3.2Cost by Packages'!AN24+'3.2Cost by Packages'!AR24+'3.2Cost by Packages'!AV24+'3.2Cost by Packages'!AZ24+'3.2Cost by Packages'!BD24+'3.2Cost by Packages'!BH24+'3.2Cost by Packages'!BL24+'3.2Cost by Packages'!BP24+'3.2Cost by Packages'!BT24+'3.2Cost by Packages'!BX24+'3.2Cost by Packages'!CB24+'3.2Cost by Packages'!CF24+'3.2Cost by Packages'!CJ24+'3.2Cost by Packages'!CN24+'3.2Cost by Packages'!CR24+'3.2Cost by Packages'!CV24+'3.2Cost by Packages'!CZ24+'3.2Cost by Packages'!DD24+'3.2Cost by Packages'!DH24+'3.2Cost by Packages'!DL24+'3.2Cost by Packages'!DP24+'3.2Cost by Packages'!DT24</f>
        <v>577317.78</v>
      </c>
      <c r="Q22" s="1925"/>
      <c r="R22" s="2102"/>
      <c r="S22" s="2103"/>
      <c r="T22" s="1916"/>
      <c r="U22" s="1917"/>
      <c r="V22" s="2102"/>
      <c r="W22" s="2103"/>
      <c r="X22" s="1916"/>
      <c r="Y22" s="1917"/>
      <c r="Z22" s="2102"/>
      <c r="AA22" s="2103"/>
      <c r="AB22" s="1916"/>
      <c r="AC22" s="1917"/>
      <c r="AD22" s="2102"/>
      <c r="AE22" s="2103"/>
      <c r="AF22" s="1916"/>
      <c r="AG22" s="1917"/>
      <c r="AH22" s="2102"/>
      <c r="AI22" s="2103"/>
      <c r="AJ22" s="1916"/>
      <c r="AK22" s="1917"/>
      <c r="AL22" s="2102"/>
      <c r="AM22" s="2103"/>
      <c r="AN22" s="1916"/>
      <c r="AO22" s="1917"/>
      <c r="AP22" s="2102"/>
      <c r="AQ22" s="2104"/>
      <c r="AR22" s="1916"/>
      <c r="AS22" s="1917"/>
      <c r="AT22" s="2102"/>
      <c r="AU22" s="2103"/>
      <c r="AV22" s="1916"/>
      <c r="AW22" s="1917"/>
      <c r="AX22" s="2102"/>
      <c r="AY22" s="2103"/>
      <c r="AZ22" s="2105"/>
      <c r="BA22" s="1917"/>
      <c r="BB22" s="2102"/>
      <c r="BC22" s="2106"/>
      <c r="BD22" s="1916"/>
      <c r="BE22" s="1917"/>
      <c r="BF22" s="2102"/>
      <c r="BG22" s="2103"/>
      <c r="BH22" s="1916"/>
      <c r="BI22" s="1917"/>
      <c r="BJ22" s="2102"/>
      <c r="BK22" s="2103"/>
      <c r="BL22" s="2105"/>
      <c r="BM22" s="1917"/>
      <c r="BO22" s="43"/>
      <c r="BP22" s="43"/>
      <c r="BQ22" s="43"/>
      <c r="BR22" s="43"/>
      <c r="BS22" s="43"/>
      <c r="BT22" s="43"/>
      <c r="BU22" s="43"/>
    </row>
    <row r="23" spans="1:73" ht="6.4" customHeight="1">
      <c r="A23" s="2059">
        <v>3.2</v>
      </c>
      <c r="B23" s="2061"/>
      <c r="C23" s="2177" t="s">
        <v>65</v>
      </c>
      <c r="D23" s="2177"/>
      <c r="E23" s="2177"/>
      <c r="F23" s="2177"/>
      <c r="G23" s="2178"/>
      <c r="H23" s="2061"/>
      <c r="I23" s="2177" t="s">
        <v>66</v>
      </c>
      <c r="J23" s="2178"/>
      <c r="K23" s="2063" t="s">
        <v>49</v>
      </c>
      <c r="L23" s="35">
        <f>ROUND(1671973/F89*(1-D90),2)</f>
        <v>72.34</v>
      </c>
      <c r="M23" s="41"/>
      <c r="N23" s="29">
        <f>'3.2Cost by Packages'!N25+'3.2Cost by Packages'!R25+'3.2Cost by Packages'!V25+'3.2Cost by Packages'!Z25+'3.2Cost by Packages'!AD25+'3.2Cost by Packages'!AH25+'3.2Cost by Packages'!AL25+'3.2Cost by Packages'!AP25+'3.2Cost by Packages'!AT25+'3.2Cost by Packages'!AX25+'3.2Cost by Packages'!BB25+'3.2Cost by Packages'!BF25+'3.2Cost by Packages'!BJ25+'3.2Cost by Packages'!BN25+'3.2Cost by Packages'!BR25+'3.2Cost by Packages'!BV25+'3.2Cost by Packages'!BZ25+'3.2Cost by Packages'!CD25+'3.2Cost by Packages'!CH25+'3.2Cost by Packages'!CL25+'3.2Cost by Packages'!CP25+'3.2Cost by Packages'!CT25+'3.2Cost by Packages'!CX25+'3.2Cost by Packages'!DB25+'3.2Cost by Packages'!DF25+'3.2Cost by Packages'!DJ25+'3.2Cost by Packages'!DN25+'3.2Cost by Packages'!DR25</f>
        <v>3410</v>
      </c>
      <c r="O23" s="37"/>
      <c r="P23" s="132">
        <f>'3.2Cost by Packages'!P25+'3.2Cost by Packages'!T25+'3.2Cost by Packages'!X25+'3.2Cost by Packages'!AB25+'3.2Cost by Packages'!AF25+'3.2Cost by Packages'!AJ25+'3.2Cost by Packages'!AN25+'3.2Cost by Packages'!AR25+'3.2Cost by Packages'!AV25+'3.2Cost by Packages'!AZ25+'3.2Cost by Packages'!BD25+'3.2Cost by Packages'!BH25+'3.2Cost by Packages'!BL25+'3.2Cost by Packages'!BP25+'3.2Cost by Packages'!BT25+'3.2Cost by Packages'!BX25+'3.2Cost by Packages'!CB25+'3.2Cost by Packages'!CF25+'3.2Cost by Packages'!CJ25+'3.2Cost by Packages'!CN25+'3.2Cost by Packages'!CR25+'3.2Cost by Packages'!CV25+'3.2Cost by Packages'!CZ25+'3.2Cost by Packages'!DD25+'3.2Cost by Packages'!DH25+'3.2Cost by Packages'!DL25+'3.2Cost by Packages'!DP25+'3.2Cost by Packages'!DT25</f>
        <v>246679.40000000002</v>
      </c>
      <c r="Q23" s="1925"/>
      <c r="R23" s="2102"/>
      <c r="S23" s="2103"/>
      <c r="T23" s="1916"/>
      <c r="U23" s="1917"/>
      <c r="V23" s="2102"/>
      <c r="W23" s="2103"/>
      <c r="X23" s="1916"/>
      <c r="Y23" s="1917"/>
      <c r="Z23" s="2102"/>
      <c r="AA23" s="2103"/>
      <c r="AB23" s="1916"/>
      <c r="AC23" s="1917"/>
      <c r="AD23" s="2102"/>
      <c r="AE23" s="2103"/>
      <c r="AF23" s="1916"/>
      <c r="AG23" s="1917"/>
      <c r="AH23" s="2102"/>
      <c r="AI23" s="2103"/>
      <c r="AJ23" s="1916"/>
      <c r="AK23" s="1917"/>
      <c r="AL23" s="2102"/>
      <c r="AM23" s="2103"/>
      <c r="AN23" s="1916"/>
      <c r="AO23" s="1917"/>
      <c r="AP23" s="2102"/>
      <c r="AQ23" s="2104"/>
      <c r="AR23" s="1916"/>
      <c r="AS23" s="1917"/>
      <c r="AT23" s="2102"/>
      <c r="AU23" s="2103"/>
      <c r="AV23" s="1916"/>
      <c r="AW23" s="1917"/>
      <c r="AX23" s="2102"/>
      <c r="AY23" s="2103"/>
      <c r="AZ23" s="2105"/>
      <c r="BA23" s="1917"/>
      <c r="BB23" s="2102"/>
      <c r="BC23" s="2106"/>
      <c r="BD23" s="1916"/>
      <c r="BE23" s="1917"/>
      <c r="BF23" s="2102"/>
      <c r="BG23" s="2103"/>
      <c r="BH23" s="1916"/>
      <c r="BI23" s="1917"/>
      <c r="BJ23" s="2102"/>
      <c r="BK23" s="2103"/>
      <c r="BL23" s="2105"/>
      <c r="BM23" s="1917"/>
      <c r="BO23" s="43"/>
      <c r="BP23" s="43"/>
      <c r="BQ23" s="43"/>
      <c r="BR23" s="43"/>
      <c r="BS23" s="43"/>
      <c r="BT23" s="43"/>
      <c r="BU23" s="43"/>
    </row>
    <row r="24" spans="1:73" ht="6.4" customHeight="1">
      <c r="A24" s="2059">
        <v>3.3</v>
      </c>
      <c r="B24" s="2061"/>
      <c r="C24" s="2177" t="s">
        <v>50</v>
      </c>
      <c r="D24" s="2177"/>
      <c r="E24" s="2177"/>
      <c r="F24" s="2177"/>
      <c r="G24" s="2178"/>
      <c r="H24" s="2061"/>
      <c r="I24" s="2177"/>
      <c r="J24" s="2178"/>
      <c r="K24" s="2063" t="s">
        <v>51</v>
      </c>
      <c r="L24" s="2185" t="s">
        <v>30</v>
      </c>
      <c r="M24" s="2186"/>
      <c r="N24" s="29">
        <f>'3.2Cost by Packages'!N26+'3.2Cost by Packages'!R26+'3.2Cost by Packages'!V26+'3.2Cost by Packages'!Z26+'3.2Cost by Packages'!AD26+'3.2Cost by Packages'!AH26+'3.2Cost by Packages'!AL26+'3.2Cost by Packages'!AP26+'3.2Cost by Packages'!AT26+'3.2Cost by Packages'!AX26+'3.2Cost by Packages'!BB26+'3.2Cost by Packages'!BF26+'3.2Cost by Packages'!BJ26+'3.2Cost by Packages'!BN26+'3.2Cost by Packages'!BR26+'3.2Cost by Packages'!BV26+'3.2Cost by Packages'!BZ26+'3.2Cost by Packages'!CD26+'3.2Cost by Packages'!CH26+'3.2Cost by Packages'!CL26+'3.2Cost by Packages'!CP26+'3.2Cost by Packages'!CT26+'3.2Cost by Packages'!CX26+'3.2Cost by Packages'!DB26+'3.2Cost by Packages'!DF26+'3.2Cost by Packages'!DJ26+'3.2Cost by Packages'!DN26+'3.2Cost by Packages'!DR26</f>
        <v>6550</v>
      </c>
      <c r="O24" s="37"/>
      <c r="P24" s="2179" t="s">
        <v>977</v>
      </c>
      <c r="Q24" s="2180"/>
      <c r="R24" s="2102"/>
      <c r="S24" s="2103"/>
      <c r="T24" s="2175"/>
      <c r="U24" s="2176"/>
      <c r="V24" s="2102"/>
      <c r="W24" s="2103"/>
      <c r="X24" s="2175"/>
      <c r="Y24" s="2176"/>
      <c r="Z24" s="2102"/>
      <c r="AA24" s="2103"/>
      <c r="AB24" s="2175"/>
      <c r="AC24" s="2176"/>
      <c r="AD24" s="2102"/>
      <c r="AE24" s="2103"/>
      <c r="AF24" s="2175"/>
      <c r="AG24" s="2176"/>
      <c r="AH24" s="2102"/>
      <c r="AI24" s="2103"/>
      <c r="AJ24" s="2175"/>
      <c r="AK24" s="2176"/>
      <c r="AL24" s="2102"/>
      <c r="AM24" s="2103"/>
      <c r="AN24" s="2175"/>
      <c r="AO24" s="2176"/>
      <c r="AP24" s="2102"/>
      <c r="AQ24" s="2104"/>
      <c r="AR24" s="2175"/>
      <c r="AS24" s="2176"/>
      <c r="AT24" s="2102"/>
      <c r="AU24" s="2103"/>
      <c r="AV24" s="1916"/>
      <c r="AW24" s="1917"/>
      <c r="AX24" s="2102"/>
      <c r="AY24" s="2103"/>
      <c r="AZ24" s="2175"/>
      <c r="BA24" s="2176"/>
      <c r="BB24" s="2102"/>
      <c r="BC24" s="2106"/>
      <c r="BD24" s="2175"/>
      <c r="BE24" s="2176"/>
      <c r="BF24" s="2102"/>
      <c r="BG24" s="2103"/>
      <c r="BH24" s="2175"/>
      <c r="BI24" s="2176"/>
      <c r="BJ24" s="2102"/>
      <c r="BK24" s="2103"/>
      <c r="BL24" s="2175"/>
      <c r="BM24" s="2176"/>
      <c r="BO24" s="43"/>
      <c r="BP24" s="43"/>
      <c r="BQ24" s="43"/>
      <c r="BR24" s="43"/>
      <c r="BS24" s="43"/>
      <c r="BT24" s="43"/>
      <c r="BU24" s="43"/>
    </row>
    <row r="25" spans="1:73" ht="6.4" customHeight="1">
      <c r="A25" s="2059">
        <v>3.4</v>
      </c>
      <c r="B25" s="2067"/>
      <c r="C25" s="2177" t="s">
        <v>58</v>
      </c>
      <c r="D25" s="2177"/>
      <c r="E25" s="2177"/>
      <c r="F25" s="2177"/>
      <c r="G25" s="2178"/>
      <c r="H25" s="2061"/>
      <c r="I25" s="2177"/>
      <c r="J25" s="2178"/>
      <c r="K25" s="2063" t="s">
        <v>59</v>
      </c>
      <c r="L25" s="35">
        <f>ROUND(368889/F89*(1-D90),2)</f>
        <v>15.96</v>
      </c>
      <c r="M25" s="48"/>
      <c r="N25" s="29">
        <f>'3.2Cost by Packages'!N27+'3.2Cost by Packages'!R27+'3.2Cost by Packages'!V27+'3.2Cost by Packages'!Z27+'3.2Cost by Packages'!AD27+'3.2Cost by Packages'!AH27+'3.2Cost by Packages'!AL27+'3.2Cost by Packages'!AP27+'3.2Cost by Packages'!AT27+'3.2Cost by Packages'!AX27+'3.2Cost by Packages'!BB27+'3.2Cost by Packages'!BF27+'3.2Cost by Packages'!BJ27+'3.2Cost by Packages'!BN27+'3.2Cost by Packages'!BR27+'3.2Cost by Packages'!BV27+'3.2Cost by Packages'!BZ27+'3.2Cost by Packages'!CD27+'3.2Cost by Packages'!CH27+'3.2Cost by Packages'!CL27+'3.2Cost by Packages'!CP27+'3.2Cost by Packages'!CT27+'3.2Cost by Packages'!CX27+'3.2Cost by Packages'!DB27+'3.2Cost by Packages'!DF27+'3.2Cost by Packages'!DJ27+'3.2Cost by Packages'!DN27+'3.2Cost by Packages'!DR27</f>
        <v>6550</v>
      </c>
      <c r="O25" s="37"/>
      <c r="P25" s="132">
        <f>'3.2Cost by Packages'!P27+'3.2Cost by Packages'!T27+'3.2Cost by Packages'!X27+'3.2Cost by Packages'!AB27+'3.2Cost by Packages'!AF27+'3.2Cost by Packages'!AJ27+'3.2Cost by Packages'!AN27+'3.2Cost by Packages'!AR27+'3.2Cost by Packages'!AV27+'3.2Cost by Packages'!AZ27+'3.2Cost by Packages'!BD27+'3.2Cost by Packages'!BH27+'3.2Cost by Packages'!BL27+'3.2Cost by Packages'!BP27+'3.2Cost by Packages'!BT27+'3.2Cost by Packages'!BX27+'3.2Cost by Packages'!CB27+'3.2Cost by Packages'!CF27+'3.2Cost by Packages'!CJ27+'3.2Cost by Packages'!CN27+'3.2Cost by Packages'!CR27+'3.2Cost by Packages'!CV27+'3.2Cost by Packages'!CZ27+'3.2Cost by Packages'!DD27+'3.2Cost by Packages'!DH27+'3.2Cost by Packages'!DL27+'3.2Cost by Packages'!DP27+'3.2Cost by Packages'!DT27</f>
        <v>104537.99999999999</v>
      </c>
      <c r="Q25" s="1925"/>
      <c r="R25" s="2102"/>
      <c r="S25" s="2103"/>
      <c r="T25" s="1916"/>
      <c r="U25" s="1917"/>
      <c r="V25" s="2102"/>
      <c r="W25" s="2103"/>
      <c r="X25" s="1916"/>
      <c r="Y25" s="1917"/>
      <c r="Z25" s="2102"/>
      <c r="AA25" s="2103"/>
      <c r="AB25" s="1916"/>
      <c r="AC25" s="1917"/>
      <c r="AD25" s="2102"/>
      <c r="AE25" s="2103"/>
      <c r="AF25" s="1916"/>
      <c r="AG25" s="1917"/>
      <c r="AH25" s="2102"/>
      <c r="AI25" s="2103"/>
      <c r="AJ25" s="1916"/>
      <c r="AK25" s="1917"/>
      <c r="AL25" s="2102"/>
      <c r="AM25" s="2103"/>
      <c r="AN25" s="1916"/>
      <c r="AO25" s="1917"/>
      <c r="AP25" s="2102"/>
      <c r="AQ25" s="2104"/>
      <c r="AR25" s="1916"/>
      <c r="AS25" s="1917"/>
      <c r="AT25" s="2102"/>
      <c r="AU25" s="2103"/>
      <c r="AV25" s="1916"/>
      <c r="AW25" s="1917"/>
      <c r="AX25" s="2102"/>
      <c r="AY25" s="2103"/>
      <c r="AZ25" s="2105"/>
      <c r="BA25" s="1917"/>
      <c r="BB25" s="2102"/>
      <c r="BC25" s="2106"/>
      <c r="BD25" s="1916"/>
      <c r="BE25" s="1917"/>
      <c r="BF25" s="2102"/>
      <c r="BG25" s="2103"/>
      <c r="BH25" s="1916"/>
      <c r="BI25" s="1917"/>
      <c r="BJ25" s="2102"/>
      <c r="BK25" s="2103"/>
      <c r="BL25" s="2105"/>
      <c r="BM25" s="1917"/>
      <c r="BO25" s="43"/>
      <c r="BP25" s="43"/>
      <c r="BQ25" s="43"/>
      <c r="BR25" s="43"/>
      <c r="BS25" s="43"/>
      <c r="BT25" s="43"/>
      <c r="BU25" s="43"/>
    </row>
    <row r="26" spans="1:73" ht="6.4" customHeight="1">
      <c r="A26" s="2059">
        <v>3.5</v>
      </c>
      <c r="B26" s="2061"/>
      <c r="C26" s="2177" t="s">
        <v>67</v>
      </c>
      <c r="D26" s="2177"/>
      <c r="E26" s="2177"/>
      <c r="F26" s="2177"/>
      <c r="G26" s="2178"/>
      <c r="H26" s="2061"/>
      <c r="I26" s="2177"/>
      <c r="J26" s="2178"/>
      <c r="K26" s="2063" t="s">
        <v>51</v>
      </c>
      <c r="L26" s="27">
        <f>ROUND(1000*18990*1.175/F89,2)</f>
        <v>1072.75</v>
      </c>
      <c r="M26" s="41"/>
      <c r="N26" s="29">
        <f>'3.2Cost by Packages'!N28+'3.2Cost by Packages'!R28+'3.2Cost by Packages'!V28+'3.2Cost by Packages'!Z28+'3.2Cost by Packages'!AD28+'3.2Cost by Packages'!AH28+'3.2Cost by Packages'!AL28+'3.2Cost by Packages'!AP28+'3.2Cost by Packages'!AT28+'3.2Cost by Packages'!AX28+'3.2Cost by Packages'!BB28+'3.2Cost by Packages'!BF28+'3.2Cost by Packages'!BJ28+'3.2Cost by Packages'!BN28+'3.2Cost by Packages'!BR28+'3.2Cost by Packages'!BV28+'3.2Cost by Packages'!BZ28+'3.2Cost by Packages'!CD28+'3.2Cost by Packages'!CH28+'3.2Cost by Packages'!CL28+'3.2Cost by Packages'!CP28+'3.2Cost by Packages'!CT28+'3.2Cost by Packages'!CX28+'3.2Cost by Packages'!DB28+'3.2Cost by Packages'!DF28+'3.2Cost by Packages'!DJ28+'3.2Cost by Packages'!DN28+'3.2Cost by Packages'!DR28</f>
        <v>32</v>
      </c>
      <c r="O26" s="37"/>
      <c r="P26" s="132">
        <f>'3.2Cost by Packages'!P28+'3.2Cost by Packages'!T28+'3.2Cost by Packages'!X28+'3.2Cost by Packages'!AB28+'3.2Cost by Packages'!AF28+'3.2Cost by Packages'!AJ28+'3.2Cost by Packages'!AN28+'3.2Cost by Packages'!AR28+'3.2Cost by Packages'!AV28+'3.2Cost by Packages'!AZ28+'3.2Cost by Packages'!BD28+'3.2Cost by Packages'!BH28+'3.2Cost by Packages'!BL28+'3.2Cost by Packages'!BP28+'3.2Cost by Packages'!BT28+'3.2Cost by Packages'!BX28+'3.2Cost by Packages'!CB28+'3.2Cost by Packages'!CF28+'3.2Cost by Packages'!CJ28+'3.2Cost by Packages'!CN28+'3.2Cost by Packages'!CR28+'3.2Cost by Packages'!CV28+'3.2Cost by Packages'!CZ28+'3.2Cost by Packages'!DD28+'3.2Cost by Packages'!DH28+'3.2Cost by Packages'!DL28+'3.2Cost by Packages'!DP28+'3.2Cost by Packages'!DT28</f>
        <v>34328</v>
      </c>
      <c r="Q26" s="1925"/>
      <c r="R26" s="2102"/>
      <c r="S26" s="2103"/>
      <c r="T26" s="1916"/>
      <c r="U26" s="1917"/>
      <c r="V26" s="2102"/>
      <c r="W26" s="2103"/>
      <c r="X26" s="1916"/>
      <c r="Y26" s="1917"/>
      <c r="Z26" s="2102"/>
      <c r="AA26" s="2103"/>
      <c r="AB26" s="1916"/>
      <c r="AC26" s="1917"/>
      <c r="AD26" s="2102"/>
      <c r="AE26" s="2103"/>
      <c r="AF26" s="1916"/>
      <c r="AG26" s="1917"/>
      <c r="AH26" s="2102"/>
      <c r="AI26" s="2103"/>
      <c r="AJ26" s="1916"/>
      <c r="AK26" s="1917"/>
      <c r="AL26" s="2102"/>
      <c r="AM26" s="2103"/>
      <c r="AN26" s="1916"/>
      <c r="AO26" s="1917"/>
      <c r="AP26" s="2102"/>
      <c r="AQ26" s="2104"/>
      <c r="AR26" s="1916"/>
      <c r="AS26" s="1917"/>
      <c r="AT26" s="2102"/>
      <c r="AU26" s="2103"/>
      <c r="AV26" s="1916"/>
      <c r="AW26" s="1917"/>
      <c r="AX26" s="2102"/>
      <c r="AY26" s="2103"/>
      <c r="AZ26" s="2105"/>
      <c r="BA26" s="1917"/>
      <c r="BB26" s="2102"/>
      <c r="BC26" s="2106"/>
      <c r="BD26" s="1916"/>
      <c r="BE26" s="1917"/>
      <c r="BF26" s="2102"/>
      <c r="BG26" s="2103"/>
      <c r="BH26" s="1916"/>
      <c r="BI26" s="1917"/>
      <c r="BJ26" s="2102"/>
      <c r="BK26" s="2103"/>
      <c r="BL26" s="2105"/>
      <c r="BM26" s="1917"/>
      <c r="BO26" s="43"/>
      <c r="BP26" s="43"/>
      <c r="BQ26" s="43"/>
      <c r="BR26" s="43"/>
      <c r="BS26" s="43"/>
      <c r="BT26" s="43"/>
      <c r="BU26" s="43"/>
    </row>
    <row r="27" spans="1:73" ht="6.4" customHeight="1">
      <c r="A27" s="2059">
        <v>3.6</v>
      </c>
      <c r="B27" s="2068"/>
      <c r="C27" s="2183" t="s">
        <v>52</v>
      </c>
      <c r="D27" s="2183"/>
      <c r="E27" s="2183"/>
      <c r="F27" s="2183"/>
      <c r="G27" s="2184"/>
      <c r="H27" s="2061"/>
      <c r="I27" s="2177"/>
      <c r="J27" s="2178"/>
      <c r="K27" s="2063" t="s">
        <v>51</v>
      </c>
      <c r="L27" s="35">
        <f>ROUND(1018620/F89*(1-D90),2)</f>
        <v>44.07</v>
      </c>
      <c r="M27" s="49"/>
      <c r="N27" s="29">
        <f>'3.2Cost by Packages'!N29+'3.2Cost by Packages'!R29+'3.2Cost by Packages'!V29+'3.2Cost by Packages'!Z29+'3.2Cost by Packages'!AD29+'3.2Cost by Packages'!AH29+'3.2Cost by Packages'!AL29+'3.2Cost by Packages'!AP29+'3.2Cost by Packages'!AT29+'3.2Cost by Packages'!AX29+'3.2Cost by Packages'!BB29+'3.2Cost by Packages'!BF29+'3.2Cost by Packages'!BJ29+'3.2Cost by Packages'!BN29+'3.2Cost by Packages'!BR29+'3.2Cost by Packages'!BV29+'3.2Cost by Packages'!BZ29+'3.2Cost by Packages'!CD29+'3.2Cost by Packages'!CH29+'3.2Cost by Packages'!CL29+'3.2Cost by Packages'!CP29+'3.2Cost by Packages'!CT29+'3.2Cost by Packages'!CX29+'3.2Cost by Packages'!DB29+'3.2Cost by Packages'!DF29+'3.2Cost by Packages'!DJ29+'3.2Cost by Packages'!DN29+'3.2Cost by Packages'!DR29</f>
        <v>1737</v>
      </c>
      <c r="O27" s="37"/>
      <c r="P27" s="132">
        <f>'3.2Cost by Packages'!P29+'3.2Cost by Packages'!T29+'3.2Cost by Packages'!X29+'3.2Cost by Packages'!AB29+'3.2Cost by Packages'!AF29+'3.2Cost by Packages'!AJ29+'3.2Cost by Packages'!AN29+'3.2Cost by Packages'!AR29+'3.2Cost by Packages'!AV29+'3.2Cost by Packages'!AZ29+'3.2Cost by Packages'!BD29+'3.2Cost by Packages'!BH29+'3.2Cost by Packages'!BL29+'3.2Cost by Packages'!BP29+'3.2Cost by Packages'!BT29+'3.2Cost by Packages'!BX29+'3.2Cost by Packages'!CB29+'3.2Cost by Packages'!CF29+'3.2Cost by Packages'!CJ29+'3.2Cost by Packages'!CN29+'3.2Cost by Packages'!CR29+'3.2Cost by Packages'!CV29+'3.2Cost by Packages'!CZ29+'3.2Cost by Packages'!DD29+'3.2Cost by Packages'!DH29+'3.2Cost by Packages'!DL29+'3.2Cost by Packages'!DP29+'3.2Cost by Packages'!DT29</f>
        <v>76549.590000000011</v>
      </c>
      <c r="Q27" s="1926"/>
      <c r="R27" s="2102"/>
      <c r="S27" s="2103"/>
      <c r="T27" s="1916"/>
      <c r="U27" s="1917"/>
      <c r="V27" s="2102"/>
      <c r="W27" s="2103"/>
      <c r="X27" s="1916"/>
      <c r="Y27" s="1917"/>
      <c r="Z27" s="2102"/>
      <c r="AA27" s="2103"/>
      <c r="AB27" s="1916"/>
      <c r="AC27" s="1917"/>
      <c r="AD27" s="2102"/>
      <c r="AE27" s="2103"/>
      <c r="AF27" s="1916"/>
      <c r="AG27" s="1917"/>
      <c r="AH27" s="2102"/>
      <c r="AI27" s="2103"/>
      <c r="AJ27" s="1916"/>
      <c r="AK27" s="1917"/>
      <c r="AL27" s="2102"/>
      <c r="AM27" s="2103"/>
      <c r="AN27" s="1916"/>
      <c r="AO27" s="1917"/>
      <c r="AP27" s="2102"/>
      <c r="AQ27" s="2104"/>
      <c r="AR27" s="1916"/>
      <c r="AS27" s="1917"/>
      <c r="AT27" s="2102"/>
      <c r="AU27" s="2103"/>
      <c r="AV27" s="1916"/>
      <c r="AW27" s="1917"/>
      <c r="AX27" s="2102"/>
      <c r="AY27" s="2103"/>
      <c r="AZ27" s="2105"/>
      <c r="BA27" s="1917"/>
      <c r="BB27" s="2102"/>
      <c r="BC27" s="2106"/>
      <c r="BD27" s="1916"/>
      <c r="BE27" s="1917"/>
      <c r="BF27" s="2102"/>
      <c r="BG27" s="2103"/>
      <c r="BH27" s="1916"/>
      <c r="BI27" s="1917"/>
      <c r="BJ27" s="2102"/>
      <c r="BK27" s="2103"/>
      <c r="BL27" s="2105"/>
      <c r="BM27" s="1917"/>
      <c r="BO27" s="43"/>
      <c r="BP27" s="43"/>
      <c r="BQ27" s="43"/>
      <c r="BR27" s="43"/>
      <c r="BS27" s="43"/>
      <c r="BT27" s="43"/>
      <c r="BU27" s="43"/>
    </row>
    <row r="28" spans="1:73" ht="6.4" customHeight="1">
      <c r="A28" s="2059">
        <v>3.7</v>
      </c>
      <c r="B28" s="2061"/>
      <c r="C28" s="2177" t="s">
        <v>53</v>
      </c>
      <c r="D28" s="2177"/>
      <c r="E28" s="2177"/>
      <c r="F28" s="2177"/>
      <c r="G28" s="2178"/>
      <c r="H28" s="2061"/>
      <c r="I28" s="2177"/>
      <c r="J28" s="2178"/>
      <c r="K28" s="2063" t="s">
        <v>51</v>
      </c>
      <c r="L28" s="35">
        <f>ROUND(644053/F89*(1-D90),2)</f>
        <v>27.87</v>
      </c>
      <c r="M28" s="41"/>
      <c r="N28" s="29">
        <f>'3.2Cost by Packages'!N30+'3.2Cost by Packages'!R30+'3.2Cost by Packages'!V30+'3.2Cost by Packages'!Z30+'3.2Cost by Packages'!AD30+'3.2Cost by Packages'!AH30+'3.2Cost by Packages'!AL30+'3.2Cost by Packages'!AP30+'3.2Cost by Packages'!AT30+'3.2Cost by Packages'!AX30+'3.2Cost by Packages'!BB30+'3.2Cost by Packages'!BF30+'3.2Cost by Packages'!BJ30+'3.2Cost by Packages'!BN30+'3.2Cost by Packages'!BR30+'3.2Cost by Packages'!BV30+'3.2Cost by Packages'!BZ30+'3.2Cost by Packages'!CD30+'3.2Cost by Packages'!CH30+'3.2Cost by Packages'!CL30+'3.2Cost by Packages'!CP30+'3.2Cost by Packages'!CT30+'3.2Cost by Packages'!CX30+'3.2Cost by Packages'!DB30+'3.2Cost by Packages'!DF30+'3.2Cost by Packages'!DJ30+'3.2Cost by Packages'!DN30+'3.2Cost by Packages'!DR30</f>
        <v>1737</v>
      </c>
      <c r="O28" s="37"/>
      <c r="P28" s="132">
        <f>'3.2Cost by Packages'!P30+'3.2Cost by Packages'!T30+'3.2Cost by Packages'!X30+'3.2Cost by Packages'!AB30+'3.2Cost by Packages'!AF30+'3.2Cost by Packages'!AJ30+'3.2Cost by Packages'!AN30+'3.2Cost by Packages'!AR30+'3.2Cost by Packages'!AV30+'3.2Cost by Packages'!AZ30+'3.2Cost by Packages'!BD30+'3.2Cost by Packages'!BH30+'3.2Cost by Packages'!BL30+'3.2Cost by Packages'!BP30+'3.2Cost by Packages'!BT30+'3.2Cost by Packages'!BX30+'3.2Cost by Packages'!CB30+'3.2Cost by Packages'!CF30+'3.2Cost by Packages'!CJ30+'3.2Cost by Packages'!CN30+'3.2Cost by Packages'!CR30+'3.2Cost by Packages'!CV30+'3.2Cost by Packages'!CZ30+'3.2Cost by Packages'!DD30+'3.2Cost by Packages'!DH30+'3.2Cost by Packages'!DL30+'3.2Cost by Packages'!DP30+'3.2Cost by Packages'!DT30</f>
        <v>48410.19</v>
      </c>
      <c r="Q28" s="1925"/>
      <c r="R28" s="2102"/>
      <c r="S28" s="2103"/>
      <c r="T28" s="1916"/>
      <c r="U28" s="1917"/>
      <c r="V28" s="2102"/>
      <c r="W28" s="2103"/>
      <c r="X28" s="1916"/>
      <c r="Y28" s="1917"/>
      <c r="Z28" s="2102"/>
      <c r="AA28" s="2103"/>
      <c r="AB28" s="1916"/>
      <c r="AC28" s="1917"/>
      <c r="AD28" s="2102"/>
      <c r="AE28" s="2103"/>
      <c r="AF28" s="1916"/>
      <c r="AG28" s="1917"/>
      <c r="AH28" s="2102"/>
      <c r="AI28" s="2103"/>
      <c r="AJ28" s="1916"/>
      <c r="AK28" s="1917"/>
      <c r="AL28" s="2102"/>
      <c r="AM28" s="2103"/>
      <c r="AN28" s="1916"/>
      <c r="AO28" s="1917"/>
      <c r="AP28" s="2102"/>
      <c r="AQ28" s="2104"/>
      <c r="AR28" s="1916"/>
      <c r="AS28" s="1917"/>
      <c r="AT28" s="2102"/>
      <c r="AU28" s="2103"/>
      <c r="AV28" s="1916"/>
      <c r="AW28" s="1917"/>
      <c r="AX28" s="2102"/>
      <c r="AY28" s="2103"/>
      <c r="AZ28" s="2105"/>
      <c r="BA28" s="1917"/>
      <c r="BB28" s="2102"/>
      <c r="BC28" s="2106"/>
      <c r="BD28" s="1916"/>
      <c r="BE28" s="1917"/>
      <c r="BF28" s="2102"/>
      <c r="BG28" s="2103"/>
      <c r="BH28" s="1916"/>
      <c r="BI28" s="1917"/>
      <c r="BJ28" s="2102"/>
      <c r="BK28" s="2103"/>
      <c r="BL28" s="2105"/>
      <c r="BM28" s="1917"/>
      <c r="BN28" s="2049"/>
      <c r="BO28" s="43"/>
      <c r="BP28" s="43"/>
      <c r="BQ28" s="43"/>
      <c r="BR28" s="43"/>
      <c r="BS28" s="43"/>
      <c r="BT28" s="43"/>
      <c r="BU28" s="43"/>
    </row>
    <row r="29" spans="1:73" ht="6.4" customHeight="1">
      <c r="A29" s="2059">
        <v>3.8</v>
      </c>
      <c r="B29" s="2067"/>
      <c r="C29" s="2236" t="s">
        <v>60</v>
      </c>
      <c r="D29" s="2236"/>
      <c r="E29" s="2236"/>
      <c r="F29" s="2236"/>
      <c r="G29" s="2237"/>
      <c r="H29" s="2061"/>
      <c r="I29" s="2177"/>
      <c r="J29" s="2178"/>
      <c r="K29" s="2063" t="s">
        <v>51</v>
      </c>
      <c r="L29" s="35">
        <f>ROUND(2745768/F89*(1-D90),2)</f>
        <v>118.81</v>
      </c>
      <c r="M29" s="48"/>
      <c r="N29" s="29">
        <f>'3.2Cost by Packages'!N31+'3.2Cost by Packages'!R31+'3.2Cost by Packages'!V31+'3.2Cost by Packages'!Z31+'3.2Cost by Packages'!AD31+'3.2Cost by Packages'!AH31+'3.2Cost by Packages'!AL31+'3.2Cost by Packages'!AP31+'3.2Cost by Packages'!AT31+'3.2Cost by Packages'!AX31+'3.2Cost by Packages'!BB31+'3.2Cost by Packages'!BF31+'3.2Cost by Packages'!BJ31+'3.2Cost by Packages'!BN31+'3.2Cost by Packages'!BR31+'3.2Cost by Packages'!BV31+'3.2Cost by Packages'!BZ31+'3.2Cost by Packages'!CD31+'3.2Cost by Packages'!CH31+'3.2Cost by Packages'!CL31+'3.2Cost by Packages'!CP31+'3.2Cost by Packages'!CT31+'3.2Cost by Packages'!CX31+'3.2Cost by Packages'!DB31+'3.2Cost by Packages'!DF31+'3.2Cost by Packages'!DJ31+'3.2Cost by Packages'!DN31+'3.2Cost by Packages'!DR31</f>
        <v>1036</v>
      </c>
      <c r="O29" s="37"/>
      <c r="P29" s="132">
        <f>'3.2Cost by Packages'!P31+'3.2Cost by Packages'!T31+'3.2Cost by Packages'!X31+'3.2Cost by Packages'!AB31+'3.2Cost by Packages'!AF31+'3.2Cost by Packages'!AJ31+'3.2Cost by Packages'!AN31+'3.2Cost by Packages'!AR31+'3.2Cost by Packages'!AV31+'3.2Cost by Packages'!AZ31+'3.2Cost by Packages'!BD31+'3.2Cost by Packages'!BH31+'3.2Cost by Packages'!BL31+'3.2Cost by Packages'!BP31+'3.2Cost by Packages'!BT31+'3.2Cost by Packages'!BX31+'3.2Cost by Packages'!CB31+'3.2Cost by Packages'!CF31+'3.2Cost by Packages'!CJ31+'3.2Cost by Packages'!CN31+'3.2Cost by Packages'!CR31+'3.2Cost by Packages'!CV31+'3.2Cost by Packages'!CZ31+'3.2Cost by Packages'!DD31+'3.2Cost by Packages'!DH31+'3.2Cost by Packages'!DL31+'3.2Cost by Packages'!DP31+'3.2Cost by Packages'!DT31</f>
        <v>123087.16</v>
      </c>
      <c r="Q29" s="133"/>
      <c r="R29" s="2102"/>
      <c r="S29" s="2103"/>
      <c r="T29" s="1916"/>
      <c r="U29" s="1917"/>
      <c r="V29" s="2102"/>
      <c r="W29" s="2103"/>
      <c r="X29" s="1916"/>
      <c r="Y29" s="1917"/>
      <c r="Z29" s="2102"/>
      <c r="AA29" s="2103"/>
      <c r="AB29" s="1916"/>
      <c r="AC29" s="1917"/>
      <c r="AD29" s="2102"/>
      <c r="AE29" s="2103"/>
      <c r="AF29" s="1916"/>
      <c r="AG29" s="1917"/>
      <c r="AH29" s="2102"/>
      <c r="AI29" s="2103"/>
      <c r="AJ29" s="1916"/>
      <c r="AK29" s="1917"/>
      <c r="AL29" s="2102"/>
      <c r="AM29" s="2103"/>
      <c r="AN29" s="1916"/>
      <c r="AO29" s="1917"/>
      <c r="AP29" s="2102"/>
      <c r="AQ29" s="2104"/>
      <c r="AR29" s="1916"/>
      <c r="AS29" s="1917"/>
      <c r="AT29" s="2102"/>
      <c r="AU29" s="2103"/>
      <c r="AV29" s="1916"/>
      <c r="AW29" s="1917"/>
      <c r="AX29" s="2102"/>
      <c r="AY29" s="2103"/>
      <c r="AZ29" s="2105"/>
      <c r="BA29" s="1917"/>
      <c r="BB29" s="2102"/>
      <c r="BC29" s="2106"/>
      <c r="BD29" s="1916"/>
      <c r="BE29" s="1917"/>
      <c r="BF29" s="2102"/>
      <c r="BG29" s="2103"/>
      <c r="BH29" s="1916"/>
      <c r="BI29" s="1917"/>
      <c r="BJ29" s="2102"/>
      <c r="BK29" s="2103"/>
      <c r="BL29" s="2105"/>
      <c r="BM29" s="1917"/>
      <c r="BO29" s="43"/>
      <c r="BP29" s="43"/>
      <c r="BQ29" s="43"/>
      <c r="BR29" s="43"/>
      <c r="BS29" s="43"/>
      <c r="BT29" s="43"/>
      <c r="BU29" s="43"/>
    </row>
    <row r="30" spans="1:73" ht="6.4" customHeight="1">
      <c r="A30" s="2059">
        <v>3.9</v>
      </c>
      <c r="B30" s="2061"/>
      <c r="C30" s="2177" t="s">
        <v>69</v>
      </c>
      <c r="D30" s="2177"/>
      <c r="E30" s="2177"/>
      <c r="F30" s="2177"/>
      <c r="G30" s="2178"/>
      <c r="H30" s="2061"/>
      <c r="I30" s="2177"/>
      <c r="J30" s="2178"/>
      <c r="K30" s="2063" t="s">
        <v>51</v>
      </c>
      <c r="L30" s="35">
        <f>ROUND(3357049/F89*(1-D90),2)</f>
        <v>145.26</v>
      </c>
      <c r="M30" s="41"/>
      <c r="N30" s="29">
        <f>'3.2Cost by Packages'!N32+'3.2Cost by Packages'!R32+'3.2Cost by Packages'!V32+'3.2Cost by Packages'!Z32+'3.2Cost by Packages'!AD32+'3.2Cost by Packages'!AH32+'3.2Cost by Packages'!AL32+'3.2Cost by Packages'!AP32+'3.2Cost by Packages'!AT32+'3.2Cost by Packages'!AX32+'3.2Cost by Packages'!BB32+'3.2Cost by Packages'!BF32+'3.2Cost by Packages'!BJ32+'3.2Cost by Packages'!BN32+'3.2Cost by Packages'!BR32+'3.2Cost by Packages'!BV32+'3.2Cost by Packages'!BZ32+'3.2Cost by Packages'!CD32+'3.2Cost by Packages'!CH32+'3.2Cost by Packages'!CL32+'3.2Cost by Packages'!CP32+'3.2Cost by Packages'!CT32+'3.2Cost by Packages'!CX32+'3.2Cost by Packages'!DB32+'3.2Cost by Packages'!DF32+'3.2Cost by Packages'!DJ32+'3.2Cost by Packages'!DN32+'3.2Cost by Packages'!DR32</f>
        <v>24</v>
      </c>
      <c r="O30" s="37"/>
      <c r="P30" s="132">
        <f>'3.2Cost by Packages'!P32+'3.2Cost by Packages'!T32+'3.2Cost by Packages'!X32+'3.2Cost by Packages'!AB32+'3.2Cost by Packages'!AF32+'3.2Cost by Packages'!AJ32+'3.2Cost by Packages'!AN32+'3.2Cost by Packages'!AR32+'3.2Cost by Packages'!AV32+'3.2Cost by Packages'!AZ32+'3.2Cost by Packages'!BD32+'3.2Cost by Packages'!BH32+'3.2Cost by Packages'!BL32+'3.2Cost by Packages'!BP32+'3.2Cost by Packages'!BT32+'3.2Cost by Packages'!BX32+'3.2Cost by Packages'!CB32+'3.2Cost by Packages'!CF32+'3.2Cost by Packages'!CJ32+'3.2Cost by Packages'!CN32+'3.2Cost by Packages'!CR32+'3.2Cost by Packages'!CV32+'3.2Cost by Packages'!CZ32+'3.2Cost by Packages'!DD32+'3.2Cost by Packages'!DH32+'3.2Cost by Packages'!DL32+'3.2Cost by Packages'!DP32+'3.2Cost by Packages'!DT32</f>
        <v>3486.24</v>
      </c>
      <c r="Q30" s="1925"/>
      <c r="R30" s="2102"/>
      <c r="S30" s="2103"/>
      <c r="T30" s="1916"/>
      <c r="U30" s="1917"/>
      <c r="V30" s="2102"/>
      <c r="W30" s="2103"/>
      <c r="X30" s="1916"/>
      <c r="Y30" s="1917"/>
      <c r="Z30" s="2102"/>
      <c r="AA30" s="2103"/>
      <c r="AB30" s="1916"/>
      <c r="AC30" s="1917"/>
      <c r="AD30" s="2102"/>
      <c r="AE30" s="2103"/>
      <c r="AF30" s="1916"/>
      <c r="AG30" s="1917"/>
      <c r="AH30" s="2102"/>
      <c r="AI30" s="2103"/>
      <c r="AJ30" s="1916"/>
      <c r="AK30" s="1917"/>
      <c r="AL30" s="2102"/>
      <c r="AM30" s="2103"/>
      <c r="AN30" s="1916"/>
      <c r="AO30" s="1917"/>
      <c r="AP30" s="2102"/>
      <c r="AQ30" s="2104"/>
      <c r="AR30" s="1916"/>
      <c r="AS30" s="1917"/>
      <c r="AT30" s="2102"/>
      <c r="AU30" s="2103"/>
      <c r="AV30" s="1916"/>
      <c r="AW30" s="1917"/>
      <c r="AX30" s="2102"/>
      <c r="AY30" s="2103"/>
      <c r="AZ30" s="2105"/>
      <c r="BA30" s="1917"/>
      <c r="BB30" s="2102"/>
      <c r="BC30" s="2106"/>
      <c r="BD30" s="1916"/>
      <c r="BE30" s="1917"/>
      <c r="BF30" s="2102"/>
      <c r="BG30" s="2103"/>
      <c r="BH30" s="1916"/>
      <c r="BI30" s="1917"/>
      <c r="BJ30" s="2102"/>
      <c r="BK30" s="2103"/>
      <c r="BL30" s="2105"/>
      <c r="BM30" s="1917"/>
      <c r="BO30" s="43"/>
      <c r="BP30" s="43"/>
      <c r="BQ30" s="43"/>
      <c r="BR30" s="43"/>
      <c r="BS30" s="43"/>
      <c r="BT30" s="43"/>
      <c r="BU30" s="43"/>
    </row>
    <row r="31" spans="1:73" s="55" customFormat="1" ht="6.4" customHeight="1">
      <c r="A31" s="2064">
        <v>4</v>
      </c>
      <c r="B31" s="2057"/>
      <c r="C31" s="2189" t="s">
        <v>72</v>
      </c>
      <c r="D31" s="2189"/>
      <c r="E31" s="2189"/>
      <c r="F31" s="2189"/>
      <c r="G31" s="2190"/>
      <c r="H31" s="2057"/>
      <c r="I31" s="2189"/>
      <c r="J31" s="2190"/>
      <c r="K31" s="2058"/>
      <c r="L31" s="1941"/>
      <c r="M31" s="28"/>
      <c r="N31" s="54">
        <f>'3.2Cost by Packages'!N33+'3.2Cost by Packages'!R33+'3.2Cost by Packages'!V33+'3.2Cost by Packages'!Z33+'3.2Cost by Packages'!AD33+'3.2Cost by Packages'!AH33+'3.2Cost by Packages'!AL33+'3.2Cost by Packages'!AP33+'3.2Cost by Packages'!AT33+'3.2Cost by Packages'!AX33+'3.2Cost by Packages'!BB33+'3.2Cost by Packages'!BF33+'3.2Cost by Packages'!BJ33+'3.2Cost by Packages'!BN33+'3.2Cost by Packages'!BR33+'3.2Cost by Packages'!BV33+'3.2Cost by Packages'!BZ33+'3.2Cost by Packages'!CD33+'3.2Cost by Packages'!CH33+'3.2Cost by Packages'!CL33+'3.2Cost by Packages'!CP33+'3.2Cost by Packages'!CT33+'3.2Cost by Packages'!CX33+'3.2Cost by Packages'!DB33+'3.2Cost by Packages'!DF33+'3.2Cost by Packages'!DJ33+'3.2Cost by Packages'!DN33+'3.2Cost by Packages'!DR33</f>
        <v>0</v>
      </c>
      <c r="O31" s="30"/>
      <c r="P31" s="2032">
        <f>'3.2Cost by Packages'!P33+'3.2Cost by Packages'!T33+'3.2Cost by Packages'!X33+'3.2Cost by Packages'!AB33+'3.2Cost by Packages'!AF33+'3.2Cost by Packages'!AJ33+'3.2Cost by Packages'!AN33+'3.2Cost by Packages'!AR33+'3.2Cost by Packages'!AV33+'3.2Cost by Packages'!AZ33+'3.2Cost by Packages'!BD33+'3.2Cost by Packages'!BH33+'3.2Cost by Packages'!BL33+'3.2Cost by Packages'!BP33+'3.2Cost by Packages'!BT33+'3.2Cost by Packages'!BX33+'3.2Cost by Packages'!CB33+'3.2Cost by Packages'!CF33+'3.2Cost by Packages'!CJ33+'3.2Cost by Packages'!CN33+'3.2Cost by Packages'!CR33+'3.2Cost by Packages'!CV33+'3.2Cost by Packages'!CZ33+'3.2Cost by Packages'!DD33+'3.2Cost by Packages'!DH33+'3.2Cost by Packages'!DL33+'3.2Cost by Packages'!DP33+'3.2Cost by Packages'!DT33</f>
        <v>14528.64</v>
      </c>
      <c r="Q31" s="1924"/>
      <c r="R31" s="2095"/>
      <c r="S31" s="2096"/>
      <c r="T31" s="2097"/>
      <c r="U31" s="2098"/>
      <c r="V31" s="2095"/>
      <c r="W31" s="2096"/>
      <c r="X31" s="2097"/>
      <c r="Y31" s="2098"/>
      <c r="Z31" s="2095"/>
      <c r="AA31" s="2096"/>
      <c r="AB31" s="2097"/>
      <c r="AC31" s="2098"/>
      <c r="AD31" s="2095"/>
      <c r="AE31" s="2096"/>
      <c r="AF31" s="2097"/>
      <c r="AG31" s="2098"/>
      <c r="AH31" s="2095"/>
      <c r="AI31" s="2096"/>
      <c r="AJ31" s="2097"/>
      <c r="AK31" s="2098"/>
      <c r="AL31" s="2095"/>
      <c r="AM31" s="2096"/>
      <c r="AN31" s="2097"/>
      <c r="AO31" s="2098"/>
      <c r="AP31" s="2095"/>
      <c r="AQ31" s="2099"/>
      <c r="AR31" s="2097"/>
      <c r="AS31" s="2098"/>
      <c r="AT31" s="2095"/>
      <c r="AU31" s="2096"/>
      <c r="AV31" s="2097"/>
      <c r="AW31" s="2098"/>
      <c r="AX31" s="2095"/>
      <c r="AY31" s="2096"/>
      <c r="AZ31" s="2100"/>
      <c r="BA31" s="2098"/>
      <c r="BB31" s="2095"/>
      <c r="BC31" s="2101"/>
      <c r="BD31" s="2097"/>
      <c r="BE31" s="2098"/>
      <c r="BF31" s="2095"/>
      <c r="BG31" s="2096"/>
      <c r="BH31" s="2097"/>
      <c r="BI31" s="2098"/>
      <c r="BJ31" s="2095"/>
      <c r="BK31" s="2096"/>
      <c r="BL31" s="2100"/>
      <c r="BM31" s="2098"/>
      <c r="BN31" s="2039"/>
    </row>
    <row r="32" spans="1:73" ht="6.4" customHeight="1">
      <c r="A32" s="2059">
        <v>4.0999999999999996</v>
      </c>
      <c r="B32" s="2060"/>
      <c r="C32" s="2181" t="s">
        <v>47</v>
      </c>
      <c r="D32" s="2181"/>
      <c r="E32" s="2181"/>
      <c r="F32" s="2181"/>
      <c r="G32" s="2182"/>
      <c r="H32" s="2061"/>
      <c r="I32" s="2177" t="s">
        <v>48</v>
      </c>
      <c r="J32" s="2178"/>
      <c r="K32" s="2062" t="s">
        <v>49</v>
      </c>
      <c r="L32" s="35">
        <f>ROUND(1180473/F89*(1-D90),2)</f>
        <v>51.08</v>
      </c>
      <c r="M32" s="36"/>
      <c r="N32" s="29">
        <f>'3.2Cost by Packages'!N34+'3.2Cost by Packages'!R34+'3.2Cost by Packages'!V34+'3.2Cost by Packages'!Z34+'3.2Cost by Packages'!AD34+'3.2Cost by Packages'!AH34+'3.2Cost by Packages'!AL34+'3.2Cost by Packages'!AP34+'3.2Cost by Packages'!AT34+'3.2Cost by Packages'!AX34+'3.2Cost by Packages'!BB34+'3.2Cost by Packages'!BF34+'3.2Cost by Packages'!BJ34+'3.2Cost by Packages'!BN34+'3.2Cost by Packages'!BR34+'3.2Cost by Packages'!BV34+'3.2Cost by Packages'!BZ34+'3.2Cost by Packages'!CD34+'3.2Cost by Packages'!CH34+'3.2Cost by Packages'!CL34+'3.2Cost by Packages'!CP34+'3.2Cost by Packages'!CT34+'3.2Cost by Packages'!CX34+'3.2Cost by Packages'!DB34+'3.2Cost by Packages'!DF34+'3.2Cost by Packages'!DJ34+'3.2Cost by Packages'!DN34+'3.2Cost by Packages'!DR34</f>
        <v>210</v>
      </c>
      <c r="O32" s="37"/>
      <c r="P32" s="132">
        <f>'3.2Cost by Packages'!P34+'3.2Cost by Packages'!T34+'3.2Cost by Packages'!X34+'3.2Cost by Packages'!AB34+'3.2Cost by Packages'!AF34+'3.2Cost by Packages'!AJ34+'3.2Cost by Packages'!AN34+'3.2Cost by Packages'!AR34+'3.2Cost by Packages'!AV34+'3.2Cost by Packages'!AZ34+'3.2Cost by Packages'!BD34+'3.2Cost by Packages'!BH34+'3.2Cost by Packages'!BL34+'3.2Cost by Packages'!BP34+'3.2Cost by Packages'!BT34+'3.2Cost by Packages'!BX34+'3.2Cost by Packages'!CB34+'3.2Cost by Packages'!CF34+'3.2Cost by Packages'!CJ34+'3.2Cost by Packages'!CN34+'3.2Cost by Packages'!CR34+'3.2Cost by Packages'!CV34+'3.2Cost by Packages'!CZ34+'3.2Cost by Packages'!DD34+'3.2Cost by Packages'!DH34+'3.2Cost by Packages'!DL34+'3.2Cost by Packages'!DP34+'3.2Cost by Packages'!DT34</f>
        <v>10726.8</v>
      </c>
      <c r="Q32" s="1925"/>
      <c r="R32" s="2102"/>
      <c r="S32" s="2103"/>
      <c r="T32" s="1916"/>
      <c r="U32" s="1917"/>
      <c r="V32" s="2102"/>
      <c r="W32" s="2103"/>
      <c r="X32" s="1916"/>
      <c r="Y32" s="1917"/>
      <c r="Z32" s="2102"/>
      <c r="AA32" s="2103"/>
      <c r="AB32" s="1916"/>
      <c r="AC32" s="1917"/>
      <c r="AD32" s="2102"/>
      <c r="AE32" s="2103"/>
      <c r="AF32" s="1916"/>
      <c r="AG32" s="1917"/>
      <c r="AH32" s="2102"/>
      <c r="AI32" s="2103"/>
      <c r="AJ32" s="1916"/>
      <c r="AK32" s="1917"/>
      <c r="AL32" s="2102"/>
      <c r="AM32" s="2103"/>
      <c r="AN32" s="1916"/>
      <c r="AO32" s="1917"/>
      <c r="AP32" s="2102"/>
      <c r="AQ32" s="2104"/>
      <c r="AR32" s="1916"/>
      <c r="AS32" s="1917"/>
      <c r="AT32" s="2102"/>
      <c r="AU32" s="2103"/>
      <c r="AV32" s="1916"/>
      <c r="AW32" s="1917"/>
      <c r="AX32" s="2102"/>
      <c r="AY32" s="2103"/>
      <c r="AZ32" s="2105"/>
      <c r="BA32" s="1917"/>
      <c r="BB32" s="2102"/>
      <c r="BC32" s="2106"/>
      <c r="BD32" s="1916"/>
      <c r="BE32" s="1917"/>
      <c r="BF32" s="2102"/>
      <c r="BG32" s="2103"/>
      <c r="BH32" s="1916"/>
      <c r="BI32" s="1917"/>
      <c r="BJ32" s="2102"/>
      <c r="BK32" s="2103"/>
      <c r="BL32" s="2105"/>
      <c r="BM32" s="1917"/>
      <c r="BO32" s="43"/>
      <c r="BP32" s="43"/>
      <c r="BQ32" s="43"/>
      <c r="BR32" s="43"/>
      <c r="BS32" s="43"/>
      <c r="BT32" s="43"/>
      <c r="BU32" s="43"/>
    </row>
    <row r="33" spans="1:73" ht="6.4" customHeight="1">
      <c r="A33" s="2059">
        <v>4.2</v>
      </c>
      <c r="B33" s="2060"/>
      <c r="C33" s="2177" t="s">
        <v>50</v>
      </c>
      <c r="D33" s="2177"/>
      <c r="E33" s="2177"/>
      <c r="F33" s="2177"/>
      <c r="G33" s="2178"/>
      <c r="H33" s="2061"/>
      <c r="I33" s="2177"/>
      <c r="J33" s="2178"/>
      <c r="K33" s="2063" t="s">
        <v>51</v>
      </c>
      <c r="L33" s="2187" t="s">
        <v>30</v>
      </c>
      <c r="M33" s="2188"/>
      <c r="N33" s="29">
        <f>'3.2Cost by Packages'!N35+'3.2Cost by Packages'!R35+'3.2Cost by Packages'!V35+'3.2Cost by Packages'!Z35+'3.2Cost by Packages'!AD35+'3.2Cost by Packages'!AH35+'3.2Cost by Packages'!AL35+'3.2Cost by Packages'!AP35+'3.2Cost by Packages'!AT35+'3.2Cost by Packages'!AX35+'3.2Cost by Packages'!BB35+'3.2Cost by Packages'!BF35+'3.2Cost by Packages'!BJ35+'3.2Cost by Packages'!BN35+'3.2Cost by Packages'!BR35+'3.2Cost by Packages'!BV35+'3.2Cost by Packages'!BZ35+'3.2Cost by Packages'!CD35+'3.2Cost by Packages'!CH35+'3.2Cost by Packages'!CL35+'3.2Cost by Packages'!CP35+'3.2Cost by Packages'!CT35+'3.2Cost by Packages'!CX35+'3.2Cost by Packages'!DB35+'3.2Cost by Packages'!DF35+'3.2Cost by Packages'!DJ35+'3.2Cost by Packages'!DN35+'3.2Cost by Packages'!DR35</f>
        <v>112</v>
      </c>
      <c r="O33" s="37"/>
      <c r="P33" s="2179" t="s">
        <v>977</v>
      </c>
      <c r="Q33" s="2180"/>
      <c r="R33" s="2102"/>
      <c r="S33" s="2103"/>
      <c r="T33" s="2175"/>
      <c r="U33" s="2176"/>
      <c r="V33" s="2102"/>
      <c r="W33" s="2103"/>
      <c r="X33" s="2175"/>
      <c r="Y33" s="2176"/>
      <c r="Z33" s="2102"/>
      <c r="AA33" s="2103"/>
      <c r="AB33" s="2175"/>
      <c r="AC33" s="2176"/>
      <c r="AD33" s="2102"/>
      <c r="AE33" s="2103"/>
      <c r="AF33" s="1916"/>
      <c r="AG33" s="1917"/>
      <c r="AH33" s="2102"/>
      <c r="AI33" s="2103"/>
      <c r="AJ33" s="1916"/>
      <c r="AK33" s="1917"/>
      <c r="AL33" s="2102"/>
      <c r="AM33" s="2103"/>
      <c r="AN33" s="2175"/>
      <c r="AO33" s="2176"/>
      <c r="AP33" s="2102"/>
      <c r="AQ33" s="2104"/>
      <c r="AR33" s="1916"/>
      <c r="AS33" s="1917"/>
      <c r="AT33" s="2102"/>
      <c r="AU33" s="2103"/>
      <c r="AV33" s="1916"/>
      <c r="AW33" s="1917"/>
      <c r="AX33" s="2102"/>
      <c r="AY33" s="2103"/>
      <c r="AZ33" s="2105"/>
      <c r="BA33" s="1917"/>
      <c r="BB33" s="2102"/>
      <c r="BC33" s="2106"/>
      <c r="BD33" s="1916"/>
      <c r="BE33" s="1917"/>
      <c r="BF33" s="2102"/>
      <c r="BG33" s="2103"/>
      <c r="BH33" s="1916"/>
      <c r="BI33" s="1917"/>
      <c r="BJ33" s="2102"/>
      <c r="BK33" s="2103"/>
      <c r="BL33" s="2105"/>
      <c r="BM33" s="1917"/>
      <c r="BO33" s="43"/>
      <c r="BP33" s="43"/>
      <c r="BQ33" s="43"/>
      <c r="BR33" s="43"/>
      <c r="BS33" s="43"/>
      <c r="BT33" s="43"/>
      <c r="BU33" s="43"/>
    </row>
    <row r="34" spans="1:73" ht="6.4" customHeight="1">
      <c r="A34" s="2059">
        <v>4.3</v>
      </c>
      <c r="B34" s="2060"/>
      <c r="C34" s="2177" t="s">
        <v>58</v>
      </c>
      <c r="D34" s="2177"/>
      <c r="E34" s="2177"/>
      <c r="F34" s="2177"/>
      <c r="G34" s="2178"/>
      <c r="H34" s="2061"/>
      <c r="I34" s="2177"/>
      <c r="J34" s="2178"/>
      <c r="K34" s="2063" t="s">
        <v>59</v>
      </c>
      <c r="L34" s="35">
        <f>ROUND(368889/F89*(1-D90),2)</f>
        <v>15.96</v>
      </c>
      <c r="M34" s="36"/>
      <c r="N34" s="29">
        <f>'3.2Cost by Packages'!N36+'3.2Cost by Packages'!R36+'3.2Cost by Packages'!V36+'3.2Cost by Packages'!Z36+'3.2Cost by Packages'!AD36+'3.2Cost by Packages'!AH36+'3.2Cost by Packages'!AL36+'3.2Cost by Packages'!AP36+'3.2Cost by Packages'!AT36+'3.2Cost by Packages'!AX36+'3.2Cost by Packages'!BB36+'3.2Cost by Packages'!BF36+'3.2Cost by Packages'!BJ36+'3.2Cost by Packages'!BN36+'3.2Cost by Packages'!BR36+'3.2Cost by Packages'!BV36+'3.2Cost by Packages'!BZ36+'3.2Cost by Packages'!CD36+'3.2Cost by Packages'!CH36+'3.2Cost by Packages'!CL36+'3.2Cost by Packages'!CP36+'3.2Cost by Packages'!CT36+'3.2Cost by Packages'!CX36+'3.2Cost by Packages'!DB36+'3.2Cost by Packages'!DF36+'3.2Cost by Packages'!DJ36+'3.2Cost by Packages'!DN36+'3.2Cost by Packages'!DR36</f>
        <v>112</v>
      </c>
      <c r="O34" s="37"/>
      <c r="P34" s="132">
        <f>'3.2Cost by Packages'!P36+'3.2Cost by Packages'!T36+'3.2Cost by Packages'!X36+'3.2Cost by Packages'!AB36+'3.2Cost by Packages'!AF36+'3.2Cost by Packages'!AJ36+'3.2Cost by Packages'!AN36+'3.2Cost by Packages'!AR36+'3.2Cost by Packages'!AV36+'3.2Cost by Packages'!AZ36+'3.2Cost by Packages'!BD36+'3.2Cost by Packages'!BH36+'3.2Cost by Packages'!BL36+'3.2Cost by Packages'!BP36+'3.2Cost by Packages'!BT36+'3.2Cost by Packages'!BX36+'3.2Cost by Packages'!CB36+'3.2Cost by Packages'!CF36+'3.2Cost by Packages'!CJ36+'3.2Cost by Packages'!CN36+'3.2Cost by Packages'!CR36+'3.2Cost by Packages'!CV36+'3.2Cost by Packages'!CZ36+'3.2Cost by Packages'!DD36+'3.2Cost by Packages'!DH36+'3.2Cost by Packages'!DL36+'3.2Cost by Packages'!DP36+'3.2Cost by Packages'!DT36</f>
        <v>1787.5200000000004</v>
      </c>
      <c r="Q34" s="1925"/>
      <c r="R34" s="2102"/>
      <c r="S34" s="2103"/>
      <c r="T34" s="1916"/>
      <c r="U34" s="1917"/>
      <c r="V34" s="2102"/>
      <c r="W34" s="2103"/>
      <c r="X34" s="1916"/>
      <c r="Y34" s="1917"/>
      <c r="Z34" s="2102"/>
      <c r="AA34" s="2103"/>
      <c r="AB34" s="1916"/>
      <c r="AC34" s="1917"/>
      <c r="AD34" s="2102"/>
      <c r="AE34" s="2103"/>
      <c r="AF34" s="1916"/>
      <c r="AG34" s="1917"/>
      <c r="AH34" s="2102"/>
      <c r="AI34" s="2103"/>
      <c r="AJ34" s="1916"/>
      <c r="AK34" s="1917"/>
      <c r="AL34" s="2102"/>
      <c r="AM34" s="2103"/>
      <c r="AN34" s="1916"/>
      <c r="AO34" s="1917"/>
      <c r="AP34" s="2102"/>
      <c r="AQ34" s="2104"/>
      <c r="AR34" s="1916"/>
      <c r="AS34" s="1917"/>
      <c r="AT34" s="2102"/>
      <c r="AU34" s="2103"/>
      <c r="AV34" s="1916"/>
      <c r="AW34" s="1917"/>
      <c r="AX34" s="2102"/>
      <c r="AY34" s="2103"/>
      <c r="AZ34" s="2105"/>
      <c r="BA34" s="1917"/>
      <c r="BB34" s="2102"/>
      <c r="BC34" s="2106"/>
      <c r="BD34" s="1916"/>
      <c r="BE34" s="1917"/>
      <c r="BF34" s="2102"/>
      <c r="BG34" s="2103"/>
      <c r="BH34" s="1916"/>
      <c r="BI34" s="1917"/>
      <c r="BJ34" s="2102"/>
      <c r="BK34" s="2103"/>
      <c r="BL34" s="2105"/>
      <c r="BM34" s="1917"/>
      <c r="BO34" s="43"/>
      <c r="BP34" s="43"/>
      <c r="BQ34" s="43"/>
      <c r="BR34" s="43"/>
      <c r="BS34" s="43"/>
      <c r="BT34" s="43"/>
      <c r="BU34" s="43"/>
    </row>
    <row r="35" spans="1:73" ht="6.4" customHeight="1">
      <c r="A35" s="2059">
        <v>4.4000000000000004</v>
      </c>
      <c r="B35" s="2060"/>
      <c r="C35" s="2181" t="s">
        <v>52</v>
      </c>
      <c r="D35" s="2181"/>
      <c r="E35" s="2181"/>
      <c r="F35" s="2181"/>
      <c r="G35" s="2182"/>
      <c r="H35" s="2061"/>
      <c r="I35" s="2177"/>
      <c r="J35" s="2178"/>
      <c r="K35" s="2062" t="s">
        <v>51</v>
      </c>
      <c r="L35" s="35">
        <f>ROUND(1018620/F89*(1-D90),2)</f>
        <v>44.07</v>
      </c>
      <c r="M35" s="36"/>
      <c r="N35" s="29">
        <f>'3.2Cost by Packages'!N37+'3.2Cost by Packages'!R37+'3.2Cost by Packages'!V37+'3.2Cost by Packages'!Z37+'3.2Cost by Packages'!AD37+'3.2Cost by Packages'!AH37+'3.2Cost by Packages'!AL37+'3.2Cost by Packages'!AP37+'3.2Cost by Packages'!AT37+'3.2Cost by Packages'!AX37+'3.2Cost by Packages'!BB37+'3.2Cost by Packages'!BF37+'3.2Cost by Packages'!BJ37+'3.2Cost by Packages'!BN37+'3.2Cost by Packages'!BR37+'3.2Cost by Packages'!BV37+'3.2Cost by Packages'!BZ37+'3.2Cost by Packages'!CD37+'3.2Cost by Packages'!CH37+'3.2Cost by Packages'!CL37+'3.2Cost by Packages'!CP37+'3.2Cost by Packages'!CT37+'3.2Cost by Packages'!CX37+'3.2Cost by Packages'!DB37+'3.2Cost by Packages'!DF37+'3.2Cost by Packages'!DJ37+'3.2Cost by Packages'!DN37+'3.2Cost by Packages'!DR37</f>
        <v>28</v>
      </c>
      <c r="O35" s="37"/>
      <c r="P35" s="132">
        <f>'3.2Cost by Packages'!P37+'3.2Cost by Packages'!T37+'3.2Cost by Packages'!X37+'3.2Cost by Packages'!AB37+'3.2Cost by Packages'!AF37+'3.2Cost by Packages'!AJ37+'3.2Cost by Packages'!AN37+'3.2Cost by Packages'!AR37+'3.2Cost by Packages'!AV37+'3.2Cost by Packages'!AZ37+'3.2Cost by Packages'!BD37+'3.2Cost by Packages'!BH37+'3.2Cost by Packages'!BL37+'3.2Cost by Packages'!BP37+'3.2Cost by Packages'!BT37+'3.2Cost by Packages'!BX37+'3.2Cost by Packages'!CB37+'3.2Cost by Packages'!CF37+'3.2Cost by Packages'!CJ37+'3.2Cost by Packages'!CN37+'3.2Cost by Packages'!CR37+'3.2Cost by Packages'!CV37+'3.2Cost by Packages'!CZ37+'3.2Cost by Packages'!DD37+'3.2Cost by Packages'!DH37+'3.2Cost by Packages'!DL37+'3.2Cost by Packages'!DP37+'3.2Cost by Packages'!DT37</f>
        <v>1233.96</v>
      </c>
      <c r="Q35" s="1925"/>
      <c r="R35" s="2102"/>
      <c r="S35" s="2103"/>
      <c r="T35" s="1916"/>
      <c r="U35" s="1917"/>
      <c r="V35" s="2102"/>
      <c r="W35" s="2103"/>
      <c r="X35" s="1916"/>
      <c r="Y35" s="1917"/>
      <c r="Z35" s="2102"/>
      <c r="AA35" s="2103"/>
      <c r="AB35" s="1916"/>
      <c r="AC35" s="1917"/>
      <c r="AD35" s="2102"/>
      <c r="AE35" s="2103"/>
      <c r="AF35" s="1916"/>
      <c r="AG35" s="1917"/>
      <c r="AH35" s="2102"/>
      <c r="AI35" s="2103"/>
      <c r="AJ35" s="1916"/>
      <c r="AK35" s="1917"/>
      <c r="AL35" s="2102"/>
      <c r="AM35" s="2103"/>
      <c r="AN35" s="1916"/>
      <c r="AO35" s="1917"/>
      <c r="AP35" s="2102"/>
      <c r="AQ35" s="2104"/>
      <c r="AR35" s="1916"/>
      <c r="AS35" s="1917"/>
      <c r="AT35" s="2102"/>
      <c r="AU35" s="2103"/>
      <c r="AV35" s="1916"/>
      <c r="AW35" s="1917"/>
      <c r="AX35" s="2102"/>
      <c r="AY35" s="2103"/>
      <c r="AZ35" s="2105"/>
      <c r="BA35" s="1917"/>
      <c r="BB35" s="2102"/>
      <c r="BC35" s="2106"/>
      <c r="BD35" s="1916"/>
      <c r="BE35" s="1917"/>
      <c r="BF35" s="2102"/>
      <c r="BG35" s="2103"/>
      <c r="BH35" s="1916"/>
      <c r="BI35" s="1917"/>
      <c r="BJ35" s="2102"/>
      <c r="BK35" s="2103"/>
      <c r="BL35" s="2105"/>
      <c r="BM35" s="1917"/>
      <c r="BO35" s="43"/>
      <c r="BP35" s="43"/>
      <c r="BQ35" s="43"/>
      <c r="BR35" s="43"/>
      <c r="BS35" s="43"/>
      <c r="BT35" s="43"/>
      <c r="BU35" s="43"/>
    </row>
    <row r="36" spans="1:73" ht="6.4" customHeight="1">
      <c r="A36" s="2059">
        <v>4.5</v>
      </c>
      <c r="B36" s="2060"/>
      <c r="C36" s="2181" t="s">
        <v>53</v>
      </c>
      <c r="D36" s="2181"/>
      <c r="E36" s="2181"/>
      <c r="F36" s="2181"/>
      <c r="G36" s="2182"/>
      <c r="H36" s="2061"/>
      <c r="I36" s="2177"/>
      <c r="J36" s="2178"/>
      <c r="K36" s="2062" t="s">
        <v>51</v>
      </c>
      <c r="L36" s="35">
        <f>ROUND(644053/F89*(1-D90),2)</f>
        <v>27.87</v>
      </c>
      <c r="M36" s="36"/>
      <c r="N36" s="29">
        <f>'3.2Cost by Packages'!N38+'3.2Cost by Packages'!R38+'3.2Cost by Packages'!V38+'3.2Cost by Packages'!Z38+'3.2Cost by Packages'!AD38+'3.2Cost by Packages'!AH38+'3.2Cost by Packages'!AL38+'3.2Cost by Packages'!AP38+'3.2Cost by Packages'!AT38+'3.2Cost by Packages'!AX38+'3.2Cost by Packages'!BB38+'3.2Cost by Packages'!BF38+'3.2Cost by Packages'!BJ38+'3.2Cost by Packages'!BN38+'3.2Cost by Packages'!BR38+'3.2Cost by Packages'!BV38+'3.2Cost by Packages'!BZ38+'3.2Cost by Packages'!CD38+'3.2Cost by Packages'!CH38+'3.2Cost by Packages'!CL38+'3.2Cost by Packages'!CP38+'3.2Cost by Packages'!CT38+'3.2Cost by Packages'!CX38+'3.2Cost by Packages'!DB38+'3.2Cost by Packages'!DF38+'3.2Cost by Packages'!DJ38+'3.2Cost by Packages'!DN38+'3.2Cost by Packages'!DR38</f>
        <v>28</v>
      </c>
      <c r="O36" s="37"/>
      <c r="P36" s="132">
        <f>'3.2Cost by Packages'!P38+'3.2Cost by Packages'!T38+'3.2Cost by Packages'!X38+'3.2Cost by Packages'!AB38+'3.2Cost by Packages'!AF38+'3.2Cost by Packages'!AJ38+'3.2Cost by Packages'!AN38+'3.2Cost by Packages'!AR38+'3.2Cost by Packages'!AV38+'3.2Cost by Packages'!AZ38+'3.2Cost by Packages'!BD38+'3.2Cost by Packages'!BH38+'3.2Cost by Packages'!BL38+'3.2Cost by Packages'!BP38+'3.2Cost by Packages'!BT38+'3.2Cost by Packages'!BX38+'3.2Cost by Packages'!CB38+'3.2Cost by Packages'!CF38+'3.2Cost by Packages'!CJ38+'3.2Cost by Packages'!CN38+'3.2Cost by Packages'!CR38+'3.2Cost by Packages'!CV38+'3.2Cost by Packages'!CZ38+'3.2Cost by Packages'!DD38+'3.2Cost by Packages'!DH38+'3.2Cost by Packages'!DL38+'3.2Cost by Packages'!DP38+'3.2Cost by Packages'!DT38</f>
        <v>780.36</v>
      </c>
      <c r="Q36" s="1925"/>
      <c r="R36" s="2102"/>
      <c r="S36" s="2103"/>
      <c r="T36" s="1916"/>
      <c r="U36" s="1917"/>
      <c r="V36" s="2102"/>
      <c r="W36" s="2103"/>
      <c r="X36" s="1916"/>
      <c r="Y36" s="1917"/>
      <c r="Z36" s="2102"/>
      <c r="AA36" s="2103"/>
      <c r="AB36" s="1916"/>
      <c r="AC36" s="1917"/>
      <c r="AD36" s="2102"/>
      <c r="AE36" s="2103"/>
      <c r="AF36" s="1916"/>
      <c r="AG36" s="1917"/>
      <c r="AH36" s="2102"/>
      <c r="AI36" s="2103"/>
      <c r="AJ36" s="1916"/>
      <c r="AK36" s="1917"/>
      <c r="AL36" s="2102"/>
      <c r="AM36" s="2103"/>
      <c r="AN36" s="1916"/>
      <c r="AO36" s="1917"/>
      <c r="AP36" s="2102"/>
      <c r="AQ36" s="2104"/>
      <c r="AR36" s="1916"/>
      <c r="AS36" s="1917"/>
      <c r="AT36" s="2102"/>
      <c r="AU36" s="2103"/>
      <c r="AV36" s="1916"/>
      <c r="AW36" s="1917"/>
      <c r="AX36" s="2102"/>
      <c r="AY36" s="2103"/>
      <c r="AZ36" s="2105"/>
      <c r="BA36" s="1917"/>
      <c r="BB36" s="2102"/>
      <c r="BC36" s="2106"/>
      <c r="BD36" s="1916"/>
      <c r="BE36" s="1917"/>
      <c r="BF36" s="2102"/>
      <c r="BG36" s="2103"/>
      <c r="BH36" s="1916"/>
      <c r="BI36" s="1917"/>
      <c r="BJ36" s="2102"/>
      <c r="BK36" s="2103"/>
      <c r="BL36" s="2105"/>
      <c r="BM36" s="1917"/>
      <c r="BO36" s="43"/>
      <c r="BP36" s="43"/>
      <c r="BQ36" s="43"/>
      <c r="BR36" s="43"/>
      <c r="BS36" s="43"/>
      <c r="BT36" s="43"/>
      <c r="BU36" s="43"/>
    </row>
    <row r="37" spans="1:73" s="55" customFormat="1" ht="6.4" customHeight="1">
      <c r="A37" s="2064">
        <v>5</v>
      </c>
      <c r="B37" s="2057"/>
      <c r="C37" s="2189" t="s">
        <v>73</v>
      </c>
      <c r="D37" s="2189"/>
      <c r="E37" s="2189"/>
      <c r="F37" s="2189"/>
      <c r="G37" s="2190"/>
      <c r="H37" s="2057"/>
      <c r="I37" s="2189"/>
      <c r="J37" s="2190"/>
      <c r="K37" s="2058"/>
      <c r="L37" s="53"/>
      <c r="M37" s="46"/>
      <c r="N37" s="54">
        <f>'3.2Cost by Packages'!N39+'3.2Cost by Packages'!R39+'3.2Cost by Packages'!V39+'3.2Cost by Packages'!Z39+'3.2Cost by Packages'!AD39+'3.2Cost by Packages'!AH39+'3.2Cost by Packages'!AL39+'3.2Cost by Packages'!AP39+'3.2Cost by Packages'!AT39+'3.2Cost by Packages'!AX39+'3.2Cost by Packages'!BB39+'3.2Cost by Packages'!BF39+'3.2Cost by Packages'!BJ39+'3.2Cost by Packages'!BN39+'3.2Cost by Packages'!BR39+'3.2Cost by Packages'!BV39+'3.2Cost by Packages'!BZ39+'3.2Cost by Packages'!CD39+'3.2Cost by Packages'!CH39+'3.2Cost by Packages'!CL39+'3.2Cost by Packages'!CP39+'3.2Cost by Packages'!CT39+'3.2Cost by Packages'!CX39+'3.2Cost by Packages'!DB39+'3.2Cost by Packages'!DF39+'3.2Cost by Packages'!DJ39+'3.2Cost by Packages'!DN39+'3.2Cost by Packages'!DR39</f>
        <v>0</v>
      </c>
      <c r="O37" s="30"/>
      <c r="P37" s="2032">
        <f>'3.2Cost by Packages'!P39+'3.2Cost by Packages'!T39+'3.2Cost by Packages'!X39+'3.2Cost by Packages'!AB39+'3.2Cost by Packages'!AF39+'3.2Cost by Packages'!AJ39+'3.2Cost by Packages'!AN39+'3.2Cost by Packages'!AR39+'3.2Cost by Packages'!AV39+'3.2Cost by Packages'!AZ39+'3.2Cost by Packages'!BD39+'3.2Cost by Packages'!BH39+'3.2Cost by Packages'!BL39+'3.2Cost by Packages'!BP39+'3.2Cost by Packages'!BT39+'3.2Cost by Packages'!BX39+'3.2Cost by Packages'!CB39+'3.2Cost by Packages'!CF39+'3.2Cost by Packages'!CJ39+'3.2Cost by Packages'!CN39+'3.2Cost by Packages'!CR39+'3.2Cost by Packages'!CV39+'3.2Cost by Packages'!CZ39+'3.2Cost by Packages'!DD39+'3.2Cost by Packages'!DH39+'3.2Cost by Packages'!DL39+'3.2Cost by Packages'!DP39+'3.2Cost by Packages'!DT39</f>
        <v>22182.479999999996</v>
      </c>
      <c r="Q37" s="1924"/>
      <c r="R37" s="2095"/>
      <c r="S37" s="2096"/>
      <c r="T37" s="2097"/>
      <c r="U37" s="2098"/>
      <c r="V37" s="2095"/>
      <c r="W37" s="2096"/>
      <c r="X37" s="2097"/>
      <c r="Y37" s="2098"/>
      <c r="Z37" s="2095"/>
      <c r="AA37" s="2096"/>
      <c r="AB37" s="2097"/>
      <c r="AC37" s="2098"/>
      <c r="AD37" s="2095"/>
      <c r="AE37" s="2096"/>
      <c r="AF37" s="2097"/>
      <c r="AG37" s="2098"/>
      <c r="AH37" s="2095"/>
      <c r="AI37" s="2096"/>
      <c r="AJ37" s="2097"/>
      <c r="AK37" s="2098"/>
      <c r="AL37" s="2095"/>
      <c r="AM37" s="2096"/>
      <c r="AN37" s="2097"/>
      <c r="AO37" s="2098"/>
      <c r="AP37" s="2095"/>
      <c r="AQ37" s="2099"/>
      <c r="AR37" s="2097"/>
      <c r="AS37" s="2098"/>
      <c r="AT37" s="2095"/>
      <c r="AU37" s="2096"/>
      <c r="AV37" s="2097"/>
      <c r="AW37" s="2098"/>
      <c r="AX37" s="2095"/>
      <c r="AY37" s="2096"/>
      <c r="AZ37" s="2100"/>
      <c r="BA37" s="2098"/>
      <c r="BB37" s="2095"/>
      <c r="BC37" s="2101"/>
      <c r="BD37" s="2097"/>
      <c r="BE37" s="2098"/>
      <c r="BF37" s="2095"/>
      <c r="BG37" s="2096"/>
      <c r="BH37" s="2097"/>
      <c r="BI37" s="2098"/>
      <c r="BJ37" s="2095"/>
      <c r="BK37" s="2096"/>
      <c r="BL37" s="2100"/>
      <c r="BM37" s="2098"/>
      <c r="BN37" s="2039"/>
    </row>
    <row r="38" spans="1:73" ht="6.4" customHeight="1">
      <c r="A38" s="2059">
        <v>5.0999999999999996</v>
      </c>
      <c r="B38" s="2060"/>
      <c r="C38" s="2181" t="s">
        <v>47</v>
      </c>
      <c r="D38" s="2181"/>
      <c r="E38" s="2181"/>
      <c r="F38" s="2181"/>
      <c r="G38" s="2182"/>
      <c r="H38" s="2061"/>
      <c r="I38" s="2177" t="s">
        <v>48</v>
      </c>
      <c r="J38" s="2178"/>
      <c r="K38" s="2062" t="s">
        <v>49</v>
      </c>
      <c r="L38" s="35">
        <f>ROUND(1180473/F89*(1-D90),2)</f>
        <v>51.08</v>
      </c>
      <c r="M38" s="36"/>
      <c r="N38" s="29">
        <f>'3.2Cost by Packages'!N40+'3.2Cost by Packages'!R40+'3.2Cost by Packages'!V40+'3.2Cost by Packages'!Z40+'3.2Cost by Packages'!AD40+'3.2Cost by Packages'!AH40+'3.2Cost by Packages'!AL40+'3.2Cost by Packages'!AP40+'3.2Cost by Packages'!AT40+'3.2Cost by Packages'!AX40+'3.2Cost by Packages'!BB40+'3.2Cost by Packages'!BF40+'3.2Cost by Packages'!BJ40+'3.2Cost by Packages'!BN40+'3.2Cost by Packages'!BR40+'3.2Cost by Packages'!BV40+'3.2Cost by Packages'!BZ40+'3.2Cost by Packages'!CD40+'3.2Cost by Packages'!CH40+'3.2Cost by Packages'!CL40+'3.2Cost by Packages'!CP40+'3.2Cost by Packages'!CT40+'3.2Cost by Packages'!CX40+'3.2Cost by Packages'!DB40+'3.2Cost by Packages'!DF40+'3.2Cost by Packages'!DJ40+'3.2Cost by Packages'!DN40+'3.2Cost by Packages'!DR40</f>
        <v>300</v>
      </c>
      <c r="O38" s="37"/>
      <c r="P38" s="132">
        <f>'3.2Cost by Packages'!P40+'3.2Cost by Packages'!T40+'3.2Cost by Packages'!X40+'3.2Cost by Packages'!AB40+'3.2Cost by Packages'!AF40+'3.2Cost by Packages'!AJ40+'3.2Cost by Packages'!AN40+'3.2Cost by Packages'!AR40+'3.2Cost by Packages'!AV40+'3.2Cost by Packages'!AZ40+'3.2Cost by Packages'!BD40+'3.2Cost by Packages'!BH40+'3.2Cost by Packages'!BL40+'3.2Cost by Packages'!BP40+'3.2Cost by Packages'!BT40+'3.2Cost by Packages'!BX40+'3.2Cost by Packages'!CB40+'3.2Cost by Packages'!CF40+'3.2Cost by Packages'!CJ40+'3.2Cost by Packages'!CN40+'3.2Cost by Packages'!CR40+'3.2Cost by Packages'!CV40+'3.2Cost by Packages'!CZ40+'3.2Cost by Packages'!DD40+'3.2Cost by Packages'!DH40+'3.2Cost by Packages'!DL40+'3.2Cost by Packages'!DP40+'3.2Cost by Packages'!DT40</f>
        <v>15323.999999999998</v>
      </c>
      <c r="Q38" s="1925"/>
      <c r="R38" s="2102"/>
      <c r="S38" s="2103"/>
      <c r="T38" s="1916"/>
      <c r="U38" s="1917"/>
      <c r="V38" s="2102"/>
      <c r="W38" s="2103"/>
      <c r="X38" s="1916"/>
      <c r="Y38" s="1917"/>
      <c r="Z38" s="2102"/>
      <c r="AA38" s="2103"/>
      <c r="AB38" s="1916"/>
      <c r="AC38" s="1917"/>
      <c r="AD38" s="2102"/>
      <c r="AE38" s="2103"/>
      <c r="AF38" s="1916"/>
      <c r="AG38" s="1917"/>
      <c r="AH38" s="2102"/>
      <c r="AI38" s="2103"/>
      <c r="AJ38" s="1916"/>
      <c r="AK38" s="1917"/>
      <c r="AL38" s="2102"/>
      <c r="AM38" s="2103"/>
      <c r="AN38" s="1916"/>
      <c r="AO38" s="1917"/>
      <c r="AP38" s="2102"/>
      <c r="AQ38" s="2104"/>
      <c r="AR38" s="1916"/>
      <c r="AS38" s="1917"/>
      <c r="AT38" s="2102"/>
      <c r="AU38" s="2103"/>
      <c r="AV38" s="1916"/>
      <c r="AW38" s="1917"/>
      <c r="AX38" s="2102"/>
      <c r="AY38" s="2103"/>
      <c r="AZ38" s="2105"/>
      <c r="BA38" s="1917"/>
      <c r="BB38" s="2102"/>
      <c r="BC38" s="2106"/>
      <c r="BD38" s="1916"/>
      <c r="BE38" s="1917"/>
      <c r="BF38" s="2102"/>
      <c r="BG38" s="2103"/>
      <c r="BH38" s="1916"/>
      <c r="BI38" s="1917"/>
      <c r="BJ38" s="2102"/>
      <c r="BK38" s="2103"/>
      <c r="BL38" s="2105"/>
      <c r="BM38" s="1917"/>
      <c r="BO38" s="43"/>
      <c r="BP38" s="43"/>
      <c r="BQ38" s="43"/>
      <c r="BR38" s="43"/>
      <c r="BS38" s="43"/>
      <c r="BT38" s="43"/>
      <c r="BU38" s="43"/>
    </row>
    <row r="39" spans="1:73" ht="6.4" customHeight="1">
      <c r="A39" s="2059">
        <v>5.2</v>
      </c>
      <c r="B39" s="2060"/>
      <c r="C39" s="2177" t="s">
        <v>50</v>
      </c>
      <c r="D39" s="2177"/>
      <c r="E39" s="2177"/>
      <c r="F39" s="2177"/>
      <c r="G39" s="2178"/>
      <c r="H39" s="2061"/>
      <c r="I39" s="2177"/>
      <c r="J39" s="2178"/>
      <c r="K39" s="2063" t="s">
        <v>51</v>
      </c>
      <c r="L39" s="2187" t="s">
        <v>30</v>
      </c>
      <c r="M39" s="2188"/>
      <c r="N39" s="29">
        <f>'3.2Cost by Packages'!N41+'3.2Cost by Packages'!R41+'3.2Cost by Packages'!V41+'3.2Cost by Packages'!Z41+'3.2Cost by Packages'!AD41+'3.2Cost by Packages'!AH41+'3.2Cost by Packages'!AL41+'3.2Cost by Packages'!AP41+'3.2Cost by Packages'!AT41+'3.2Cost by Packages'!AX41+'3.2Cost by Packages'!BB41+'3.2Cost by Packages'!BF41+'3.2Cost by Packages'!BJ41+'3.2Cost by Packages'!BN41+'3.2Cost by Packages'!BR41+'3.2Cost by Packages'!BV41+'3.2Cost by Packages'!BZ41+'3.2Cost by Packages'!CD41+'3.2Cost by Packages'!CH41+'3.2Cost by Packages'!CL41+'3.2Cost by Packages'!CP41+'3.2Cost by Packages'!CT41+'3.2Cost by Packages'!CX41+'3.2Cost by Packages'!DB41+'3.2Cost by Packages'!DF41+'3.2Cost by Packages'!DJ41+'3.2Cost by Packages'!DN41+'3.2Cost by Packages'!DR41</f>
        <v>160</v>
      </c>
      <c r="O39" s="37"/>
      <c r="P39" s="2179" t="s">
        <v>977</v>
      </c>
      <c r="Q39" s="2180"/>
      <c r="R39" s="2102"/>
      <c r="S39" s="2103"/>
      <c r="T39" s="2175"/>
      <c r="U39" s="2176"/>
      <c r="V39" s="2102"/>
      <c r="W39" s="2103"/>
      <c r="X39" s="1916"/>
      <c r="Y39" s="1917"/>
      <c r="Z39" s="2102"/>
      <c r="AA39" s="2103"/>
      <c r="AB39" s="1916"/>
      <c r="AC39" s="1917"/>
      <c r="AD39" s="2102"/>
      <c r="AE39" s="2103"/>
      <c r="AF39" s="2175"/>
      <c r="AG39" s="2176"/>
      <c r="AH39" s="2102"/>
      <c r="AI39" s="2103"/>
      <c r="AJ39" s="2175"/>
      <c r="AK39" s="2176"/>
      <c r="AL39" s="2102"/>
      <c r="AM39" s="2103"/>
      <c r="AN39" s="1916"/>
      <c r="AO39" s="1917"/>
      <c r="AP39" s="2102"/>
      <c r="AQ39" s="2104"/>
      <c r="AR39" s="2175"/>
      <c r="AS39" s="2176"/>
      <c r="AT39" s="2102"/>
      <c r="AU39" s="2103"/>
      <c r="AV39" s="1916"/>
      <c r="AW39" s="1917"/>
      <c r="AX39" s="2102"/>
      <c r="AY39" s="2103"/>
      <c r="AZ39" s="2105"/>
      <c r="BA39" s="1917"/>
      <c r="BB39" s="2102"/>
      <c r="BC39" s="2106"/>
      <c r="BD39" s="1916"/>
      <c r="BE39" s="1917"/>
      <c r="BF39" s="2102"/>
      <c r="BG39" s="2103"/>
      <c r="BH39" s="2175"/>
      <c r="BI39" s="2176"/>
      <c r="BJ39" s="2102"/>
      <c r="BK39" s="2103"/>
      <c r="BL39" s="2105"/>
      <c r="BM39" s="1917"/>
      <c r="BO39" s="43"/>
      <c r="BP39" s="43"/>
      <c r="BQ39" s="43"/>
      <c r="BR39" s="43"/>
      <c r="BS39" s="43"/>
      <c r="BT39" s="43"/>
      <c r="BU39" s="43"/>
    </row>
    <row r="40" spans="1:73" ht="6.4" customHeight="1">
      <c r="A40" s="2059">
        <v>5.3</v>
      </c>
      <c r="B40" s="2060"/>
      <c r="C40" s="2177" t="s">
        <v>58</v>
      </c>
      <c r="D40" s="2177"/>
      <c r="E40" s="2177"/>
      <c r="F40" s="2177"/>
      <c r="G40" s="2178"/>
      <c r="H40" s="2061"/>
      <c r="I40" s="2177"/>
      <c r="J40" s="2178"/>
      <c r="K40" s="2063" t="s">
        <v>59</v>
      </c>
      <c r="L40" s="35">
        <f>ROUND(368889/F89*(1-D90),2)</f>
        <v>15.96</v>
      </c>
      <c r="M40" s="36"/>
      <c r="N40" s="29">
        <f>'3.2Cost by Packages'!N42+'3.2Cost by Packages'!R42+'3.2Cost by Packages'!V42+'3.2Cost by Packages'!Z42+'3.2Cost by Packages'!AD42+'3.2Cost by Packages'!AH42+'3.2Cost by Packages'!AL42+'3.2Cost by Packages'!AP42+'3.2Cost by Packages'!AT42+'3.2Cost by Packages'!AX42+'3.2Cost by Packages'!BB42+'3.2Cost by Packages'!BF42+'3.2Cost by Packages'!BJ42+'3.2Cost by Packages'!BN42+'3.2Cost by Packages'!BR42+'3.2Cost by Packages'!BV42+'3.2Cost by Packages'!BZ42+'3.2Cost by Packages'!CD42+'3.2Cost by Packages'!CH42+'3.2Cost by Packages'!CL42+'3.2Cost by Packages'!CP42+'3.2Cost by Packages'!CT42+'3.2Cost by Packages'!CX42+'3.2Cost by Packages'!DB42+'3.2Cost by Packages'!DF42+'3.2Cost by Packages'!DJ42+'3.2Cost by Packages'!DN42+'3.2Cost by Packages'!DR42</f>
        <v>144</v>
      </c>
      <c r="O40" s="37"/>
      <c r="P40" s="132">
        <f>'3.2Cost by Packages'!P42+'3.2Cost by Packages'!T42+'3.2Cost by Packages'!X42+'3.2Cost by Packages'!AB42+'3.2Cost by Packages'!AF42+'3.2Cost by Packages'!AJ42+'3.2Cost by Packages'!AN42+'3.2Cost by Packages'!AR42+'3.2Cost by Packages'!AV42+'3.2Cost by Packages'!AZ42+'3.2Cost by Packages'!BD42+'3.2Cost by Packages'!BH42+'3.2Cost by Packages'!BL42+'3.2Cost by Packages'!BP42+'3.2Cost by Packages'!BT42+'3.2Cost by Packages'!BX42+'3.2Cost by Packages'!CB42+'3.2Cost by Packages'!CF42+'3.2Cost by Packages'!CJ42+'3.2Cost by Packages'!CN42+'3.2Cost by Packages'!CR42+'3.2Cost by Packages'!CV42+'3.2Cost by Packages'!CZ42+'3.2Cost by Packages'!DD42+'3.2Cost by Packages'!DH42+'3.2Cost by Packages'!DL42+'3.2Cost by Packages'!DP42+'3.2Cost by Packages'!DT42</f>
        <v>2553.6000000000004</v>
      </c>
      <c r="Q40" s="1925"/>
      <c r="R40" s="2102"/>
      <c r="S40" s="2103"/>
      <c r="T40" s="1916"/>
      <c r="U40" s="1917"/>
      <c r="V40" s="2102"/>
      <c r="W40" s="2103"/>
      <c r="X40" s="1916"/>
      <c r="Y40" s="1917"/>
      <c r="Z40" s="2102"/>
      <c r="AA40" s="2103"/>
      <c r="AB40" s="1916"/>
      <c r="AC40" s="1917"/>
      <c r="AD40" s="2102"/>
      <c r="AE40" s="2103"/>
      <c r="AF40" s="1916"/>
      <c r="AG40" s="1917"/>
      <c r="AH40" s="2102"/>
      <c r="AI40" s="2103"/>
      <c r="AJ40" s="1916"/>
      <c r="AK40" s="1917"/>
      <c r="AL40" s="2102"/>
      <c r="AM40" s="2103"/>
      <c r="AN40" s="1916"/>
      <c r="AO40" s="1917"/>
      <c r="AP40" s="2102"/>
      <c r="AQ40" s="2104"/>
      <c r="AR40" s="1916"/>
      <c r="AS40" s="1917"/>
      <c r="AT40" s="2102"/>
      <c r="AU40" s="2103"/>
      <c r="AV40" s="1916"/>
      <c r="AW40" s="1917"/>
      <c r="AX40" s="2102"/>
      <c r="AY40" s="2103"/>
      <c r="AZ40" s="2105"/>
      <c r="BA40" s="1917"/>
      <c r="BB40" s="2102"/>
      <c r="BC40" s="2106"/>
      <c r="BD40" s="1916"/>
      <c r="BE40" s="1917"/>
      <c r="BF40" s="2102"/>
      <c r="BG40" s="2103"/>
      <c r="BH40" s="1916"/>
      <c r="BI40" s="1917"/>
      <c r="BJ40" s="2102"/>
      <c r="BK40" s="2103"/>
      <c r="BL40" s="2105"/>
      <c r="BM40" s="1917"/>
      <c r="BO40" s="43"/>
      <c r="BP40" s="43"/>
      <c r="BQ40" s="43"/>
      <c r="BR40" s="43"/>
      <c r="BS40" s="43"/>
      <c r="BT40" s="43"/>
      <c r="BU40" s="43"/>
    </row>
    <row r="41" spans="1:73" ht="6.4" customHeight="1">
      <c r="A41" s="2059">
        <v>5.4</v>
      </c>
      <c r="B41" s="2060"/>
      <c r="C41" s="2177" t="s">
        <v>68</v>
      </c>
      <c r="D41" s="2177"/>
      <c r="E41" s="2177"/>
      <c r="F41" s="2177"/>
      <c r="G41" s="2178"/>
      <c r="H41" s="2061"/>
      <c r="I41" s="2177"/>
      <c r="J41" s="2178"/>
      <c r="K41" s="2063" t="s">
        <v>51</v>
      </c>
      <c r="L41" s="35">
        <f>ROUND(579740/F89*(1-D90),2)</f>
        <v>25.08</v>
      </c>
      <c r="M41" s="36"/>
      <c r="N41" s="29">
        <f>'3.2Cost by Packages'!N43+'3.2Cost by Packages'!R43+'3.2Cost by Packages'!V43+'3.2Cost by Packages'!Z43+'3.2Cost by Packages'!AD43+'3.2Cost by Packages'!AH43+'3.2Cost by Packages'!AL43+'3.2Cost by Packages'!AP43+'3.2Cost by Packages'!AT43+'3.2Cost by Packages'!AX43+'3.2Cost by Packages'!BB43+'3.2Cost by Packages'!BF43+'3.2Cost by Packages'!BJ43+'3.2Cost by Packages'!BN43+'3.2Cost by Packages'!BR43+'3.2Cost by Packages'!BV43+'3.2Cost by Packages'!BZ43+'3.2Cost by Packages'!CD43+'3.2Cost by Packages'!CH43+'3.2Cost by Packages'!CL43+'3.2Cost by Packages'!CP43+'3.2Cost by Packages'!CT43+'3.2Cost by Packages'!CX43+'3.2Cost by Packages'!DB43+'3.2Cost by Packages'!DF43+'3.2Cost by Packages'!DJ43+'3.2Cost by Packages'!DN43+'3.2Cost by Packages'!DR43</f>
        <v>8</v>
      </c>
      <c r="O41" s="37"/>
      <c r="P41" s="132">
        <f>'3.2Cost by Packages'!P43+'3.2Cost by Packages'!T43+'3.2Cost by Packages'!X43+'3.2Cost by Packages'!AB43+'3.2Cost by Packages'!AF43+'3.2Cost by Packages'!AJ43+'3.2Cost by Packages'!AN43+'3.2Cost by Packages'!AR43+'3.2Cost by Packages'!AV43+'3.2Cost by Packages'!AZ43+'3.2Cost by Packages'!BD43+'3.2Cost by Packages'!BH43+'3.2Cost by Packages'!BL43+'3.2Cost by Packages'!BP43+'3.2Cost by Packages'!BT43+'3.2Cost by Packages'!BX43+'3.2Cost by Packages'!CB43+'3.2Cost by Packages'!CF43+'3.2Cost by Packages'!CJ43+'3.2Cost by Packages'!CN43+'3.2Cost by Packages'!CR43+'3.2Cost by Packages'!CV43+'3.2Cost by Packages'!CZ43+'3.2Cost by Packages'!DD43+'3.2Cost by Packages'!DH43+'3.2Cost by Packages'!DL43+'3.2Cost by Packages'!DP43+'3.2Cost by Packages'!DT43</f>
        <v>200.64</v>
      </c>
      <c r="Q41" s="1925"/>
      <c r="R41" s="2102"/>
      <c r="S41" s="2103"/>
      <c r="T41" s="1916"/>
      <c r="U41" s="1917"/>
      <c r="V41" s="2102"/>
      <c r="W41" s="2103"/>
      <c r="X41" s="1916"/>
      <c r="Y41" s="1917"/>
      <c r="Z41" s="2102"/>
      <c r="AA41" s="2103"/>
      <c r="AB41" s="1916"/>
      <c r="AC41" s="1917"/>
      <c r="AD41" s="2102"/>
      <c r="AE41" s="2103"/>
      <c r="AF41" s="1916"/>
      <c r="AG41" s="1917"/>
      <c r="AH41" s="2102"/>
      <c r="AI41" s="2103"/>
      <c r="AJ41" s="1916"/>
      <c r="AK41" s="1917"/>
      <c r="AL41" s="2102"/>
      <c r="AM41" s="2103"/>
      <c r="AN41" s="1916"/>
      <c r="AO41" s="1917"/>
      <c r="AP41" s="2102"/>
      <c r="AQ41" s="2104"/>
      <c r="AR41" s="1916"/>
      <c r="AS41" s="1917"/>
      <c r="AT41" s="2102"/>
      <c r="AU41" s="2103"/>
      <c r="AV41" s="1916"/>
      <c r="AW41" s="1917"/>
      <c r="AX41" s="2102"/>
      <c r="AY41" s="2103"/>
      <c r="AZ41" s="2105"/>
      <c r="BA41" s="1917"/>
      <c r="BB41" s="2102"/>
      <c r="BC41" s="2106"/>
      <c r="BD41" s="1916"/>
      <c r="BE41" s="1917"/>
      <c r="BF41" s="2102"/>
      <c r="BG41" s="2103"/>
      <c r="BH41" s="1916"/>
      <c r="BI41" s="1917"/>
      <c r="BJ41" s="2102"/>
      <c r="BK41" s="2103"/>
      <c r="BL41" s="2105"/>
      <c r="BM41" s="1917"/>
      <c r="BO41" s="43"/>
      <c r="BP41" s="43"/>
      <c r="BQ41" s="43"/>
      <c r="BR41" s="43"/>
      <c r="BS41" s="43"/>
      <c r="BT41" s="43"/>
      <c r="BU41" s="43"/>
    </row>
    <row r="42" spans="1:73" ht="6.4" customHeight="1">
      <c r="A42" s="2059">
        <v>5.5</v>
      </c>
      <c r="B42" s="2060"/>
      <c r="C42" s="2181" t="s">
        <v>52</v>
      </c>
      <c r="D42" s="2181"/>
      <c r="E42" s="2181"/>
      <c r="F42" s="2181"/>
      <c r="G42" s="2182"/>
      <c r="H42" s="2061"/>
      <c r="I42" s="2177"/>
      <c r="J42" s="2178"/>
      <c r="K42" s="2062" t="s">
        <v>51</v>
      </c>
      <c r="L42" s="35">
        <f>ROUND(1018620/F89*(1-D90),2)</f>
        <v>44.07</v>
      </c>
      <c r="M42" s="36"/>
      <c r="N42" s="29">
        <f>'3.2Cost by Packages'!N44+'3.2Cost by Packages'!R44+'3.2Cost by Packages'!V44+'3.2Cost by Packages'!Z44+'3.2Cost by Packages'!AD44+'3.2Cost by Packages'!AH44+'3.2Cost by Packages'!AL44+'3.2Cost by Packages'!AP44+'3.2Cost by Packages'!AT44+'3.2Cost by Packages'!AX44+'3.2Cost by Packages'!BB44+'3.2Cost by Packages'!BF44+'3.2Cost by Packages'!BJ44+'3.2Cost by Packages'!BN44+'3.2Cost by Packages'!BR44+'3.2Cost by Packages'!BV44+'3.2Cost by Packages'!BZ44+'3.2Cost by Packages'!CD44+'3.2Cost by Packages'!CH44+'3.2Cost by Packages'!CL44+'3.2Cost by Packages'!CP44+'3.2Cost by Packages'!CT44+'3.2Cost by Packages'!CX44+'3.2Cost by Packages'!DB44+'3.2Cost by Packages'!DF44+'3.2Cost by Packages'!DJ44+'3.2Cost by Packages'!DN44+'3.2Cost by Packages'!DR44</f>
        <v>40</v>
      </c>
      <c r="O42" s="37"/>
      <c r="P42" s="132">
        <f>'3.2Cost by Packages'!P44+'3.2Cost by Packages'!T44+'3.2Cost by Packages'!X44+'3.2Cost by Packages'!AB44+'3.2Cost by Packages'!AF44+'3.2Cost by Packages'!AJ44+'3.2Cost by Packages'!AN44+'3.2Cost by Packages'!AR44+'3.2Cost by Packages'!AV44+'3.2Cost by Packages'!AZ44+'3.2Cost by Packages'!BD44+'3.2Cost by Packages'!BH44+'3.2Cost by Packages'!BL44+'3.2Cost by Packages'!BP44+'3.2Cost by Packages'!BT44+'3.2Cost by Packages'!BX44+'3.2Cost by Packages'!CB44+'3.2Cost by Packages'!CF44+'3.2Cost by Packages'!CJ44+'3.2Cost by Packages'!CN44+'3.2Cost by Packages'!CR44+'3.2Cost by Packages'!CV44+'3.2Cost by Packages'!CZ44+'3.2Cost by Packages'!DD44+'3.2Cost by Packages'!DH44+'3.2Cost by Packages'!DL44+'3.2Cost by Packages'!DP44+'3.2Cost by Packages'!DT44</f>
        <v>1762.8</v>
      </c>
      <c r="Q42" s="1925"/>
      <c r="R42" s="2102"/>
      <c r="S42" s="2103"/>
      <c r="T42" s="1916"/>
      <c r="U42" s="1917"/>
      <c r="V42" s="2102"/>
      <c r="W42" s="2103"/>
      <c r="X42" s="1916"/>
      <c r="Y42" s="1917"/>
      <c r="Z42" s="2102"/>
      <c r="AA42" s="2103"/>
      <c r="AB42" s="1916"/>
      <c r="AC42" s="1917"/>
      <c r="AD42" s="2102"/>
      <c r="AE42" s="2103"/>
      <c r="AF42" s="1916"/>
      <c r="AG42" s="1917"/>
      <c r="AH42" s="2102"/>
      <c r="AI42" s="2103"/>
      <c r="AJ42" s="1916"/>
      <c r="AK42" s="1917"/>
      <c r="AL42" s="2102"/>
      <c r="AM42" s="2103"/>
      <c r="AN42" s="1916"/>
      <c r="AO42" s="1917"/>
      <c r="AP42" s="2102"/>
      <c r="AQ42" s="2104"/>
      <c r="AR42" s="1916"/>
      <c r="AS42" s="1917"/>
      <c r="AT42" s="2102"/>
      <c r="AU42" s="2103"/>
      <c r="AV42" s="1916"/>
      <c r="AW42" s="1917"/>
      <c r="AX42" s="2102"/>
      <c r="AY42" s="2103"/>
      <c r="AZ42" s="2105"/>
      <c r="BA42" s="1917"/>
      <c r="BB42" s="2102"/>
      <c r="BC42" s="2106"/>
      <c r="BD42" s="1916"/>
      <c r="BE42" s="1917"/>
      <c r="BF42" s="2102"/>
      <c r="BG42" s="2103"/>
      <c r="BH42" s="1916"/>
      <c r="BI42" s="1917"/>
      <c r="BJ42" s="2102"/>
      <c r="BK42" s="2103"/>
      <c r="BL42" s="2105"/>
      <c r="BM42" s="1917"/>
      <c r="BO42" s="43"/>
      <c r="BP42" s="43"/>
      <c r="BQ42" s="43"/>
      <c r="BR42" s="43"/>
      <c r="BS42" s="43"/>
      <c r="BT42" s="43"/>
      <c r="BU42" s="43"/>
    </row>
    <row r="43" spans="1:73" ht="6.4" customHeight="1">
      <c r="A43" s="2059">
        <v>5.6</v>
      </c>
      <c r="B43" s="2060"/>
      <c r="C43" s="2181" t="s">
        <v>53</v>
      </c>
      <c r="D43" s="2181"/>
      <c r="E43" s="2181"/>
      <c r="F43" s="2181"/>
      <c r="G43" s="2182"/>
      <c r="H43" s="2061"/>
      <c r="I43" s="2177"/>
      <c r="J43" s="2178"/>
      <c r="K43" s="2062" t="s">
        <v>51</v>
      </c>
      <c r="L43" s="35">
        <f>ROUND(644053/F89*(1-D90),2)</f>
        <v>27.87</v>
      </c>
      <c r="M43" s="48"/>
      <c r="N43" s="29">
        <f>'3.2Cost by Packages'!N45+'3.2Cost by Packages'!R45+'3.2Cost by Packages'!V45+'3.2Cost by Packages'!Z45+'3.2Cost by Packages'!AD45+'3.2Cost by Packages'!AH45+'3.2Cost by Packages'!AL45+'3.2Cost by Packages'!AP45+'3.2Cost by Packages'!AT45+'3.2Cost by Packages'!AX45+'3.2Cost by Packages'!BB45+'3.2Cost by Packages'!BF45+'3.2Cost by Packages'!BJ45+'3.2Cost by Packages'!BN45+'3.2Cost by Packages'!BR45+'3.2Cost by Packages'!BV45+'3.2Cost by Packages'!BZ45+'3.2Cost by Packages'!CD45+'3.2Cost by Packages'!CH45+'3.2Cost by Packages'!CL45+'3.2Cost by Packages'!CP45+'3.2Cost by Packages'!CT45+'3.2Cost by Packages'!CX45+'3.2Cost by Packages'!DB45+'3.2Cost by Packages'!DF45+'3.2Cost by Packages'!DJ45+'3.2Cost by Packages'!DN45+'3.2Cost by Packages'!DR45</f>
        <v>40</v>
      </c>
      <c r="O43" s="37"/>
      <c r="P43" s="132">
        <f>'3.2Cost by Packages'!P45+'3.2Cost by Packages'!T45+'3.2Cost by Packages'!X45+'3.2Cost by Packages'!AB45+'3.2Cost by Packages'!AF45+'3.2Cost by Packages'!AJ45+'3.2Cost by Packages'!AN45+'3.2Cost by Packages'!AR45+'3.2Cost by Packages'!AV45+'3.2Cost by Packages'!AZ45+'3.2Cost by Packages'!BD45+'3.2Cost by Packages'!BH45+'3.2Cost by Packages'!BL45+'3.2Cost by Packages'!BP45+'3.2Cost by Packages'!BT45+'3.2Cost by Packages'!BX45+'3.2Cost by Packages'!CB45+'3.2Cost by Packages'!CF45+'3.2Cost by Packages'!CJ45+'3.2Cost by Packages'!CN45+'3.2Cost by Packages'!CR45+'3.2Cost by Packages'!CV45+'3.2Cost by Packages'!CZ45+'3.2Cost by Packages'!DD45+'3.2Cost by Packages'!DH45+'3.2Cost by Packages'!DL45+'3.2Cost by Packages'!DP45+'3.2Cost by Packages'!DT45</f>
        <v>1114.8</v>
      </c>
      <c r="Q43" s="133"/>
      <c r="R43" s="2102"/>
      <c r="S43" s="2103"/>
      <c r="T43" s="1916"/>
      <c r="U43" s="1917"/>
      <c r="V43" s="2102"/>
      <c r="W43" s="2103"/>
      <c r="X43" s="1916"/>
      <c r="Y43" s="1917"/>
      <c r="Z43" s="2102"/>
      <c r="AA43" s="2103"/>
      <c r="AB43" s="1916"/>
      <c r="AC43" s="1917"/>
      <c r="AD43" s="2102"/>
      <c r="AE43" s="2103"/>
      <c r="AF43" s="1916"/>
      <c r="AG43" s="1917"/>
      <c r="AH43" s="2102"/>
      <c r="AI43" s="2103"/>
      <c r="AJ43" s="1916"/>
      <c r="AK43" s="1917"/>
      <c r="AL43" s="2102"/>
      <c r="AM43" s="2103"/>
      <c r="AN43" s="1916"/>
      <c r="AO43" s="1917"/>
      <c r="AP43" s="2102"/>
      <c r="AQ43" s="2104"/>
      <c r="AR43" s="1916"/>
      <c r="AS43" s="1917"/>
      <c r="AT43" s="2102"/>
      <c r="AU43" s="2103"/>
      <c r="AV43" s="1916"/>
      <c r="AW43" s="1917"/>
      <c r="AX43" s="2102"/>
      <c r="AY43" s="2103"/>
      <c r="AZ43" s="2105"/>
      <c r="BA43" s="1917"/>
      <c r="BB43" s="2102"/>
      <c r="BC43" s="2106"/>
      <c r="BD43" s="1916"/>
      <c r="BE43" s="1917"/>
      <c r="BF43" s="2102"/>
      <c r="BG43" s="2103"/>
      <c r="BH43" s="1916"/>
      <c r="BI43" s="1917"/>
      <c r="BJ43" s="2102"/>
      <c r="BK43" s="2103"/>
      <c r="BL43" s="2105"/>
      <c r="BM43" s="1917"/>
      <c r="BO43" s="43"/>
      <c r="BP43" s="43"/>
      <c r="BQ43" s="43"/>
      <c r="BR43" s="43"/>
      <c r="BS43" s="43"/>
      <c r="BT43" s="43"/>
      <c r="BU43" s="43"/>
    </row>
    <row r="44" spans="1:73" ht="6.4" customHeight="1">
      <c r="A44" s="2059">
        <v>5.7</v>
      </c>
      <c r="B44" s="2060"/>
      <c r="C44" s="2177" t="s">
        <v>69</v>
      </c>
      <c r="D44" s="2177"/>
      <c r="E44" s="2177"/>
      <c r="F44" s="2177"/>
      <c r="G44" s="2178"/>
      <c r="H44" s="2061"/>
      <c r="I44" s="2177"/>
      <c r="J44" s="2178"/>
      <c r="K44" s="2063" t="s">
        <v>51</v>
      </c>
      <c r="L44" s="35">
        <f>ROUND(3357049/F89*(1-D90),2)</f>
        <v>145.26</v>
      </c>
      <c r="M44" s="48"/>
      <c r="N44" s="29">
        <f>'3.2Cost by Packages'!N46+'3.2Cost by Packages'!R46+'3.2Cost by Packages'!V46+'3.2Cost by Packages'!Z46+'3.2Cost by Packages'!AD46+'3.2Cost by Packages'!AH46+'3.2Cost by Packages'!AL46+'3.2Cost by Packages'!AP46+'3.2Cost by Packages'!AT46+'3.2Cost by Packages'!AX46+'3.2Cost by Packages'!BB46+'3.2Cost by Packages'!BF46+'3.2Cost by Packages'!BJ46+'3.2Cost by Packages'!BN46+'3.2Cost by Packages'!BR46+'3.2Cost by Packages'!BV46+'3.2Cost by Packages'!BZ46+'3.2Cost by Packages'!CD46+'3.2Cost by Packages'!CH46+'3.2Cost by Packages'!CL46+'3.2Cost by Packages'!CP46+'3.2Cost by Packages'!CT46+'3.2Cost by Packages'!CX46+'3.2Cost by Packages'!DB46+'3.2Cost by Packages'!DF46+'3.2Cost by Packages'!DJ46+'3.2Cost by Packages'!DN46+'3.2Cost by Packages'!DR46</f>
        <v>4</v>
      </c>
      <c r="O44" s="37"/>
      <c r="P44" s="132">
        <f>'3.2Cost by Packages'!P46+'3.2Cost by Packages'!T46+'3.2Cost by Packages'!X46+'3.2Cost by Packages'!AB46+'3.2Cost by Packages'!AF46+'3.2Cost by Packages'!AJ46+'3.2Cost by Packages'!AN46+'3.2Cost by Packages'!AR46+'3.2Cost by Packages'!AV46+'3.2Cost by Packages'!AZ46+'3.2Cost by Packages'!BD46+'3.2Cost by Packages'!BH46+'3.2Cost by Packages'!BL46+'3.2Cost by Packages'!BP46+'3.2Cost by Packages'!BT46+'3.2Cost by Packages'!BX46+'3.2Cost by Packages'!CB46+'3.2Cost by Packages'!CF46+'3.2Cost by Packages'!CJ46+'3.2Cost by Packages'!CN46+'3.2Cost by Packages'!CR46+'3.2Cost by Packages'!CV46+'3.2Cost by Packages'!CZ46+'3.2Cost by Packages'!DD46+'3.2Cost by Packages'!DH46+'3.2Cost by Packages'!DL46+'3.2Cost by Packages'!DP46+'3.2Cost by Packages'!DT46</f>
        <v>581.04</v>
      </c>
      <c r="Q44" s="133"/>
      <c r="R44" s="2102"/>
      <c r="S44" s="2103"/>
      <c r="T44" s="1916"/>
      <c r="U44" s="1917"/>
      <c r="V44" s="2102"/>
      <c r="W44" s="2103"/>
      <c r="X44" s="1916"/>
      <c r="Y44" s="1917"/>
      <c r="Z44" s="2102"/>
      <c r="AA44" s="2103"/>
      <c r="AB44" s="1916"/>
      <c r="AC44" s="1917"/>
      <c r="AD44" s="2102"/>
      <c r="AE44" s="2103"/>
      <c r="AF44" s="1916"/>
      <c r="AG44" s="1917"/>
      <c r="AH44" s="2102"/>
      <c r="AI44" s="2103"/>
      <c r="AJ44" s="1916"/>
      <c r="AK44" s="1917"/>
      <c r="AL44" s="2102"/>
      <c r="AM44" s="2103"/>
      <c r="AN44" s="1916"/>
      <c r="AO44" s="1917"/>
      <c r="AP44" s="2102"/>
      <c r="AQ44" s="2104"/>
      <c r="AR44" s="1916"/>
      <c r="AS44" s="1917"/>
      <c r="AT44" s="2102"/>
      <c r="AU44" s="2103"/>
      <c r="AV44" s="1916"/>
      <c r="AW44" s="1917"/>
      <c r="AX44" s="2102"/>
      <c r="AY44" s="2103"/>
      <c r="AZ44" s="2105"/>
      <c r="BA44" s="1917"/>
      <c r="BB44" s="2102"/>
      <c r="BC44" s="2106"/>
      <c r="BD44" s="1916"/>
      <c r="BE44" s="1917"/>
      <c r="BF44" s="2102"/>
      <c r="BG44" s="2103"/>
      <c r="BH44" s="1916"/>
      <c r="BI44" s="1917"/>
      <c r="BJ44" s="2102"/>
      <c r="BK44" s="2103"/>
      <c r="BL44" s="2105"/>
      <c r="BM44" s="1917"/>
      <c r="BO44" s="43"/>
      <c r="BP44" s="43"/>
      <c r="BQ44" s="43"/>
      <c r="BR44" s="43"/>
      <c r="BS44" s="43"/>
      <c r="BT44" s="43"/>
      <c r="BU44" s="43"/>
    </row>
    <row r="45" spans="1:73" ht="6.4" customHeight="1">
      <c r="A45" s="2059">
        <v>5.8</v>
      </c>
      <c r="B45" s="2060"/>
      <c r="C45" s="2236" t="s">
        <v>70</v>
      </c>
      <c r="D45" s="2236"/>
      <c r="E45" s="2236"/>
      <c r="F45" s="2236"/>
      <c r="G45" s="2237"/>
      <c r="H45" s="2061"/>
      <c r="I45" s="2177"/>
      <c r="J45" s="2178"/>
      <c r="K45" s="2063" t="s">
        <v>51</v>
      </c>
      <c r="L45" s="35">
        <f>ROUND(3357049/F89*(1-D90),2)</f>
        <v>145.26</v>
      </c>
      <c r="M45" s="48"/>
      <c r="N45" s="29">
        <f>'3.2Cost by Packages'!N47+'3.2Cost by Packages'!R47+'3.2Cost by Packages'!V47+'3.2Cost by Packages'!Z47+'3.2Cost by Packages'!AD47+'3.2Cost by Packages'!AH47+'3.2Cost by Packages'!AL47+'3.2Cost by Packages'!AP47+'3.2Cost by Packages'!AT47+'3.2Cost by Packages'!AX47+'3.2Cost by Packages'!BB47+'3.2Cost by Packages'!BF47+'3.2Cost by Packages'!BJ47+'3.2Cost by Packages'!BN47+'3.2Cost by Packages'!BR47+'3.2Cost by Packages'!BV47+'3.2Cost by Packages'!BZ47+'3.2Cost by Packages'!CD47+'3.2Cost by Packages'!CH47+'3.2Cost by Packages'!CL47+'3.2Cost by Packages'!CP47+'3.2Cost by Packages'!CT47+'3.2Cost by Packages'!CX47+'3.2Cost by Packages'!DB47+'3.2Cost by Packages'!DF47+'3.2Cost by Packages'!DJ47+'3.2Cost by Packages'!DN47+'3.2Cost by Packages'!DR47</f>
        <v>2</v>
      </c>
      <c r="O45" s="37"/>
      <c r="P45" s="132">
        <f>'3.2Cost by Packages'!P47+'3.2Cost by Packages'!T47+'3.2Cost by Packages'!X47+'3.2Cost by Packages'!AB47+'3.2Cost by Packages'!AF47+'3.2Cost by Packages'!AJ47+'3.2Cost by Packages'!AN47+'3.2Cost by Packages'!AR47+'3.2Cost by Packages'!AV47+'3.2Cost by Packages'!AZ47+'3.2Cost by Packages'!BD47+'3.2Cost by Packages'!BH47+'3.2Cost by Packages'!BL47+'3.2Cost by Packages'!BP47+'3.2Cost by Packages'!BT47+'3.2Cost by Packages'!BX47+'3.2Cost by Packages'!CB47+'3.2Cost by Packages'!CF47+'3.2Cost by Packages'!CJ47+'3.2Cost by Packages'!CN47+'3.2Cost by Packages'!CR47+'3.2Cost by Packages'!CV47+'3.2Cost by Packages'!CZ47+'3.2Cost by Packages'!DD47+'3.2Cost by Packages'!DH47+'3.2Cost by Packages'!DL47+'3.2Cost by Packages'!DP47+'3.2Cost by Packages'!DT47</f>
        <v>290.52</v>
      </c>
      <c r="Q45" s="133"/>
      <c r="R45" s="2102"/>
      <c r="S45" s="2103"/>
      <c r="T45" s="1916"/>
      <c r="U45" s="1917"/>
      <c r="V45" s="2102"/>
      <c r="W45" s="2103"/>
      <c r="X45" s="1916"/>
      <c r="Y45" s="1917"/>
      <c r="Z45" s="2102"/>
      <c r="AA45" s="2103"/>
      <c r="AB45" s="1916"/>
      <c r="AC45" s="1917"/>
      <c r="AD45" s="2102"/>
      <c r="AE45" s="2103"/>
      <c r="AF45" s="1916"/>
      <c r="AG45" s="1917"/>
      <c r="AH45" s="2102"/>
      <c r="AI45" s="2103"/>
      <c r="AJ45" s="1916"/>
      <c r="AK45" s="1917"/>
      <c r="AL45" s="2102"/>
      <c r="AM45" s="2103"/>
      <c r="AN45" s="1916"/>
      <c r="AO45" s="1917"/>
      <c r="AP45" s="2102"/>
      <c r="AQ45" s="2104"/>
      <c r="AR45" s="1916"/>
      <c r="AS45" s="1917"/>
      <c r="AT45" s="2102"/>
      <c r="AU45" s="2103"/>
      <c r="AV45" s="1916"/>
      <c r="AW45" s="1917"/>
      <c r="AX45" s="2102"/>
      <c r="AY45" s="2103"/>
      <c r="AZ45" s="2105"/>
      <c r="BA45" s="1917"/>
      <c r="BB45" s="2102"/>
      <c r="BC45" s="2106"/>
      <c r="BD45" s="1916"/>
      <c r="BE45" s="1917"/>
      <c r="BF45" s="2102"/>
      <c r="BG45" s="2103"/>
      <c r="BH45" s="1916"/>
      <c r="BI45" s="1917"/>
      <c r="BJ45" s="2102"/>
      <c r="BK45" s="2103"/>
      <c r="BL45" s="2105"/>
      <c r="BM45" s="1917"/>
      <c r="BO45" s="43"/>
      <c r="BP45" s="43"/>
      <c r="BQ45" s="43"/>
      <c r="BR45" s="43"/>
      <c r="BS45" s="43"/>
      <c r="BT45" s="43"/>
      <c r="BU45" s="43"/>
    </row>
    <row r="46" spans="1:73" ht="6.4" customHeight="1">
      <c r="A46" s="2059">
        <v>5.9</v>
      </c>
      <c r="B46" s="2060"/>
      <c r="C46" s="2236" t="s">
        <v>71</v>
      </c>
      <c r="D46" s="2236"/>
      <c r="E46" s="2236"/>
      <c r="F46" s="2236"/>
      <c r="G46" s="2237"/>
      <c r="H46" s="2061"/>
      <c r="I46" s="2177"/>
      <c r="J46" s="2178"/>
      <c r="K46" s="2063" t="s">
        <v>51</v>
      </c>
      <c r="L46" s="35">
        <f>ROUND(4103060/F89*(1-D90),2)</f>
        <v>177.54</v>
      </c>
      <c r="M46" s="48"/>
      <c r="N46" s="29">
        <f>'3.2Cost by Packages'!N48+'3.2Cost by Packages'!R48+'3.2Cost by Packages'!V48+'3.2Cost by Packages'!Z48+'3.2Cost by Packages'!AD48+'3.2Cost by Packages'!AH48+'3.2Cost by Packages'!AL48+'3.2Cost by Packages'!AP48+'3.2Cost by Packages'!AT48+'3.2Cost by Packages'!AX48+'3.2Cost by Packages'!BB48+'3.2Cost by Packages'!BF48+'3.2Cost by Packages'!BJ48+'3.2Cost by Packages'!BN48+'3.2Cost by Packages'!BR48+'3.2Cost by Packages'!BV48+'3.2Cost by Packages'!BZ48+'3.2Cost by Packages'!CD48+'3.2Cost by Packages'!CH48+'3.2Cost by Packages'!CL48+'3.2Cost by Packages'!CP48+'3.2Cost by Packages'!CT48+'3.2Cost by Packages'!CX48+'3.2Cost by Packages'!DB48+'3.2Cost by Packages'!DF48+'3.2Cost by Packages'!DJ48+'3.2Cost by Packages'!DN48+'3.2Cost by Packages'!DR48</f>
        <v>2</v>
      </c>
      <c r="O46" s="37"/>
      <c r="P46" s="132">
        <f>'3.2Cost by Packages'!P48+'3.2Cost by Packages'!T48+'3.2Cost by Packages'!X48+'3.2Cost by Packages'!AB48+'3.2Cost by Packages'!AF48+'3.2Cost by Packages'!AJ48+'3.2Cost by Packages'!AN48+'3.2Cost by Packages'!AR48+'3.2Cost by Packages'!AV48+'3.2Cost by Packages'!AZ48+'3.2Cost by Packages'!BD48+'3.2Cost by Packages'!BH48+'3.2Cost by Packages'!BL48+'3.2Cost by Packages'!BP48+'3.2Cost by Packages'!BT48+'3.2Cost by Packages'!BX48+'3.2Cost by Packages'!CB48+'3.2Cost by Packages'!CF48+'3.2Cost by Packages'!CJ48+'3.2Cost by Packages'!CN48+'3.2Cost by Packages'!CR48+'3.2Cost by Packages'!CV48+'3.2Cost by Packages'!CZ48+'3.2Cost by Packages'!DD48+'3.2Cost by Packages'!DH48+'3.2Cost by Packages'!DL48+'3.2Cost by Packages'!DP48+'3.2Cost by Packages'!DT48</f>
        <v>355.08</v>
      </c>
      <c r="Q46" s="133"/>
      <c r="R46" s="2102"/>
      <c r="S46" s="2103"/>
      <c r="T46" s="1916"/>
      <c r="U46" s="1917"/>
      <c r="V46" s="2102"/>
      <c r="W46" s="2103"/>
      <c r="X46" s="1916"/>
      <c r="Y46" s="1917"/>
      <c r="Z46" s="2102"/>
      <c r="AA46" s="2103"/>
      <c r="AB46" s="1916"/>
      <c r="AC46" s="1917"/>
      <c r="AD46" s="2102"/>
      <c r="AE46" s="2103"/>
      <c r="AF46" s="1916"/>
      <c r="AG46" s="1917"/>
      <c r="AH46" s="2102"/>
      <c r="AI46" s="2103"/>
      <c r="AJ46" s="1916"/>
      <c r="AK46" s="1917"/>
      <c r="AL46" s="2102"/>
      <c r="AM46" s="2103"/>
      <c r="AN46" s="1916"/>
      <c r="AO46" s="1917"/>
      <c r="AP46" s="2102"/>
      <c r="AQ46" s="2104"/>
      <c r="AR46" s="1916"/>
      <c r="AS46" s="1917"/>
      <c r="AT46" s="2102"/>
      <c r="AU46" s="2103"/>
      <c r="AV46" s="1916"/>
      <c r="AW46" s="1917"/>
      <c r="AX46" s="2102"/>
      <c r="AY46" s="2103"/>
      <c r="AZ46" s="2105"/>
      <c r="BA46" s="1917"/>
      <c r="BB46" s="2102"/>
      <c r="BC46" s="2106"/>
      <c r="BD46" s="1916"/>
      <c r="BE46" s="1917"/>
      <c r="BF46" s="2102"/>
      <c r="BG46" s="2103"/>
      <c r="BH46" s="1916"/>
      <c r="BI46" s="1917"/>
      <c r="BJ46" s="2102"/>
      <c r="BK46" s="2103"/>
      <c r="BL46" s="2105"/>
      <c r="BM46" s="1917"/>
      <c r="BO46" s="43"/>
      <c r="BP46" s="43"/>
      <c r="BQ46" s="43"/>
      <c r="BR46" s="43"/>
      <c r="BS46" s="43"/>
      <c r="BT46" s="43"/>
      <c r="BU46" s="43"/>
    </row>
    <row r="47" spans="1:73" s="55" customFormat="1" ht="6.4" customHeight="1">
      <c r="A47" s="2069">
        <v>6</v>
      </c>
      <c r="B47" s="2065"/>
      <c r="C47" s="2230" t="s">
        <v>74</v>
      </c>
      <c r="D47" s="2230"/>
      <c r="E47" s="2230"/>
      <c r="F47" s="2230"/>
      <c r="G47" s="2240"/>
      <c r="H47" s="2057"/>
      <c r="I47" s="2189"/>
      <c r="J47" s="2190"/>
      <c r="K47" s="2066"/>
      <c r="L47" s="53"/>
      <c r="M47" s="46"/>
      <c r="N47" s="54">
        <f>'3.2Cost by Packages'!N49+'3.2Cost by Packages'!R49+'3.2Cost by Packages'!V49+'3.2Cost by Packages'!Z49+'3.2Cost by Packages'!AD49+'3.2Cost by Packages'!AH49+'3.2Cost by Packages'!AL49+'3.2Cost by Packages'!AP49+'3.2Cost by Packages'!AT49+'3.2Cost by Packages'!AX49+'3.2Cost by Packages'!BB49+'3.2Cost by Packages'!BF49+'3.2Cost by Packages'!BJ49+'3.2Cost by Packages'!BN49+'3.2Cost by Packages'!BR49+'3.2Cost by Packages'!BV49+'3.2Cost by Packages'!BZ49+'3.2Cost by Packages'!CD49+'3.2Cost by Packages'!CH49+'3.2Cost by Packages'!CL49+'3.2Cost by Packages'!CP49+'3.2Cost by Packages'!CT49+'3.2Cost by Packages'!CX49+'3.2Cost by Packages'!DB49+'3.2Cost by Packages'!DF49+'3.2Cost by Packages'!DJ49+'3.2Cost by Packages'!DN49+'3.2Cost by Packages'!DR49</f>
        <v>0</v>
      </c>
      <c r="O47" s="30"/>
      <c r="P47" s="2032">
        <f>'3.2Cost by Packages'!P49+'3.2Cost by Packages'!T49+'3.2Cost by Packages'!X49+'3.2Cost by Packages'!AB49+'3.2Cost by Packages'!AF49+'3.2Cost by Packages'!AJ49+'3.2Cost by Packages'!AN49+'3.2Cost by Packages'!AR49+'3.2Cost by Packages'!AV49+'3.2Cost by Packages'!AZ49+'3.2Cost by Packages'!BD49+'3.2Cost by Packages'!BH49+'3.2Cost by Packages'!BL49+'3.2Cost by Packages'!BP49+'3.2Cost by Packages'!BT49+'3.2Cost by Packages'!BX49+'3.2Cost by Packages'!CB49+'3.2Cost by Packages'!CF49+'3.2Cost by Packages'!CJ49+'3.2Cost by Packages'!CN49+'3.2Cost by Packages'!CR49+'3.2Cost by Packages'!CV49+'3.2Cost by Packages'!CZ49+'3.2Cost by Packages'!DD49+'3.2Cost by Packages'!DH49+'3.2Cost by Packages'!DL49+'3.2Cost by Packages'!DP49+'3.2Cost by Packages'!DT49</f>
        <v>207513.72</v>
      </c>
      <c r="Q47" s="1924"/>
      <c r="R47" s="2095"/>
      <c r="S47" s="2096"/>
      <c r="T47" s="2097"/>
      <c r="U47" s="2098"/>
      <c r="V47" s="2095"/>
      <c r="W47" s="2096"/>
      <c r="X47" s="2097"/>
      <c r="Y47" s="2098"/>
      <c r="Z47" s="2095"/>
      <c r="AA47" s="2096"/>
      <c r="AB47" s="2097"/>
      <c r="AC47" s="2098"/>
      <c r="AD47" s="2095"/>
      <c r="AE47" s="2096"/>
      <c r="AF47" s="2097"/>
      <c r="AG47" s="2098"/>
      <c r="AH47" s="2095"/>
      <c r="AI47" s="2096"/>
      <c r="AJ47" s="2097"/>
      <c r="AK47" s="2098"/>
      <c r="AL47" s="2095"/>
      <c r="AM47" s="2096"/>
      <c r="AN47" s="2097"/>
      <c r="AO47" s="2098"/>
      <c r="AP47" s="2095"/>
      <c r="AQ47" s="2099"/>
      <c r="AR47" s="2097"/>
      <c r="AS47" s="2098"/>
      <c r="AT47" s="2095"/>
      <c r="AU47" s="2096"/>
      <c r="AV47" s="2097"/>
      <c r="AW47" s="2098"/>
      <c r="AX47" s="2095"/>
      <c r="AY47" s="2096"/>
      <c r="AZ47" s="2100"/>
      <c r="BA47" s="2098"/>
      <c r="BB47" s="2095"/>
      <c r="BC47" s="2101"/>
      <c r="BD47" s="2097"/>
      <c r="BE47" s="2098"/>
      <c r="BF47" s="2095"/>
      <c r="BG47" s="2096"/>
      <c r="BH47" s="2097"/>
      <c r="BI47" s="2098"/>
      <c r="BJ47" s="2095"/>
      <c r="BK47" s="2096"/>
      <c r="BL47" s="2100"/>
      <c r="BM47" s="2098"/>
      <c r="BN47" s="2039"/>
    </row>
    <row r="48" spans="1:73" ht="6.4" customHeight="1">
      <c r="A48" s="2059">
        <v>6.1</v>
      </c>
      <c r="B48" s="2067"/>
      <c r="C48" s="2236" t="s">
        <v>47</v>
      </c>
      <c r="D48" s="2236"/>
      <c r="E48" s="2236"/>
      <c r="F48" s="2236"/>
      <c r="G48" s="2237"/>
      <c r="H48" s="2061"/>
      <c r="I48" s="2177" t="s">
        <v>48</v>
      </c>
      <c r="J48" s="2178"/>
      <c r="K48" s="2070" t="s">
        <v>49</v>
      </c>
      <c r="L48" s="35">
        <f>ROUND(1180473/F89*(1-D90),2)</f>
        <v>51.08</v>
      </c>
      <c r="M48" s="48"/>
      <c r="N48" s="29">
        <f>'3.2Cost by Packages'!N50+'3.2Cost by Packages'!R50+'3.2Cost by Packages'!V50+'3.2Cost by Packages'!Z50+'3.2Cost by Packages'!AD50+'3.2Cost by Packages'!AH50+'3.2Cost by Packages'!AL50+'3.2Cost by Packages'!AP50+'3.2Cost by Packages'!AT50+'3.2Cost by Packages'!AX50+'3.2Cost by Packages'!BB50+'3.2Cost by Packages'!BF50+'3.2Cost by Packages'!BJ50+'3.2Cost by Packages'!BN50+'3.2Cost by Packages'!BR50+'3.2Cost by Packages'!BV50+'3.2Cost by Packages'!BZ50+'3.2Cost by Packages'!CD50+'3.2Cost by Packages'!CH50+'3.2Cost by Packages'!CL50+'3.2Cost by Packages'!CP50+'3.2Cost by Packages'!CT50+'3.2Cost by Packages'!CX50+'3.2Cost by Packages'!DB50+'3.2Cost by Packages'!DF50+'3.2Cost by Packages'!DJ50+'3.2Cost by Packages'!DN50+'3.2Cost by Packages'!DR50</f>
        <v>1785</v>
      </c>
      <c r="O48" s="37"/>
      <c r="P48" s="132">
        <f>'3.2Cost by Packages'!P50+'3.2Cost by Packages'!T50+'3.2Cost by Packages'!X50+'3.2Cost by Packages'!AB50+'3.2Cost by Packages'!AF50+'3.2Cost by Packages'!AJ50+'3.2Cost by Packages'!AN50+'3.2Cost by Packages'!AR50+'3.2Cost by Packages'!AV50+'3.2Cost by Packages'!AZ50+'3.2Cost by Packages'!BD50+'3.2Cost by Packages'!BH50+'3.2Cost by Packages'!BL50+'3.2Cost by Packages'!BP50+'3.2Cost by Packages'!BT50+'3.2Cost by Packages'!BX50+'3.2Cost by Packages'!CB50+'3.2Cost by Packages'!CF50+'3.2Cost by Packages'!CJ50+'3.2Cost by Packages'!CN50+'3.2Cost by Packages'!CR50+'3.2Cost by Packages'!CV50+'3.2Cost by Packages'!CZ50+'3.2Cost by Packages'!DD50+'3.2Cost by Packages'!DH50+'3.2Cost by Packages'!DL50+'3.2Cost by Packages'!DP50+'3.2Cost by Packages'!DT50</f>
        <v>91177.8</v>
      </c>
      <c r="Q48" s="133"/>
      <c r="R48" s="2102"/>
      <c r="S48" s="2103"/>
      <c r="T48" s="1916"/>
      <c r="U48" s="1917"/>
      <c r="V48" s="2102"/>
      <c r="W48" s="2103"/>
      <c r="X48" s="1916"/>
      <c r="Y48" s="1917"/>
      <c r="Z48" s="2102"/>
      <c r="AA48" s="2103"/>
      <c r="AB48" s="1916"/>
      <c r="AC48" s="1917"/>
      <c r="AD48" s="2102"/>
      <c r="AE48" s="2103"/>
      <c r="AF48" s="1916"/>
      <c r="AG48" s="1917"/>
      <c r="AH48" s="2102"/>
      <c r="AI48" s="2103"/>
      <c r="AJ48" s="1916"/>
      <c r="AK48" s="1917"/>
      <c r="AL48" s="2102"/>
      <c r="AM48" s="2103"/>
      <c r="AN48" s="1916"/>
      <c r="AO48" s="1917"/>
      <c r="AP48" s="2102"/>
      <c r="AQ48" s="2104"/>
      <c r="AR48" s="1916"/>
      <c r="AS48" s="1917"/>
      <c r="AT48" s="2102"/>
      <c r="AU48" s="2103"/>
      <c r="AV48" s="1916"/>
      <c r="AW48" s="1917"/>
      <c r="AX48" s="2102"/>
      <c r="AY48" s="2103"/>
      <c r="AZ48" s="2105"/>
      <c r="BA48" s="1917"/>
      <c r="BB48" s="2102"/>
      <c r="BC48" s="2106"/>
      <c r="BD48" s="1916"/>
      <c r="BE48" s="1917"/>
      <c r="BF48" s="2102"/>
      <c r="BG48" s="2103"/>
      <c r="BH48" s="1916"/>
      <c r="BI48" s="1917"/>
      <c r="BJ48" s="2102"/>
      <c r="BK48" s="2103"/>
      <c r="BL48" s="2105"/>
      <c r="BM48" s="1917"/>
      <c r="BO48" s="43"/>
      <c r="BP48" s="43"/>
      <c r="BQ48" s="43"/>
      <c r="BR48" s="43"/>
      <c r="BS48" s="43"/>
      <c r="BT48" s="43"/>
      <c r="BU48" s="43"/>
    </row>
    <row r="49" spans="1:73" ht="6.4" customHeight="1">
      <c r="A49" s="2059">
        <v>6.2</v>
      </c>
      <c r="B49" s="2061"/>
      <c r="C49" s="2177" t="s">
        <v>50</v>
      </c>
      <c r="D49" s="2177"/>
      <c r="E49" s="2177"/>
      <c r="F49" s="2177"/>
      <c r="G49" s="2178"/>
      <c r="H49" s="2061"/>
      <c r="I49" s="2177"/>
      <c r="J49" s="2178"/>
      <c r="K49" s="2063" t="s">
        <v>51</v>
      </c>
      <c r="L49" s="2185" t="s">
        <v>30</v>
      </c>
      <c r="M49" s="2186"/>
      <c r="N49" s="29">
        <f>'3.2Cost by Packages'!N51+'3.2Cost by Packages'!R51+'3.2Cost by Packages'!V51+'3.2Cost by Packages'!Z51+'3.2Cost by Packages'!AD51+'3.2Cost by Packages'!AH51+'3.2Cost by Packages'!AL51+'3.2Cost by Packages'!AP51+'3.2Cost by Packages'!AT51+'3.2Cost by Packages'!AX51+'3.2Cost by Packages'!BB51+'3.2Cost by Packages'!BF51+'3.2Cost by Packages'!BJ51+'3.2Cost by Packages'!BN51+'3.2Cost by Packages'!BR51+'3.2Cost by Packages'!BV51+'3.2Cost by Packages'!BZ51+'3.2Cost by Packages'!CD51+'3.2Cost by Packages'!CH51+'3.2Cost by Packages'!CL51+'3.2Cost by Packages'!CP51+'3.2Cost by Packages'!CT51+'3.2Cost by Packages'!CX51+'3.2Cost by Packages'!DB51+'3.2Cost by Packages'!DF51+'3.2Cost by Packages'!DJ51+'3.2Cost by Packages'!DN51+'3.2Cost by Packages'!DR51</f>
        <v>952</v>
      </c>
      <c r="O49" s="37"/>
      <c r="P49" s="2179" t="s">
        <v>977</v>
      </c>
      <c r="Q49" s="2180"/>
      <c r="R49" s="2102"/>
      <c r="S49" s="2103"/>
      <c r="T49" s="1916"/>
      <c r="U49" s="1917"/>
      <c r="V49" s="2102"/>
      <c r="W49" s="2103"/>
      <c r="X49" s="1916"/>
      <c r="Y49" s="1917"/>
      <c r="Z49" s="2102"/>
      <c r="AA49" s="2103"/>
      <c r="AB49" s="1916"/>
      <c r="AC49" s="1917"/>
      <c r="AD49" s="2102"/>
      <c r="AE49" s="2103"/>
      <c r="AF49" s="2175"/>
      <c r="AG49" s="2176"/>
      <c r="AH49" s="2102"/>
      <c r="AI49" s="2103"/>
      <c r="AJ49" s="1916"/>
      <c r="AK49" s="1917"/>
      <c r="AL49" s="2102"/>
      <c r="AM49" s="2103"/>
      <c r="AN49" s="1916"/>
      <c r="AO49" s="1917"/>
      <c r="AP49" s="2102"/>
      <c r="AQ49" s="2104"/>
      <c r="AR49" s="1916"/>
      <c r="AS49" s="1917"/>
      <c r="AT49" s="2102"/>
      <c r="AU49" s="2103"/>
      <c r="AV49" s="1916"/>
      <c r="AW49" s="1917"/>
      <c r="AX49" s="2102"/>
      <c r="AY49" s="2103"/>
      <c r="AZ49" s="2175"/>
      <c r="BA49" s="2176"/>
      <c r="BB49" s="2102"/>
      <c r="BC49" s="2106"/>
      <c r="BD49" s="1916"/>
      <c r="BE49" s="1917"/>
      <c r="BF49" s="2102"/>
      <c r="BG49" s="2103"/>
      <c r="BH49" s="1916"/>
      <c r="BI49" s="1917"/>
      <c r="BJ49" s="2102"/>
      <c r="BK49" s="2103"/>
      <c r="BL49" s="2175"/>
      <c r="BM49" s="2176"/>
      <c r="BO49" s="43"/>
      <c r="BP49" s="43"/>
      <c r="BQ49" s="43"/>
      <c r="BR49" s="43"/>
      <c r="BS49" s="43"/>
      <c r="BT49" s="43"/>
      <c r="BU49" s="43"/>
    </row>
    <row r="50" spans="1:73" ht="6.4" customHeight="1">
      <c r="A50" s="2059">
        <v>6.3</v>
      </c>
      <c r="B50" s="2061"/>
      <c r="C50" s="2177" t="s">
        <v>58</v>
      </c>
      <c r="D50" s="2177"/>
      <c r="E50" s="2177"/>
      <c r="F50" s="2177"/>
      <c r="G50" s="2178"/>
      <c r="H50" s="2061"/>
      <c r="I50" s="2177"/>
      <c r="J50" s="2178"/>
      <c r="K50" s="2063" t="s">
        <v>59</v>
      </c>
      <c r="L50" s="35">
        <f>ROUND(368889/F89*(1-D90),2)</f>
        <v>15.96</v>
      </c>
      <c r="M50" s="41"/>
      <c r="N50" s="29">
        <f>'3.2Cost by Packages'!N52+'3.2Cost by Packages'!R52+'3.2Cost by Packages'!V52+'3.2Cost by Packages'!Z52+'3.2Cost by Packages'!AD52+'3.2Cost by Packages'!AH52+'3.2Cost by Packages'!AL52+'3.2Cost by Packages'!AP52+'3.2Cost by Packages'!AT52+'3.2Cost by Packages'!AX52+'3.2Cost by Packages'!BB52+'3.2Cost by Packages'!BF52+'3.2Cost by Packages'!BJ52+'3.2Cost by Packages'!BN52+'3.2Cost by Packages'!BR52+'3.2Cost by Packages'!BV52+'3.2Cost by Packages'!BZ52+'3.2Cost by Packages'!CD52+'3.2Cost by Packages'!CH52+'3.2Cost by Packages'!CL52+'3.2Cost by Packages'!CP52+'3.2Cost by Packages'!CT52+'3.2Cost by Packages'!CX52+'3.2Cost by Packages'!DB52+'3.2Cost by Packages'!DF52+'3.2Cost by Packages'!DJ52+'3.2Cost by Packages'!DN52+'3.2Cost by Packages'!DR52</f>
        <v>952</v>
      </c>
      <c r="O50" s="37"/>
      <c r="P50" s="132">
        <f>'3.2Cost by Packages'!P52+'3.2Cost by Packages'!T52+'3.2Cost by Packages'!X52+'3.2Cost by Packages'!AB52+'3.2Cost by Packages'!AF52+'3.2Cost by Packages'!AJ52+'3.2Cost by Packages'!AN52+'3.2Cost by Packages'!AR52+'3.2Cost by Packages'!AV52+'3.2Cost by Packages'!AZ52+'3.2Cost by Packages'!BD52+'3.2Cost by Packages'!BH52+'3.2Cost by Packages'!BL52+'3.2Cost by Packages'!BP52+'3.2Cost by Packages'!BT52+'3.2Cost by Packages'!BX52+'3.2Cost by Packages'!CB52+'3.2Cost by Packages'!CF52+'3.2Cost by Packages'!CJ52+'3.2Cost by Packages'!CN52+'3.2Cost by Packages'!CR52+'3.2Cost by Packages'!CV52+'3.2Cost by Packages'!CZ52+'3.2Cost by Packages'!DD52+'3.2Cost by Packages'!DH52+'3.2Cost by Packages'!DL52+'3.2Cost by Packages'!DP52+'3.2Cost by Packages'!DT52</f>
        <v>15193.920000000002</v>
      </c>
      <c r="Q50" s="1925"/>
      <c r="R50" s="2102"/>
      <c r="S50" s="2103"/>
      <c r="T50" s="1916"/>
      <c r="U50" s="1917"/>
      <c r="V50" s="2102"/>
      <c r="W50" s="2103"/>
      <c r="X50" s="1916"/>
      <c r="Y50" s="1917"/>
      <c r="Z50" s="2102"/>
      <c r="AA50" s="2103"/>
      <c r="AB50" s="1916"/>
      <c r="AC50" s="1917"/>
      <c r="AD50" s="2102"/>
      <c r="AE50" s="2103"/>
      <c r="AF50" s="1916"/>
      <c r="AG50" s="1917"/>
      <c r="AH50" s="2102"/>
      <c r="AI50" s="2103"/>
      <c r="AJ50" s="1916"/>
      <c r="AK50" s="1917"/>
      <c r="AL50" s="2102"/>
      <c r="AM50" s="2103"/>
      <c r="AN50" s="1916"/>
      <c r="AO50" s="1917"/>
      <c r="AP50" s="2102"/>
      <c r="AQ50" s="2104"/>
      <c r="AR50" s="1916"/>
      <c r="AS50" s="1917"/>
      <c r="AT50" s="2102"/>
      <c r="AU50" s="2103"/>
      <c r="AV50" s="1916"/>
      <c r="AW50" s="1917"/>
      <c r="AX50" s="2102"/>
      <c r="AY50" s="2103"/>
      <c r="AZ50" s="2105"/>
      <c r="BA50" s="1917"/>
      <c r="BB50" s="2102"/>
      <c r="BC50" s="2106"/>
      <c r="BD50" s="1916"/>
      <c r="BE50" s="1917"/>
      <c r="BF50" s="2102"/>
      <c r="BG50" s="2103"/>
      <c r="BH50" s="1916"/>
      <c r="BI50" s="1917"/>
      <c r="BJ50" s="2102"/>
      <c r="BK50" s="2103"/>
      <c r="BL50" s="2105"/>
      <c r="BM50" s="1917"/>
      <c r="BO50" s="43"/>
      <c r="BP50" s="43"/>
      <c r="BQ50" s="43"/>
      <c r="BR50" s="43"/>
      <c r="BS50" s="43"/>
      <c r="BT50" s="43"/>
      <c r="BU50" s="43"/>
    </row>
    <row r="51" spans="1:73" ht="6.4" customHeight="1">
      <c r="A51" s="2059">
        <v>6.4</v>
      </c>
      <c r="B51" s="2060"/>
      <c r="C51" s="2181" t="s">
        <v>68</v>
      </c>
      <c r="D51" s="2181"/>
      <c r="E51" s="2181"/>
      <c r="F51" s="2181"/>
      <c r="G51" s="2182"/>
      <c r="H51" s="2061"/>
      <c r="I51" s="2177"/>
      <c r="J51" s="2178"/>
      <c r="K51" s="2062" t="s">
        <v>51</v>
      </c>
      <c r="L51" s="35">
        <f>ROUND(579740/F89*(1-D90),2)</f>
        <v>25.08</v>
      </c>
      <c r="M51" s="36"/>
      <c r="N51" s="29">
        <f>'3.2Cost by Packages'!N53+'3.2Cost by Packages'!R53+'3.2Cost by Packages'!V53+'3.2Cost by Packages'!Z53+'3.2Cost by Packages'!AD53+'3.2Cost by Packages'!AH53+'3.2Cost by Packages'!AL53+'3.2Cost by Packages'!AP53+'3.2Cost by Packages'!AT53+'3.2Cost by Packages'!AX53+'3.2Cost by Packages'!BB53+'3.2Cost by Packages'!BF53+'3.2Cost by Packages'!BJ53+'3.2Cost by Packages'!BN53+'3.2Cost by Packages'!BR53+'3.2Cost by Packages'!BV53+'3.2Cost by Packages'!BZ53+'3.2Cost by Packages'!CD53+'3.2Cost by Packages'!CH53+'3.2Cost by Packages'!CL53+'3.2Cost by Packages'!CP53+'3.2Cost by Packages'!CT53+'3.2Cost by Packages'!CX53+'3.2Cost by Packages'!DB53+'3.2Cost by Packages'!DF53+'3.2Cost by Packages'!DJ53+'3.2Cost by Packages'!DN53+'3.2Cost by Packages'!DR53</f>
        <v>440</v>
      </c>
      <c r="O51" s="37"/>
      <c r="P51" s="132">
        <f>'3.2Cost by Packages'!P53+'3.2Cost by Packages'!T53+'3.2Cost by Packages'!X53+'3.2Cost by Packages'!AB53+'3.2Cost by Packages'!AF53+'3.2Cost by Packages'!AJ53+'3.2Cost by Packages'!AN53+'3.2Cost by Packages'!AR53+'3.2Cost by Packages'!AV53+'3.2Cost by Packages'!AZ53+'3.2Cost by Packages'!BD53+'3.2Cost by Packages'!BH53+'3.2Cost by Packages'!BL53+'3.2Cost by Packages'!BP53+'3.2Cost by Packages'!BT53+'3.2Cost by Packages'!BX53+'3.2Cost by Packages'!CB53+'3.2Cost by Packages'!CF53+'3.2Cost by Packages'!CJ53+'3.2Cost by Packages'!CN53+'3.2Cost by Packages'!CR53+'3.2Cost by Packages'!CV53+'3.2Cost by Packages'!CZ53+'3.2Cost by Packages'!DD53+'3.2Cost by Packages'!DH53+'3.2Cost by Packages'!DL53+'3.2Cost by Packages'!DP53+'3.2Cost by Packages'!DT53</f>
        <v>11035.199999999999</v>
      </c>
      <c r="Q51" s="1925"/>
      <c r="R51" s="2102"/>
      <c r="S51" s="2103"/>
      <c r="T51" s="1916"/>
      <c r="U51" s="1917"/>
      <c r="V51" s="2102"/>
      <c r="W51" s="2103"/>
      <c r="X51" s="1916"/>
      <c r="Y51" s="1917"/>
      <c r="Z51" s="2102"/>
      <c r="AA51" s="2103"/>
      <c r="AB51" s="1916"/>
      <c r="AC51" s="1917"/>
      <c r="AD51" s="2102"/>
      <c r="AE51" s="2103"/>
      <c r="AF51" s="1916"/>
      <c r="AG51" s="1917"/>
      <c r="AH51" s="2102"/>
      <c r="AI51" s="2103"/>
      <c r="AJ51" s="1916"/>
      <c r="AK51" s="1917"/>
      <c r="AL51" s="2102"/>
      <c r="AM51" s="2103"/>
      <c r="AN51" s="1916"/>
      <c r="AO51" s="1917"/>
      <c r="AP51" s="2102"/>
      <c r="AQ51" s="2104"/>
      <c r="AR51" s="1916"/>
      <c r="AS51" s="1917"/>
      <c r="AT51" s="2102"/>
      <c r="AU51" s="2103"/>
      <c r="AV51" s="1916"/>
      <c r="AW51" s="1917"/>
      <c r="AX51" s="2102"/>
      <c r="AY51" s="2103"/>
      <c r="AZ51" s="2105"/>
      <c r="BA51" s="1917"/>
      <c r="BB51" s="2102"/>
      <c r="BC51" s="2106"/>
      <c r="BD51" s="1916"/>
      <c r="BE51" s="1917"/>
      <c r="BF51" s="2102"/>
      <c r="BG51" s="2103"/>
      <c r="BH51" s="1916"/>
      <c r="BI51" s="1917"/>
      <c r="BJ51" s="2102"/>
      <c r="BK51" s="2103"/>
      <c r="BL51" s="2105"/>
      <c r="BM51" s="1917"/>
      <c r="BO51" s="43"/>
      <c r="BP51" s="43"/>
      <c r="BQ51" s="43"/>
      <c r="BR51" s="43"/>
      <c r="BS51" s="43"/>
      <c r="BT51" s="43"/>
      <c r="BU51" s="43"/>
    </row>
    <row r="52" spans="1:73" ht="6.4" customHeight="1">
      <c r="A52" s="2059">
        <v>6.5</v>
      </c>
      <c r="B52" s="2067"/>
      <c r="C52" s="2236" t="s">
        <v>52</v>
      </c>
      <c r="D52" s="2236"/>
      <c r="E52" s="2236"/>
      <c r="F52" s="2236"/>
      <c r="G52" s="2237"/>
      <c r="H52" s="2061"/>
      <c r="I52" s="2177"/>
      <c r="J52" s="2178"/>
      <c r="K52" s="2062" t="s">
        <v>51</v>
      </c>
      <c r="L52" s="35">
        <f>ROUND(1018620/F89*(1-D90),2)</f>
        <v>44.07</v>
      </c>
      <c r="M52" s="48"/>
      <c r="N52" s="29">
        <f>'3.2Cost by Packages'!N54+'3.2Cost by Packages'!R54+'3.2Cost by Packages'!V54+'3.2Cost by Packages'!Z54+'3.2Cost by Packages'!AD54+'3.2Cost by Packages'!AH54+'3.2Cost by Packages'!AL54+'3.2Cost by Packages'!AP54+'3.2Cost by Packages'!AT54+'3.2Cost by Packages'!AX54+'3.2Cost by Packages'!BB54+'3.2Cost by Packages'!BF54+'3.2Cost by Packages'!BJ54+'3.2Cost by Packages'!BN54+'3.2Cost by Packages'!BR54+'3.2Cost by Packages'!BV54+'3.2Cost by Packages'!BZ54+'3.2Cost by Packages'!CD54+'3.2Cost by Packages'!CH54+'3.2Cost by Packages'!CL54+'3.2Cost by Packages'!CP54+'3.2Cost by Packages'!CT54+'3.2Cost by Packages'!CX54+'3.2Cost by Packages'!DB54+'3.2Cost by Packages'!DF54+'3.2Cost by Packages'!DJ54+'3.2Cost by Packages'!DN54+'3.2Cost by Packages'!DR54</f>
        <v>238</v>
      </c>
      <c r="O52" s="37"/>
      <c r="P52" s="132">
        <f>'3.2Cost by Packages'!P54+'3.2Cost by Packages'!T54+'3.2Cost by Packages'!X54+'3.2Cost by Packages'!AB54+'3.2Cost by Packages'!AF54+'3.2Cost by Packages'!AJ54+'3.2Cost by Packages'!AN54+'3.2Cost by Packages'!AR54+'3.2Cost by Packages'!AV54+'3.2Cost by Packages'!AZ54+'3.2Cost by Packages'!BD54+'3.2Cost by Packages'!BH54+'3.2Cost by Packages'!BL54+'3.2Cost by Packages'!BP54+'3.2Cost by Packages'!BT54+'3.2Cost by Packages'!BX54+'3.2Cost by Packages'!CB54+'3.2Cost by Packages'!CF54+'3.2Cost by Packages'!CJ54+'3.2Cost by Packages'!CN54+'3.2Cost by Packages'!CR54+'3.2Cost by Packages'!CV54+'3.2Cost by Packages'!CZ54+'3.2Cost by Packages'!DD54+'3.2Cost by Packages'!DH54+'3.2Cost by Packages'!DL54+'3.2Cost by Packages'!DP54+'3.2Cost by Packages'!DT54</f>
        <v>10488.66</v>
      </c>
      <c r="Q52" s="133"/>
      <c r="R52" s="2102"/>
      <c r="S52" s="2103"/>
      <c r="T52" s="1916"/>
      <c r="U52" s="1917"/>
      <c r="V52" s="2102"/>
      <c r="W52" s="2103"/>
      <c r="X52" s="1916"/>
      <c r="Y52" s="1917"/>
      <c r="Z52" s="2102"/>
      <c r="AA52" s="2103"/>
      <c r="AB52" s="1916"/>
      <c r="AC52" s="1917"/>
      <c r="AD52" s="2102"/>
      <c r="AE52" s="2103"/>
      <c r="AF52" s="1916"/>
      <c r="AG52" s="1917"/>
      <c r="AH52" s="2102"/>
      <c r="AI52" s="2103"/>
      <c r="AJ52" s="1916"/>
      <c r="AK52" s="1917"/>
      <c r="AL52" s="2102"/>
      <c r="AM52" s="2103"/>
      <c r="AN52" s="1916"/>
      <c r="AO52" s="1917"/>
      <c r="AP52" s="2102"/>
      <c r="AQ52" s="2104"/>
      <c r="AR52" s="1916"/>
      <c r="AS52" s="1917"/>
      <c r="AT52" s="2102"/>
      <c r="AU52" s="2103"/>
      <c r="AV52" s="1916"/>
      <c r="AW52" s="1917"/>
      <c r="AX52" s="2102"/>
      <c r="AY52" s="2103"/>
      <c r="AZ52" s="2105"/>
      <c r="BA52" s="1917"/>
      <c r="BB52" s="2102"/>
      <c r="BC52" s="2106"/>
      <c r="BD52" s="1916"/>
      <c r="BE52" s="1917"/>
      <c r="BF52" s="2102"/>
      <c r="BG52" s="2103"/>
      <c r="BH52" s="1916"/>
      <c r="BI52" s="1917"/>
      <c r="BJ52" s="2102"/>
      <c r="BK52" s="2103"/>
      <c r="BL52" s="2105"/>
      <c r="BM52" s="1917"/>
      <c r="BO52" s="43"/>
      <c r="BP52" s="43"/>
      <c r="BQ52" s="43"/>
      <c r="BR52" s="43"/>
      <c r="BS52" s="43"/>
      <c r="BT52" s="43"/>
      <c r="BU52" s="43"/>
    </row>
    <row r="53" spans="1:73" ht="6.4" customHeight="1">
      <c r="A53" s="2059">
        <v>6.6</v>
      </c>
      <c r="B53" s="2060"/>
      <c r="C53" s="2181" t="s">
        <v>53</v>
      </c>
      <c r="D53" s="2181"/>
      <c r="E53" s="2181"/>
      <c r="F53" s="2181"/>
      <c r="G53" s="2182"/>
      <c r="H53" s="2061"/>
      <c r="I53" s="2177"/>
      <c r="J53" s="2178"/>
      <c r="K53" s="2062" t="s">
        <v>51</v>
      </c>
      <c r="L53" s="35">
        <f>ROUND(644053/F89*(1-D90),2)</f>
        <v>27.87</v>
      </c>
      <c r="M53" s="36"/>
      <c r="N53" s="29">
        <f>'3.2Cost by Packages'!N55+'3.2Cost by Packages'!R55+'3.2Cost by Packages'!V55+'3.2Cost by Packages'!Z55+'3.2Cost by Packages'!AD55+'3.2Cost by Packages'!AH55+'3.2Cost by Packages'!AL55+'3.2Cost by Packages'!AP55+'3.2Cost by Packages'!AT55+'3.2Cost by Packages'!AX55+'3.2Cost by Packages'!BB55+'3.2Cost by Packages'!BF55+'3.2Cost by Packages'!BJ55+'3.2Cost by Packages'!BN55+'3.2Cost by Packages'!BR55+'3.2Cost by Packages'!BV55+'3.2Cost by Packages'!BZ55+'3.2Cost by Packages'!CD55+'3.2Cost by Packages'!CH55+'3.2Cost by Packages'!CL55+'3.2Cost by Packages'!CP55+'3.2Cost by Packages'!CT55+'3.2Cost by Packages'!CX55+'3.2Cost by Packages'!DB55+'3.2Cost by Packages'!DF55+'3.2Cost by Packages'!DJ55+'3.2Cost by Packages'!DN55+'3.2Cost by Packages'!DR55</f>
        <v>238</v>
      </c>
      <c r="O53" s="37"/>
      <c r="P53" s="132">
        <f>'3.2Cost by Packages'!P55+'3.2Cost by Packages'!T55+'3.2Cost by Packages'!X55+'3.2Cost by Packages'!AB55+'3.2Cost by Packages'!AF55+'3.2Cost by Packages'!AJ55+'3.2Cost by Packages'!AN55+'3.2Cost by Packages'!AR55+'3.2Cost by Packages'!AV55+'3.2Cost by Packages'!AZ55+'3.2Cost by Packages'!BD55+'3.2Cost by Packages'!BH55+'3.2Cost by Packages'!BL55+'3.2Cost by Packages'!BP55+'3.2Cost by Packages'!BT55+'3.2Cost by Packages'!BX55+'3.2Cost by Packages'!CB55+'3.2Cost by Packages'!CF55+'3.2Cost by Packages'!CJ55+'3.2Cost by Packages'!CN55+'3.2Cost by Packages'!CR55+'3.2Cost by Packages'!CV55+'3.2Cost by Packages'!CZ55+'3.2Cost by Packages'!DD55+'3.2Cost by Packages'!DH55+'3.2Cost by Packages'!DL55+'3.2Cost by Packages'!DP55+'3.2Cost by Packages'!DT55</f>
        <v>6633.0599999999995</v>
      </c>
      <c r="Q53" s="1925"/>
      <c r="R53" s="2102"/>
      <c r="S53" s="2103"/>
      <c r="T53" s="1916"/>
      <c r="U53" s="1917"/>
      <c r="V53" s="2102"/>
      <c r="W53" s="2103"/>
      <c r="X53" s="1916"/>
      <c r="Y53" s="1917"/>
      <c r="Z53" s="2102"/>
      <c r="AA53" s="2103"/>
      <c r="AB53" s="1916"/>
      <c r="AC53" s="1917"/>
      <c r="AD53" s="2102"/>
      <c r="AE53" s="2103"/>
      <c r="AF53" s="1916"/>
      <c r="AG53" s="1917"/>
      <c r="AH53" s="2102"/>
      <c r="AI53" s="2103"/>
      <c r="AJ53" s="1916"/>
      <c r="AK53" s="1917"/>
      <c r="AL53" s="2102"/>
      <c r="AM53" s="2103"/>
      <c r="AN53" s="1916"/>
      <c r="AO53" s="1917"/>
      <c r="AP53" s="2102"/>
      <c r="AQ53" s="2104"/>
      <c r="AR53" s="1916"/>
      <c r="AS53" s="1917"/>
      <c r="AT53" s="2102"/>
      <c r="AU53" s="2103"/>
      <c r="AV53" s="1916"/>
      <c r="AW53" s="1917"/>
      <c r="AX53" s="2102"/>
      <c r="AY53" s="2103"/>
      <c r="AZ53" s="2105"/>
      <c r="BA53" s="1917"/>
      <c r="BB53" s="2102"/>
      <c r="BC53" s="2106"/>
      <c r="BD53" s="1916"/>
      <c r="BE53" s="1917"/>
      <c r="BF53" s="2102"/>
      <c r="BG53" s="2103"/>
      <c r="BH53" s="1916"/>
      <c r="BI53" s="1917"/>
      <c r="BJ53" s="2102"/>
      <c r="BK53" s="2103"/>
      <c r="BL53" s="2105"/>
      <c r="BM53" s="1917"/>
      <c r="BO53" s="43"/>
      <c r="BP53" s="43"/>
      <c r="BQ53" s="43"/>
      <c r="BR53" s="43"/>
      <c r="BS53" s="43"/>
      <c r="BT53" s="43"/>
      <c r="BU53" s="43"/>
    </row>
    <row r="54" spans="1:73" ht="6.4" customHeight="1">
      <c r="A54" s="2059">
        <v>6.7</v>
      </c>
      <c r="B54" s="2068"/>
      <c r="C54" s="2183" t="s">
        <v>69</v>
      </c>
      <c r="D54" s="2183"/>
      <c r="E54" s="2183"/>
      <c r="F54" s="2183"/>
      <c r="G54" s="2184"/>
      <c r="H54" s="2061"/>
      <c r="I54" s="2177"/>
      <c r="J54" s="2178"/>
      <c r="K54" s="2062" t="s">
        <v>51</v>
      </c>
      <c r="L54" s="35">
        <f>ROUND(3357049/F89*(1-D90),2)</f>
        <v>145.26</v>
      </c>
      <c r="M54" s="49"/>
      <c r="N54" s="29">
        <f>'3.2Cost by Packages'!N56+'3.2Cost by Packages'!R56+'3.2Cost by Packages'!V56+'3.2Cost by Packages'!Z56+'3.2Cost by Packages'!AD56+'3.2Cost by Packages'!AH56+'3.2Cost by Packages'!AL56+'3.2Cost by Packages'!AP56+'3.2Cost by Packages'!AT56+'3.2Cost by Packages'!AX56+'3.2Cost by Packages'!BB56+'3.2Cost by Packages'!BF56+'3.2Cost by Packages'!BJ56+'3.2Cost by Packages'!BN56+'3.2Cost by Packages'!BR56+'3.2Cost by Packages'!BV56+'3.2Cost by Packages'!BZ56+'3.2Cost by Packages'!CD56+'3.2Cost by Packages'!CH56+'3.2Cost by Packages'!CL56+'3.2Cost by Packages'!CP56+'3.2Cost by Packages'!CT56+'3.2Cost by Packages'!CX56+'3.2Cost by Packages'!DB56+'3.2Cost by Packages'!DF56+'3.2Cost by Packages'!DJ56+'3.2Cost by Packages'!DN56+'3.2Cost by Packages'!DR56</f>
        <v>238</v>
      </c>
      <c r="O54" s="37"/>
      <c r="P54" s="132">
        <f>'3.2Cost by Packages'!P56+'3.2Cost by Packages'!T56+'3.2Cost by Packages'!X56+'3.2Cost by Packages'!AB56+'3.2Cost by Packages'!AF56+'3.2Cost by Packages'!AJ56+'3.2Cost by Packages'!AN56+'3.2Cost by Packages'!AR56+'3.2Cost by Packages'!AV56+'3.2Cost by Packages'!AZ56+'3.2Cost by Packages'!BD56+'3.2Cost by Packages'!BH56+'3.2Cost by Packages'!BL56+'3.2Cost by Packages'!BP56+'3.2Cost by Packages'!BT56+'3.2Cost by Packages'!BX56+'3.2Cost by Packages'!CB56+'3.2Cost by Packages'!CF56+'3.2Cost by Packages'!CJ56+'3.2Cost by Packages'!CN56+'3.2Cost by Packages'!CR56+'3.2Cost by Packages'!CV56+'3.2Cost by Packages'!CZ56+'3.2Cost by Packages'!DD56+'3.2Cost by Packages'!DH56+'3.2Cost by Packages'!DL56+'3.2Cost by Packages'!DP56+'3.2Cost by Packages'!DT56</f>
        <v>34571.879999999997</v>
      </c>
      <c r="Q54" s="1926"/>
      <c r="R54" s="2102"/>
      <c r="S54" s="2103"/>
      <c r="T54" s="1916"/>
      <c r="U54" s="1917"/>
      <c r="V54" s="2102"/>
      <c r="W54" s="2103"/>
      <c r="X54" s="1916"/>
      <c r="Y54" s="1917"/>
      <c r="Z54" s="2102"/>
      <c r="AA54" s="2103"/>
      <c r="AB54" s="1916"/>
      <c r="AC54" s="1917"/>
      <c r="AD54" s="2102"/>
      <c r="AE54" s="2103"/>
      <c r="AF54" s="1916"/>
      <c r="AG54" s="1917"/>
      <c r="AH54" s="2102"/>
      <c r="AI54" s="2103"/>
      <c r="AJ54" s="1916"/>
      <c r="AK54" s="1917"/>
      <c r="AL54" s="2102"/>
      <c r="AM54" s="2103"/>
      <c r="AN54" s="1916"/>
      <c r="AO54" s="1917"/>
      <c r="AP54" s="2102"/>
      <c r="AQ54" s="2104"/>
      <c r="AR54" s="1916"/>
      <c r="AS54" s="1917"/>
      <c r="AT54" s="2102"/>
      <c r="AU54" s="2103"/>
      <c r="AV54" s="1916"/>
      <c r="AW54" s="1917"/>
      <c r="AX54" s="2102"/>
      <c r="AY54" s="2103"/>
      <c r="AZ54" s="2105"/>
      <c r="BA54" s="1917"/>
      <c r="BB54" s="2102"/>
      <c r="BC54" s="2106"/>
      <c r="BD54" s="1916"/>
      <c r="BE54" s="1917"/>
      <c r="BF54" s="2102"/>
      <c r="BG54" s="2103"/>
      <c r="BH54" s="1916"/>
      <c r="BI54" s="1917"/>
      <c r="BJ54" s="2102"/>
      <c r="BK54" s="2103"/>
      <c r="BL54" s="2105"/>
      <c r="BM54" s="1917"/>
      <c r="BO54" s="43"/>
      <c r="BP54" s="43"/>
      <c r="BQ54" s="43"/>
      <c r="BR54" s="43"/>
      <c r="BS54" s="43"/>
      <c r="BT54" s="43"/>
      <c r="BU54" s="43"/>
    </row>
    <row r="55" spans="1:73" ht="6.4" customHeight="1">
      <c r="A55" s="2059">
        <v>6.8</v>
      </c>
      <c r="B55" s="2067"/>
      <c r="C55" s="2236" t="s">
        <v>70</v>
      </c>
      <c r="D55" s="2236"/>
      <c r="E55" s="2236"/>
      <c r="F55" s="2236"/>
      <c r="G55" s="2237"/>
      <c r="H55" s="2061"/>
      <c r="I55" s="2177"/>
      <c r="J55" s="2178"/>
      <c r="K55" s="2062" t="s">
        <v>51</v>
      </c>
      <c r="L55" s="35">
        <f>ROUND(3357049/F89*(1-D90),2)</f>
        <v>145.26</v>
      </c>
      <c r="M55" s="48"/>
      <c r="N55" s="29">
        <f>'3.2Cost by Packages'!N57+'3.2Cost by Packages'!R57+'3.2Cost by Packages'!V57+'3.2Cost by Packages'!Z57+'3.2Cost by Packages'!AD57+'3.2Cost by Packages'!AH57+'3.2Cost by Packages'!AL57+'3.2Cost by Packages'!AP57+'3.2Cost by Packages'!AT57+'3.2Cost by Packages'!AX57+'3.2Cost by Packages'!BB57+'3.2Cost by Packages'!BF57+'3.2Cost by Packages'!BJ57+'3.2Cost by Packages'!BN57+'3.2Cost by Packages'!BR57+'3.2Cost by Packages'!BV57+'3.2Cost by Packages'!BZ57+'3.2Cost by Packages'!CD57+'3.2Cost by Packages'!CH57+'3.2Cost by Packages'!CL57+'3.2Cost by Packages'!CP57+'3.2Cost by Packages'!CT57+'3.2Cost by Packages'!CX57+'3.2Cost by Packages'!DB57+'3.2Cost by Packages'!DF57+'3.2Cost by Packages'!DJ57+'3.2Cost by Packages'!DN57+'3.2Cost by Packages'!DR57</f>
        <v>119</v>
      </c>
      <c r="O55" s="37"/>
      <c r="P55" s="132">
        <f>'3.2Cost by Packages'!P57+'3.2Cost by Packages'!T57+'3.2Cost by Packages'!X57+'3.2Cost by Packages'!AB57+'3.2Cost by Packages'!AF57+'3.2Cost by Packages'!AJ57+'3.2Cost by Packages'!AN57+'3.2Cost by Packages'!AR57+'3.2Cost by Packages'!AV57+'3.2Cost by Packages'!AZ57+'3.2Cost by Packages'!BD57+'3.2Cost by Packages'!BH57+'3.2Cost by Packages'!BL57+'3.2Cost by Packages'!BP57+'3.2Cost by Packages'!BT57+'3.2Cost by Packages'!BX57+'3.2Cost by Packages'!CB57+'3.2Cost by Packages'!CF57+'3.2Cost by Packages'!CJ57+'3.2Cost by Packages'!CN57+'3.2Cost by Packages'!CR57+'3.2Cost by Packages'!CV57+'3.2Cost by Packages'!CZ57+'3.2Cost by Packages'!DD57+'3.2Cost by Packages'!DH57+'3.2Cost by Packages'!DL57+'3.2Cost by Packages'!DP57+'3.2Cost by Packages'!DT57</f>
        <v>17285.939999999999</v>
      </c>
      <c r="Q55" s="133"/>
      <c r="R55" s="2102"/>
      <c r="S55" s="2103"/>
      <c r="T55" s="1916"/>
      <c r="U55" s="1917"/>
      <c r="V55" s="2102"/>
      <c r="W55" s="2103"/>
      <c r="X55" s="1916"/>
      <c r="Y55" s="1917"/>
      <c r="Z55" s="2102"/>
      <c r="AA55" s="2103"/>
      <c r="AB55" s="1916"/>
      <c r="AC55" s="1917"/>
      <c r="AD55" s="2102"/>
      <c r="AE55" s="2103"/>
      <c r="AF55" s="1916"/>
      <c r="AG55" s="1917"/>
      <c r="AH55" s="2102"/>
      <c r="AI55" s="2103"/>
      <c r="AJ55" s="1916"/>
      <c r="AK55" s="1917"/>
      <c r="AL55" s="2102"/>
      <c r="AM55" s="2103"/>
      <c r="AN55" s="1916"/>
      <c r="AO55" s="1917"/>
      <c r="AP55" s="2102"/>
      <c r="AQ55" s="2104"/>
      <c r="AR55" s="1916"/>
      <c r="AS55" s="1917"/>
      <c r="AT55" s="2102"/>
      <c r="AU55" s="2103"/>
      <c r="AV55" s="1916"/>
      <c r="AW55" s="1917"/>
      <c r="AX55" s="2102"/>
      <c r="AY55" s="2103"/>
      <c r="AZ55" s="2105"/>
      <c r="BA55" s="1917"/>
      <c r="BB55" s="2102"/>
      <c r="BC55" s="2106"/>
      <c r="BD55" s="1916"/>
      <c r="BE55" s="1917"/>
      <c r="BF55" s="2102"/>
      <c r="BG55" s="2103"/>
      <c r="BH55" s="1916"/>
      <c r="BI55" s="1917"/>
      <c r="BJ55" s="2102"/>
      <c r="BK55" s="2103"/>
      <c r="BL55" s="2105"/>
      <c r="BM55" s="1917"/>
      <c r="BO55" s="43"/>
      <c r="BP55" s="43"/>
      <c r="BQ55" s="43"/>
      <c r="BR55" s="43"/>
      <c r="BS55" s="43"/>
      <c r="BT55" s="43"/>
      <c r="BU55" s="43"/>
    </row>
    <row r="56" spans="1:73" ht="6.4" customHeight="1">
      <c r="A56" s="2059">
        <v>6.9</v>
      </c>
      <c r="B56" s="2067"/>
      <c r="C56" s="2236" t="s">
        <v>71</v>
      </c>
      <c r="D56" s="2236"/>
      <c r="E56" s="2236"/>
      <c r="F56" s="2236"/>
      <c r="G56" s="2237"/>
      <c r="H56" s="2061"/>
      <c r="I56" s="2177"/>
      <c r="J56" s="2178"/>
      <c r="K56" s="2062" t="s">
        <v>51</v>
      </c>
      <c r="L56" s="35">
        <f>ROUND(4103060/F89*(1-D90),2)</f>
        <v>177.54</v>
      </c>
      <c r="M56" s="48"/>
      <c r="N56" s="29">
        <f>'3.2Cost by Packages'!N58+'3.2Cost by Packages'!R58+'3.2Cost by Packages'!V58+'3.2Cost by Packages'!Z58+'3.2Cost by Packages'!AD58+'3.2Cost by Packages'!AH58+'3.2Cost by Packages'!AL58+'3.2Cost by Packages'!AP58+'3.2Cost by Packages'!AT58+'3.2Cost by Packages'!AX58+'3.2Cost by Packages'!BB58+'3.2Cost by Packages'!BF58+'3.2Cost by Packages'!BJ58+'3.2Cost by Packages'!BN58+'3.2Cost by Packages'!BR58+'3.2Cost by Packages'!BV58+'3.2Cost by Packages'!BZ58+'3.2Cost by Packages'!CD58+'3.2Cost by Packages'!CH58+'3.2Cost by Packages'!CL58+'3.2Cost by Packages'!CP58+'3.2Cost by Packages'!CT58+'3.2Cost by Packages'!CX58+'3.2Cost by Packages'!DB58+'3.2Cost by Packages'!DF58+'3.2Cost by Packages'!DJ58+'3.2Cost by Packages'!DN58+'3.2Cost by Packages'!DR58</f>
        <v>119</v>
      </c>
      <c r="O56" s="37"/>
      <c r="P56" s="132">
        <f>'3.2Cost by Packages'!P58+'3.2Cost by Packages'!T58+'3.2Cost by Packages'!X58+'3.2Cost by Packages'!AB58+'3.2Cost by Packages'!AF58+'3.2Cost by Packages'!AJ58+'3.2Cost by Packages'!AN58+'3.2Cost by Packages'!AR58+'3.2Cost by Packages'!AV58+'3.2Cost by Packages'!AZ58+'3.2Cost by Packages'!BD58+'3.2Cost by Packages'!BH58+'3.2Cost by Packages'!BL58+'3.2Cost by Packages'!BP58+'3.2Cost by Packages'!BT58+'3.2Cost by Packages'!BX58+'3.2Cost by Packages'!CB58+'3.2Cost by Packages'!CF58+'3.2Cost by Packages'!CJ58+'3.2Cost by Packages'!CN58+'3.2Cost by Packages'!CR58+'3.2Cost by Packages'!CV58+'3.2Cost by Packages'!CZ58+'3.2Cost by Packages'!DD58+'3.2Cost by Packages'!DH58+'3.2Cost by Packages'!DL58+'3.2Cost by Packages'!DP58+'3.2Cost by Packages'!DT58</f>
        <v>21127.260000000002</v>
      </c>
      <c r="Q56" s="133"/>
      <c r="R56" s="2102"/>
      <c r="S56" s="2103"/>
      <c r="T56" s="1916"/>
      <c r="U56" s="1917"/>
      <c r="V56" s="2102"/>
      <c r="W56" s="2103"/>
      <c r="X56" s="1916"/>
      <c r="Y56" s="1917"/>
      <c r="Z56" s="2102"/>
      <c r="AA56" s="2103"/>
      <c r="AB56" s="1916"/>
      <c r="AC56" s="1917"/>
      <c r="AD56" s="2102"/>
      <c r="AE56" s="2103"/>
      <c r="AF56" s="1916"/>
      <c r="AG56" s="1917"/>
      <c r="AH56" s="2102"/>
      <c r="AI56" s="2103"/>
      <c r="AJ56" s="1916"/>
      <c r="AK56" s="1917"/>
      <c r="AL56" s="2102"/>
      <c r="AM56" s="2103"/>
      <c r="AN56" s="1916"/>
      <c r="AO56" s="1917"/>
      <c r="AP56" s="2102"/>
      <c r="AQ56" s="2104"/>
      <c r="AR56" s="1916"/>
      <c r="AS56" s="1917"/>
      <c r="AT56" s="2102"/>
      <c r="AU56" s="2103"/>
      <c r="AV56" s="1916"/>
      <c r="AW56" s="1917"/>
      <c r="AX56" s="2102"/>
      <c r="AY56" s="2103"/>
      <c r="AZ56" s="2105"/>
      <c r="BA56" s="1917"/>
      <c r="BB56" s="2102"/>
      <c r="BC56" s="2106"/>
      <c r="BD56" s="1916"/>
      <c r="BE56" s="1917"/>
      <c r="BF56" s="2102"/>
      <c r="BG56" s="2103"/>
      <c r="BH56" s="1916"/>
      <c r="BI56" s="1917"/>
      <c r="BJ56" s="2102"/>
      <c r="BK56" s="2103"/>
      <c r="BL56" s="2105"/>
      <c r="BM56" s="1917"/>
      <c r="BO56" s="43"/>
      <c r="BP56" s="43"/>
      <c r="BQ56" s="43"/>
      <c r="BR56" s="43"/>
      <c r="BS56" s="43"/>
      <c r="BT56" s="43"/>
      <c r="BU56" s="43"/>
    </row>
    <row r="57" spans="1:73" s="55" customFormat="1" ht="6.4" customHeight="1">
      <c r="A57" s="2056">
        <v>7</v>
      </c>
      <c r="B57" s="2057"/>
      <c r="C57" s="2189" t="s">
        <v>75</v>
      </c>
      <c r="D57" s="2189"/>
      <c r="E57" s="2189"/>
      <c r="F57" s="2189"/>
      <c r="G57" s="2190"/>
      <c r="H57" s="2057"/>
      <c r="I57" s="2189"/>
      <c r="J57" s="2190"/>
      <c r="K57" s="2058"/>
      <c r="L57" s="53"/>
      <c r="M57" s="28"/>
      <c r="N57" s="54">
        <f>'3.2Cost by Packages'!N59+'3.2Cost by Packages'!R59+'3.2Cost by Packages'!V59+'3.2Cost by Packages'!Z59+'3.2Cost by Packages'!AD59+'3.2Cost by Packages'!AH59+'3.2Cost by Packages'!AL59+'3.2Cost by Packages'!AP59+'3.2Cost by Packages'!AT59+'3.2Cost by Packages'!AX59+'3.2Cost by Packages'!BB59+'3.2Cost by Packages'!BF59+'3.2Cost by Packages'!BJ59+'3.2Cost by Packages'!BN59+'3.2Cost by Packages'!BR59+'3.2Cost by Packages'!BV59+'3.2Cost by Packages'!BZ59+'3.2Cost by Packages'!CD59+'3.2Cost by Packages'!CH59+'3.2Cost by Packages'!CL59+'3.2Cost by Packages'!CP59+'3.2Cost by Packages'!CT59+'3.2Cost by Packages'!CX59+'3.2Cost by Packages'!DB59+'3.2Cost by Packages'!DF59+'3.2Cost by Packages'!DJ59+'3.2Cost by Packages'!DN59+'3.2Cost by Packages'!DR59</f>
        <v>0</v>
      </c>
      <c r="O57" s="30"/>
      <c r="P57" s="2032">
        <f>'3.2Cost by Packages'!P59+'3.2Cost by Packages'!T59+'3.2Cost by Packages'!X59+'3.2Cost by Packages'!AB59+'3.2Cost by Packages'!AF59+'3.2Cost by Packages'!AJ59+'3.2Cost by Packages'!AN59+'3.2Cost by Packages'!AR59+'3.2Cost by Packages'!AV59+'3.2Cost by Packages'!AZ59+'3.2Cost by Packages'!BD59+'3.2Cost by Packages'!BH59+'3.2Cost by Packages'!BL59+'3.2Cost by Packages'!BP59+'3.2Cost by Packages'!BT59+'3.2Cost by Packages'!BX59+'3.2Cost by Packages'!CB59+'3.2Cost by Packages'!CF59+'3.2Cost by Packages'!CJ59+'3.2Cost by Packages'!CN59+'3.2Cost by Packages'!CR59+'3.2Cost by Packages'!CV59+'3.2Cost by Packages'!CZ59+'3.2Cost by Packages'!DD59+'3.2Cost by Packages'!DH59+'3.2Cost by Packages'!DL59+'3.2Cost by Packages'!DP59+'3.2Cost by Packages'!DT59</f>
        <v>140493.6</v>
      </c>
      <c r="Q57" s="1924"/>
      <c r="R57" s="2095"/>
      <c r="S57" s="2096"/>
      <c r="T57" s="2097"/>
      <c r="U57" s="2098"/>
      <c r="V57" s="2095"/>
      <c r="W57" s="2096"/>
      <c r="X57" s="2097"/>
      <c r="Y57" s="2098"/>
      <c r="Z57" s="2095"/>
      <c r="AA57" s="2096"/>
      <c r="AB57" s="2097"/>
      <c r="AC57" s="2098"/>
      <c r="AD57" s="2095"/>
      <c r="AE57" s="2096"/>
      <c r="AF57" s="2097"/>
      <c r="AG57" s="2098"/>
      <c r="AH57" s="2095"/>
      <c r="AI57" s="2096"/>
      <c r="AJ57" s="2097"/>
      <c r="AK57" s="2098"/>
      <c r="AL57" s="2095"/>
      <c r="AM57" s="2096"/>
      <c r="AN57" s="2097"/>
      <c r="AO57" s="2098"/>
      <c r="AP57" s="2095"/>
      <c r="AQ57" s="2099"/>
      <c r="AR57" s="2097"/>
      <c r="AS57" s="2098"/>
      <c r="AT57" s="2095"/>
      <c r="AU57" s="2096"/>
      <c r="AV57" s="2097"/>
      <c r="AW57" s="2098"/>
      <c r="AX57" s="2095"/>
      <c r="AY57" s="2096"/>
      <c r="AZ57" s="2100"/>
      <c r="BA57" s="2098"/>
      <c r="BB57" s="2095"/>
      <c r="BC57" s="2101"/>
      <c r="BD57" s="2097"/>
      <c r="BE57" s="2098"/>
      <c r="BF57" s="2095"/>
      <c r="BG57" s="2096"/>
      <c r="BH57" s="2097"/>
      <c r="BI57" s="2098"/>
      <c r="BJ57" s="2095"/>
      <c r="BK57" s="2096"/>
      <c r="BL57" s="2100"/>
      <c r="BM57" s="2098"/>
      <c r="BN57" s="2039"/>
    </row>
    <row r="58" spans="1:73" ht="6.4" customHeight="1">
      <c r="A58" s="2071">
        <v>7.1</v>
      </c>
      <c r="B58" s="2061"/>
      <c r="C58" s="2177" t="s">
        <v>47</v>
      </c>
      <c r="D58" s="2177"/>
      <c r="E58" s="2177"/>
      <c r="F58" s="2177"/>
      <c r="G58" s="2178"/>
      <c r="H58" s="2061"/>
      <c r="I58" s="2177" t="s">
        <v>56</v>
      </c>
      <c r="J58" s="2178"/>
      <c r="K58" s="2063" t="s">
        <v>49</v>
      </c>
      <c r="L58" s="35">
        <f>ROUND(1424019/F89*(1-D90),2)</f>
        <v>61.62</v>
      </c>
      <c r="M58" s="41"/>
      <c r="N58" s="29">
        <f>'3.2Cost by Packages'!N60+'3.2Cost by Packages'!R60+'3.2Cost by Packages'!V60+'3.2Cost by Packages'!Z60+'3.2Cost by Packages'!AD60+'3.2Cost by Packages'!AH60+'3.2Cost by Packages'!AL60+'3.2Cost by Packages'!AP60+'3.2Cost by Packages'!AT60+'3.2Cost by Packages'!AX60+'3.2Cost by Packages'!BB60+'3.2Cost by Packages'!BF60+'3.2Cost by Packages'!BJ60+'3.2Cost by Packages'!BN60+'3.2Cost by Packages'!BR60+'3.2Cost by Packages'!BV60+'3.2Cost by Packages'!BZ60+'3.2Cost by Packages'!CD60+'3.2Cost by Packages'!CH60+'3.2Cost by Packages'!CL60+'3.2Cost by Packages'!CP60+'3.2Cost by Packages'!CT60+'3.2Cost by Packages'!CX60+'3.2Cost by Packages'!DB60+'3.2Cost by Packages'!DF60+'3.2Cost by Packages'!DJ60+'3.2Cost by Packages'!DN60+'3.2Cost by Packages'!DR60</f>
        <v>2280</v>
      </c>
      <c r="O58" s="37"/>
      <c r="P58" s="132">
        <f>'3.2Cost by Packages'!P60+'3.2Cost by Packages'!T60+'3.2Cost by Packages'!X60+'3.2Cost by Packages'!AB60+'3.2Cost by Packages'!AF60+'3.2Cost by Packages'!AJ60+'3.2Cost by Packages'!AN60+'3.2Cost by Packages'!AR60+'3.2Cost by Packages'!AV60+'3.2Cost by Packages'!AZ60+'3.2Cost by Packages'!BD60+'3.2Cost by Packages'!BH60+'3.2Cost by Packages'!BL60+'3.2Cost by Packages'!BP60+'3.2Cost by Packages'!BT60+'3.2Cost by Packages'!BX60+'3.2Cost by Packages'!CB60+'3.2Cost by Packages'!CF60+'3.2Cost by Packages'!CJ60+'3.2Cost by Packages'!CN60+'3.2Cost by Packages'!CR60+'3.2Cost by Packages'!CV60+'3.2Cost by Packages'!CZ60+'3.2Cost by Packages'!DD60+'3.2Cost by Packages'!DH60+'3.2Cost by Packages'!DL60+'3.2Cost by Packages'!DP60+'3.2Cost by Packages'!DT60</f>
        <v>140493.6</v>
      </c>
      <c r="Q58" s="1925"/>
      <c r="R58" s="2102"/>
      <c r="S58" s="2103"/>
      <c r="T58" s="1916"/>
      <c r="U58" s="1917"/>
      <c r="V58" s="2102"/>
      <c r="W58" s="2103"/>
      <c r="X58" s="1916"/>
      <c r="Y58" s="1917"/>
      <c r="Z58" s="2102"/>
      <c r="AA58" s="2103"/>
      <c r="AB58" s="1916"/>
      <c r="AC58" s="1917"/>
      <c r="AD58" s="2102"/>
      <c r="AE58" s="2103"/>
      <c r="AF58" s="1916"/>
      <c r="AG58" s="1917"/>
      <c r="AH58" s="2102"/>
      <c r="AI58" s="2103"/>
      <c r="AJ58" s="1916"/>
      <c r="AK58" s="1917"/>
      <c r="AL58" s="2102"/>
      <c r="AM58" s="2103"/>
      <c r="AN58" s="1916"/>
      <c r="AO58" s="1917"/>
      <c r="AP58" s="2102"/>
      <c r="AQ58" s="2104"/>
      <c r="AR58" s="1916"/>
      <c r="AS58" s="1917"/>
      <c r="AT58" s="2102"/>
      <c r="AU58" s="2103"/>
      <c r="AV58" s="1916"/>
      <c r="AW58" s="1917"/>
      <c r="AX58" s="2102"/>
      <c r="AY58" s="2103"/>
      <c r="AZ58" s="2105"/>
      <c r="BA58" s="1917"/>
      <c r="BB58" s="2102"/>
      <c r="BC58" s="2106"/>
      <c r="BD58" s="1916"/>
      <c r="BE58" s="1917"/>
      <c r="BF58" s="2102"/>
      <c r="BG58" s="2103"/>
      <c r="BH58" s="1916"/>
      <c r="BI58" s="1917"/>
      <c r="BJ58" s="2102"/>
      <c r="BK58" s="2103"/>
      <c r="BL58" s="2105"/>
      <c r="BM58" s="1917"/>
      <c r="BN58" s="2040"/>
      <c r="BO58" s="43"/>
      <c r="BP58" s="43"/>
      <c r="BQ58" s="43"/>
      <c r="BR58" s="43"/>
      <c r="BS58" s="43"/>
      <c r="BT58" s="43"/>
      <c r="BU58" s="43"/>
    </row>
    <row r="59" spans="1:73" ht="6.4" customHeight="1">
      <c r="A59" s="2071">
        <v>7.2</v>
      </c>
      <c r="B59" s="2061"/>
      <c r="C59" s="2177" t="s">
        <v>50</v>
      </c>
      <c r="D59" s="2177"/>
      <c r="E59" s="2177"/>
      <c r="F59" s="2177"/>
      <c r="G59" s="2178"/>
      <c r="H59" s="2061"/>
      <c r="I59" s="2177"/>
      <c r="J59" s="2178"/>
      <c r="K59" s="2063" t="s">
        <v>911</v>
      </c>
      <c r="L59" s="2185" t="s">
        <v>30</v>
      </c>
      <c r="M59" s="2186"/>
      <c r="N59" s="29">
        <f>'3.2Cost by Packages'!N61+'3.2Cost by Packages'!R61+'3.2Cost by Packages'!V61+'3.2Cost by Packages'!Z61+'3.2Cost by Packages'!AD61+'3.2Cost by Packages'!AH61+'3.2Cost by Packages'!AL61+'3.2Cost by Packages'!AP61+'3.2Cost by Packages'!AT61+'3.2Cost by Packages'!AX61+'3.2Cost by Packages'!BB61+'3.2Cost by Packages'!BF61+'3.2Cost by Packages'!BJ61+'3.2Cost by Packages'!BN61+'3.2Cost by Packages'!BR61+'3.2Cost by Packages'!BV61+'3.2Cost by Packages'!BZ61+'3.2Cost by Packages'!CD61+'3.2Cost by Packages'!CH61+'3.2Cost by Packages'!CL61+'3.2Cost by Packages'!CP61+'3.2Cost by Packages'!CT61+'3.2Cost by Packages'!CX61+'3.2Cost by Packages'!DB61+'3.2Cost by Packages'!DF61+'3.2Cost by Packages'!DJ61+'3.2Cost by Packages'!DN61+'3.2Cost by Packages'!DR61</f>
        <v>2280</v>
      </c>
      <c r="O59" s="37"/>
      <c r="P59" s="2179" t="s">
        <v>977</v>
      </c>
      <c r="Q59" s="2180"/>
      <c r="R59" s="2102"/>
      <c r="S59" s="2103"/>
      <c r="T59" s="2175"/>
      <c r="U59" s="2176"/>
      <c r="V59" s="2102"/>
      <c r="W59" s="2103"/>
      <c r="X59" s="1916"/>
      <c r="Y59" s="1917"/>
      <c r="Z59" s="2102"/>
      <c r="AA59" s="2103"/>
      <c r="AB59" s="2175"/>
      <c r="AC59" s="2176"/>
      <c r="AD59" s="2102"/>
      <c r="AE59" s="2103"/>
      <c r="AF59" s="2175"/>
      <c r="AG59" s="2176"/>
      <c r="AH59" s="2102"/>
      <c r="AI59" s="2103"/>
      <c r="AJ59" s="2175"/>
      <c r="AK59" s="2176"/>
      <c r="AL59" s="2102"/>
      <c r="AM59" s="2103"/>
      <c r="AN59" s="2175"/>
      <c r="AO59" s="2176"/>
      <c r="AP59" s="2102"/>
      <c r="AQ59" s="2104"/>
      <c r="AR59" s="1916"/>
      <c r="AS59" s="1917"/>
      <c r="AT59" s="2102"/>
      <c r="AU59" s="2103"/>
      <c r="AV59" s="1916"/>
      <c r="AW59" s="1917"/>
      <c r="AX59" s="2102"/>
      <c r="AY59" s="2103"/>
      <c r="AZ59" s="2105"/>
      <c r="BA59" s="1917"/>
      <c r="BB59" s="2102"/>
      <c r="BC59" s="2106"/>
      <c r="BD59" s="2175"/>
      <c r="BE59" s="2176"/>
      <c r="BF59" s="2102"/>
      <c r="BG59" s="2103"/>
      <c r="BH59" s="2175"/>
      <c r="BI59" s="2176"/>
      <c r="BJ59" s="2102"/>
      <c r="BK59" s="2103"/>
      <c r="BL59" s="2105"/>
      <c r="BM59" s="1917"/>
      <c r="BO59" s="43"/>
      <c r="BP59" s="43"/>
      <c r="BQ59" s="43"/>
      <c r="BR59" s="43"/>
      <c r="BS59" s="43"/>
      <c r="BT59" s="43"/>
      <c r="BU59" s="43"/>
    </row>
    <row r="60" spans="1:73" s="55" customFormat="1" ht="6.4" customHeight="1">
      <c r="A60" s="2056">
        <v>8</v>
      </c>
      <c r="B60" s="2057"/>
      <c r="C60" s="2189" t="s">
        <v>937</v>
      </c>
      <c r="D60" s="2189"/>
      <c r="E60" s="2189"/>
      <c r="F60" s="2189"/>
      <c r="G60" s="2190"/>
      <c r="H60" s="2057"/>
      <c r="I60" s="2189"/>
      <c r="J60" s="2190"/>
      <c r="K60" s="2058"/>
      <c r="L60" s="808"/>
      <c r="M60" s="809"/>
      <c r="N60" s="54">
        <f>'3.2Cost by Packages'!N62+'3.2Cost by Packages'!R62+'3.2Cost by Packages'!V62+'3.2Cost by Packages'!Z62+'3.2Cost by Packages'!AD62+'3.2Cost by Packages'!AH62+'3.2Cost by Packages'!AL62+'3.2Cost by Packages'!AP62+'3.2Cost by Packages'!AT62+'3.2Cost by Packages'!AX62+'3.2Cost by Packages'!BB62+'3.2Cost by Packages'!BF62+'3.2Cost by Packages'!BJ62+'3.2Cost by Packages'!BN62+'3.2Cost by Packages'!BR62+'3.2Cost by Packages'!BV62+'3.2Cost by Packages'!BZ62+'3.2Cost by Packages'!CD62+'3.2Cost by Packages'!CH62+'3.2Cost by Packages'!CL62+'3.2Cost by Packages'!CP62+'3.2Cost by Packages'!CT62+'3.2Cost by Packages'!CX62+'3.2Cost by Packages'!DB62+'3.2Cost by Packages'!DF62+'3.2Cost by Packages'!DJ62+'3.2Cost by Packages'!DN62+'3.2Cost by Packages'!DR62</f>
        <v>0</v>
      </c>
      <c r="O60" s="154"/>
      <c r="P60" s="2032">
        <f>'3.2Cost by Packages'!P62+'3.2Cost by Packages'!T62+'3.2Cost by Packages'!X62+'3.2Cost by Packages'!AB62+'3.2Cost by Packages'!AF62+'3.2Cost by Packages'!AJ62+'3.2Cost by Packages'!AN62+'3.2Cost by Packages'!AR62+'3.2Cost by Packages'!AV62+'3.2Cost by Packages'!AZ62+'3.2Cost by Packages'!BD62+'3.2Cost by Packages'!BH62+'3.2Cost by Packages'!BL62+'3.2Cost by Packages'!BP62+'3.2Cost by Packages'!BT62+'3.2Cost by Packages'!BX62+'3.2Cost by Packages'!CB62+'3.2Cost by Packages'!CF62+'3.2Cost by Packages'!CJ62+'3.2Cost by Packages'!CN62+'3.2Cost by Packages'!CR62+'3.2Cost by Packages'!CV62+'3.2Cost by Packages'!CZ62+'3.2Cost by Packages'!DD62+'3.2Cost by Packages'!DH62+'3.2Cost by Packages'!DL62+'3.2Cost by Packages'!DP62+'3.2Cost by Packages'!DT62</f>
        <v>28212.48</v>
      </c>
      <c r="Q60" s="1927"/>
      <c r="R60" s="2107"/>
      <c r="S60" s="2108"/>
      <c r="T60" s="2109"/>
      <c r="U60" s="2110"/>
      <c r="V60" s="2107"/>
      <c r="W60" s="2108"/>
      <c r="X60" s="2111"/>
      <c r="Y60" s="2112"/>
      <c r="Z60" s="2107"/>
      <c r="AA60" s="2108"/>
      <c r="AB60" s="2109"/>
      <c r="AC60" s="2110"/>
      <c r="AD60" s="2107"/>
      <c r="AE60" s="2108"/>
      <c r="AF60" s="2109"/>
      <c r="AG60" s="2110"/>
      <c r="AH60" s="2107"/>
      <c r="AI60" s="2108"/>
      <c r="AJ60" s="2109"/>
      <c r="AK60" s="2110"/>
      <c r="AL60" s="2107"/>
      <c r="AM60" s="2108"/>
      <c r="AN60" s="2109"/>
      <c r="AO60" s="2110"/>
      <c r="AP60" s="2107"/>
      <c r="AQ60" s="2113"/>
      <c r="AR60" s="2111"/>
      <c r="AS60" s="2112"/>
      <c r="AT60" s="2107"/>
      <c r="AU60" s="2108"/>
      <c r="AV60" s="2111"/>
      <c r="AW60" s="2112"/>
      <c r="AX60" s="2107"/>
      <c r="AY60" s="2108"/>
      <c r="AZ60" s="2114"/>
      <c r="BA60" s="2112"/>
      <c r="BB60" s="2107"/>
      <c r="BC60" s="2115"/>
      <c r="BD60" s="2109"/>
      <c r="BE60" s="2110"/>
      <c r="BF60" s="2107"/>
      <c r="BG60" s="2108"/>
      <c r="BH60" s="2109"/>
      <c r="BI60" s="2110"/>
      <c r="BJ60" s="2107"/>
      <c r="BK60" s="2108"/>
      <c r="BL60" s="2114"/>
      <c r="BM60" s="2112"/>
      <c r="BN60" s="2039"/>
    </row>
    <row r="61" spans="1:73" ht="6.4" customHeight="1">
      <c r="A61" s="2071">
        <v>8.1</v>
      </c>
      <c r="B61" s="2061"/>
      <c r="C61" s="2181" t="s">
        <v>47</v>
      </c>
      <c r="D61" s="2181"/>
      <c r="E61" s="2181"/>
      <c r="F61" s="2181"/>
      <c r="G61" s="2182"/>
      <c r="H61" s="2061"/>
      <c r="I61" s="2177" t="s">
        <v>48</v>
      </c>
      <c r="J61" s="2178"/>
      <c r="K61" s="2062" t="s">
        <v>49</v>
      </c>
      <c r="L61" s="35">
        <f>ROUND(1180473/F89*(1-D90),2)</f>
        <v>51.08</v>
      </c>
      <c r="M61" s="36"/>
      <c r="N61" s="29">
        <f>'3.2Cost by Packages'!N63+'3.2Cost by Packages'!R63+'3.2Cost by Packages'!V63+'3.2Cost by Packages'!Z63+'3.2Cost by Packages'!AD63+'3.2Cost by Packages'!AH63+'3.2Cost by Packages'!AL63+'3.2Cost by Packages'!AP63+'3.2Cost by Packages'!AT63+'3.2Cost by Packages'!AX63+'3.2Cost by Packages'!BB63+'3.2Cost by Packages'!BF63+'3.2Cost by Packages'!BJ63+'3.2Cost by Packages'!BN63+'3.2Cost by Packages'!BR63+'3.2Cost by Packages'!BV63+'3.2Cost by Packages'!BZ63+'3.2Cost by Packages'!CD63+'3.2Cost by Packages'!CH63+'3.2Cost by Packages'!CL63+'3.2Cost by Packages'!CP63+'3.2Cost by Packages'!CT63+'3.2Cost by Packages'!CX63+'3.2Cost by Packages'!DB63+'3.2Cost by Packages'!DF63+'3.2Cost by Packages'!DJ63+'3.2Cost by Packages'!DN63+'3.2Cost by Packages'!DR63</f>
        <v>465</v>
      </c>
      <c r="O61" s="150"/>
      <c r="P61" s="132">
        <f>'3.2Cost by Packages'!P63+'3.2Cost by Packages'!T63+'3.2Cost by Packages'!X63+'3.2Cost by Packages'!AB63+'3.2Cost by Packages'!AF63+'3.2Cost by Packages'!AJ63+'3.2Cost by Packages'!AN63+'3.2Cost by Packages'!AR63+'3.2Cost by Packages'!AV63+'3.2Cost by Packages'!AZ63+'3.2Cost by Packages'!BD63+'3.2Cost by Packages'!BH63+'3.2Cost by Packages'!BL63+'3.2Cost by Packages'!BP63+'3.2Cost by Packages'!BT63+'3.2Cost by Packages'!BX63+'3.2Cost by Packages'!CB63+'3.2Cost by Packages'!CF63+'3.2Cost by Packages'!CJ63+'3.2Cost by Packages'!CN63+'3.2Cost by Packages'!CR63+'3.2Cost by Packages'!CV63+'3.2Cost by Packages'!CZ63+'3.2Cost by Packages'!DD63+'3.2Cost by Packages'!DH63+'3.2Cost by Packages'!DL63+'3.2Cost by Packages'!DP63+'3.2Cost by Packages'!DT63</f>
        <v>23752.199999999997</v>
      </c>
      <c r="Q61" s="1928"/>
      <c r="R61" s="2116"/>
      <c r="S61" s="2117"/>
      <c r="T61" s="2118"/>
      <c r="U61" s="2119"/>
      <c r="V61" s="2116"/>
      <c r="W61" s="2117"/>
      <c r="X61" s="2120"/>
      <c r="Y61" s="2121"/>
      <c r="Z61" s="2116"/>
      <c r="AA61" s="2117"/>
      <c r="AB61" s="2118"/>
      <c r="AC61" s="2119"/>
      <c r="AD61" s="2116"/>
      <c r="AE61" s="2117"/>
      <c r="AF61" s="2118"/>
      <c r="AG61" s="2119"/>
      <c r="AH61" s="2116"/>
      <c r="AI61" s="2117"/>
      <c r="AJ61" s="2118"/>
      <c r="AK61" s="2119"/>
      <c r="AL61" s="2116"/>
      <c r="AM61" s="2117"/>
      <c r="AN61" s="2118"/>
      <c r="AO61" s="2119"/>
      <c r="AP61" s="2116"/>
      <c r="AQ61" s="2122"/>
      <c r="AR61" s="2120"/>
      <c r="AS61" s="2121"/>
      <c r="AT61" s="2116"/>
      <c r="AU61" s="2117"/>
      <c r="AV61" s="2120"/>
      <c r="AW61" s="2121"/>
      <c r="AX61" s="2116"/>
      <c r="AY61" s="2117"/>
      <c r="AZ61" s="2123"/>
      <c r="BA61" s="2121"/>
      <c r="BB61" s="2116"/>
      <c r="BC61" s="2124"/>
      <c r="BD61" s="2118"/>
      <c r="BE61" s="2119"/>
      <c r="BF61" s="2116"/>
      <c r="BG61" s="2117"/>
      <c r="BH61" s="2118"/>
      <c r="BI61" s="2119"/>
      <c r="BJ61" s="2116"/>
      <c r="BK61" s="2117"/>
      <c r="BL61" s="2123"/>
      <c r="BM61" s="2121"/>
      <c r="BO61" s="43"/>
      <c r="BP61" s="43"/>
      <c r="BQ61" s="43"/>
      <c r="BR61" s="43"/>
      <c r="BS61" s="43"/>
      <c r="BT61" s="43"/>
      <c r="BU61" s="43"/>
    </row>
    <row r="62" spans="1:73" ht="6.4" customHeight="1">
      <c r="A62" s="2071">
        <v>8.1999999999999993</v>
      </c>
      <c r="B62" s="2061"/>
      <c r="C62" s="2177" t="s">
        <v>50</v>
      </c>
      <c r="D62" s="2177"/>
      <c r="E62" s="2177"/>
      <c r="F62" s="2177"/>
      <c r="G62" s="2178"/>
      <c r="H62" s="2061"/>
      <c r="I62" s="2177"/>
      <c r="J62" s="2178"/>
      <c r="K62" s="2063" t="s">
        <v>51</v>
      </c>
      <c r="L62" s="2185" t="s">
        <v>30</v>
      </c>
      <c r="M62" s="2186"/>
      <c r="N62" s="29">
        <f>'3.2Cost by Packages'!N64+'3.2Cost by Packages'!R64+'3.2Cost by Packages'!V64+'3.2Cost by Packages'!Z64+'3.2Cost by Packages'!AD64+'3.2Cost by Packages'!AH64+'3.2Cost by Packages'!AL64+'3.2Cost by Packages'!AP64+'3.2Cost by Packages'!AT64+'3.2Cost by Packages'!AX64+'3.2Cost by Packages'!BB64+'3.2Cost by Packages'!BF64+'3.2Cost by Packages'!BJ64+'3.2Cost by Packages'!BN64+'3.2Cost by Packages'!BR64+'3.2Cost by Packages'!BV64+'3.2Cost by Packages'!BZ64+'3.2Cost by Packages'!CD64+'3.2Cost by Packages'!CH64+'3.2Cost by Packages'!CL64+'3.2Cost by Packages'!CP64+'3.2Cost by Packages'!CT64+'3.2Cost by Packages'!CX64+'3.2Cost by Packages'!DB64+'3.2Cost by Packages'!DF64+'3.2Cost by Packages'!DJ64+'3.2Cost by Packages'!DN64+'3.2Cost by Packages'!DR64</f>
        <v>248</v>
      </c>
      <c r="O62" s="150"/>
      <c r="P62" s="2179" t="s">
        <v>977</v>
      </c>
      <c r="Q62" s="2180"/>
      <c r="R62" s="2116"/>
      <c r="S62" s="2117"/>
      <c r="T62" s="2118"/>
      <c r="U62" s="2119"/>
      <c r="V62" s="2116"/>
      <c r="W62" s="2117"/>
      <c r="X62" s="2120"/>
      <c r="Y62" s="2121"/>
      <c r="Z62" s="2116"/>
      <c r="AA62" s="2117"/>
      <c r="AB62" s="2118"/>
      <c r="AC62" s="2119"/>
      <c r="AD62" s="2116"/>
      <c r="AE62" s="2117"/>
      <c r="AF62" s="2118"/>
      <c r="AG62" s="2119"/>
      <c r="AH62" s="2116"/>
      <c r="AI62" s="2117"/>
      <c r="AJ62" s="2118"/>
      <c r="AK62" s="2119"/>
      <c r="AL62" s="2116"/>
      <c r="AM62" s="2117"/>
      <c r="AN62" s="2118"/>
      <c r="AO62" s="2119"/>
      <c r="AP62" s="2116"/>
      <c r="AQ62" s="2122"/>
      <c r="AR62" s="2120"/>
      <c r="AS62" s="2121"/>
      <c r="AT62" s="2116"/>
      <c r="AU62" s="2117"/>
      <c r="AV62" s="2120"/>
      <c r="AW62" s="2121"/>
      <c r="AX62" s="2116"/>
      <c r="AY62" s="2117"/>
      <c r="AZ62" s="2123"/>
      <c r="BA62" s="2121"/>
      <c r="BB62" s="2116"/>
      <c r="BC62" s="2124"/>
      <c r="BD62" s="2118"/>
      <c r="BE62" s="2119"/>
      <c r="BF62" s="2116"/>
      <c r="BG62" s="2117"/>
      <c r="BH62" s="2118"/>
      <c r="BI62" s="2119"/>
      <c r="BJ62" s="2116"/>
      <c r="BK62" s="2117"/>
      <c r="BL62" s="2123"/>
      <c r="BM62" s="2121"/>
      <c r="BO62" s="43"/>
      <c r="BP62" s="43"/>
      <c r="BQ62" s="43"/>
      <c r="BR62" s="43"/>
      <c r="BS62" s="43"/>
      <c r="BT62" s="43"/>
      <c r="BU62" s="43"/>
    </row>
    <row r="63" spans="1:73" ht="6.4" customHeight="1">
      <c r="A63" s="2071">
        <v>8.3000000000000007</v>
      </c>
      <c r="B63" s="2061"/>
      <c r="C63" s="2177" t="s">
        <v>52</v>
      </c>
      <c r="D63" s="2177"/>
      <c r="E63" s="2177"/>
      <c r="F63" s="2177"/>
      <c r="G63" s="2178"/>
      <c r="H63" s="2061"/>
      <c r="I63" s="2177"/>
      <c r="J63" s="2178"/>
      <c r="K63" s="2063" t="s">
        <v>51</v>
      </c>
      <c r="L63" s="35">
        <f>ROUND(1018620/F89*(1-D90),2)</f>
        <v>44.07</v>
      </c>
      <c r="M63" s="41"/>
      <c r="N63" s="29">
        <f>'3.2Cost by Packages'!N65+'3.2Cost by Packages'!R65+'3.2Cost by Packages'!V65+'3.2Cost by Packages'!Z65+'3.2Cost by Packages'!AD65+'3.2Cost by Packages'!AH65+'3.2Cost by Packages'!AL65+'3.2Cost by Packages'!AP65+'3.2Cost by Packages'!AT65+'3.2Cost by Packages'!AX65+'3.2Cost by Packages'!BB65+'3.2Cost by Packages'!BF65+'3.2Cost by Packages'!BJ65+'3.2Cost by Packages'!BN65+'3.2Cost by Packages'!BR65+'3.2Cost by Packages'!BV65+'3.2Cost by Packages'!BZ65+'3.2Cost by Packages'!CD65+'3.2Cost by Packages'!CH65+'3.2Cost by Packages'!CL65+'3.2Cost by Packages'!CP65+'3.2Cost by Packages'!CT65+'3.2Cost by Packages'!CX65+'3.2Cost by Packages'!DB65+'3.2Cost by Packages'!DF65+'3.2Cost by Packages'!DJ65+'3.2Cost by Packages'!DN65+'3.2Cost by Packages'!DR65</f>
        <v>62</v>
      </c>
      <c r="O63" s="150"/>
      <c r="P63" s="132">
        <f>'3.2Cost by Packages'!P65+'3.2Cost by Packages'!T65+'3.2Cost by Packages'!X65+'3.2Cost by Packages'!AB65+'3.2Cost by Packages'!AF65+'3.2Cost by Packages'!AJ65+'3.2Cost by Packages'!AN65+'3.2Cost by Packages'!AR65+'3.2Cost by Packages'!AV65+'3.2Cost by Packages'!AZ65+'3.2Cost by Packages'!BD65+'3.2Cost by Packages'!BH65+'3.2Cost by Packages'!BL65+'3.2Cost by Packages'!BP65+'3.2Cost by Packages'!BT65+'3.2Cost by Packages'!BX65+'3.2Cost by Packages'!CB65+'3.2Cost by Packages'!CF65+'3.2Cost by Packages'!CJ65+'3.2Cost by Packages'!CN65+'3.2Cost by Packages'!CR65+'3.2Cost by Packages'!CV65+'3.2Cost by Packages'!CZ65+'3.2Cost by Packages'!DD65+'3.2Cost by Packages'!DH65+'3.2Cost by Packages'!DL65+'3.2Cost by Packages'!DP65+'3.2Cost by Packages'!DT65</f>
        <v>2732.34</v>
      </c>
      <c r="Q63" s="1928"/>
      <c r="R63" s="2116"/>
      <c r="S63" s="2117"/>
      <c r="T63" s="2118"/>
      <c r="U63" s="2119"/>
      <c r="V63" s="2116"/>
      <c r="W63" s="2117"/>
      <c r="X63" s="2120"/>
      <c r="Y63" s="2121"/>
      <c r="Z63" s="2116"/>
      <c r="AA63" s="2117"/>
      <c r="AB63" s="2118"/>
      <c r="AC63" s="2119"/>
      <c r="AD63" s="2116"/>
      <c r="AE63" s="2117"/>
      <c r="AF63" s="2118"/>
      <c r="AG63" s="2119"/>
      <c r="AH63" s="2116"/>
      <c r="AI63" s="2117"/>
      <c r="AJ63" s="2118"/>
      <c r="AK63" s="2119"/>
      <c r="AL63" s="2116"/>
      <c r="AM63" s="2117"/>
      <c r="AN63" s="2118"/>
      <c r="AO63" s="2119"/>
      <c r="AP63" s="2116"/>
      <c r="AQ63" s="2122"/>
      <c r="AR63" s="2120"/>
      <c r="AS63" s="2121"/>
      <c r="AT63" s="2116"/>
      <c r="AU63" s="2117"/>
      <c r="AV63" s="2120"/>
      <c r="AW63" s="2121"/>
      <c r="AX63" s="2116"/>
      <c r="AY63" s="2117"/>
      <c r="AZ63" s="2123"/>
      <c r="BA63" s="2121"/>
      <c r="BB63" s="2116"/>
      <c r="BC63" s="2124"/>
      <c r="BD63" s="2118"/>
      <c r="BE63" s="2119"/>
      <c r="BF63" s="2116"/>
      <c r="BG63" s="2117"/>
      <c r="BH63" s="2118"/>
      <c r="BI63" s="2119"/>
      <c r="BJ63" s="2116"/>
      <c r="BK63" s="2117"/>
      <c r="BL63" s="2123"/>
      <c r="BM63" s="2121"/>
      <c r="BO63" s="43"/>
      <c r="BP63" s="43"/>
      <c r="BQ63" s="43"/>
      <c r="BR63" s="43"/>
      <c r="BS63" s="43"/>
      <c r="BT63" s="43"/>
      <c r="BU63" s="43"/>
    </row>
    <row r="64" spans="1:73" ht="6.4" customHeight="1">
      <c r="A64" s="2071">
        <v>8.4</v>
      </c>
      <c r="B64" s="2061"/>
      <c r="C64" s="2177" t="s">
        <v>53</v>
      </c>
      <c r="D64" s="2177"/>
      <c r="E64" s="2177"/>
      <c r="F64" s="2177"/>
      <c r="G64" s="2178"/>
      <c r="H64" s="2061"/>
      <c r="I64" s="2177"/>
      <c r="J64" s="2178"/>
      <c r="K64" s="2063" t="s">
        <v>51</v>
      </c>
      <c r="L64" s="35">
        <f>ROUND(644053/F89*(1-D90),2)</f>
        <v>27.87</v>
      </c>
      <c r="M64" s="41"/>
      <c r="N64" s="29">
        <f>'3.2Cost by Packages'!N66+'3.2Cost by Packages'!R66+'3.2Cost by Packages'!V66+'3.2Cost by Packages'!Z66+'3.2Cost by Packages'!AD66+'3.2Cost by Packages'!AH66+'3.2Cost by Packages'!AL66+'3.2Cost by Packages'!AP66+'3.2Cost by Packages'!AT66+'3.2Cost by Packages'!AX66+'3.2Cost by Packages'!BB66+'3.2Cost by Packages'!BF66+'3.2Cost by Packages'!BJ66+'3.2Cost by Packages'!BN66+'3.2Cost by Packages'!BR66+'3.2Cost by Packages'!BV66+'3.2Cost by Packages'!BZ66+'3.2Cost by Packages'!CD66+'3.2Cost by Packages'!CH66+'3.2Cost by Packages'!CL66+'3.2Cost by Packages'!CP66+'3.2Cost by Packages'!CT66+'3.2Cost by Packages'!CX66+'3.2Cost by Packages'!DB66+'3.2Cost by Packages'!DF66+'3.2Cost by Packages'!DJ66+'3.2Cost by Packages'!DN66+'3.2Cost by Packages'!DR66</f>
        <v>62</v>
      </c>
      <c r="O64" s="150"/>
      <c r="P64" s="132">
        <f>'3.2Cost by Packages'!P66+'3.2Cost by Packages'!T66+'3.2Cost by Packages'!X66+'3.2Cost by Packages'!AB66+'3.2Cost by Packages'!AF66+'3.2Cost by Packages'!AJ66+'3.2Cost by Packages'!AN66+'3.2Cost by Packages'!AR66+'3.2Cost by Packages'!AV66+'3.2Cost by Packages'!AZ66+'3.2Cost by Packages'!BD66+'3.2Cost by Packages'!BH66+'3.2Cost by Packages'!BL66+'3.2Cost by Packages'!BP66+'3.2Cost by Packages'!BT66+'3.2Cost by Packages'!BX66+'3.2Cost by Packages'!CB66+'3.2Cost by Packages'!CF66+'3.2Cost by Packages'!CJ66+'3.2Cost by Packages'!CN66+'3.2Cost by Packages'!CR66+'3.2Cost by Packages'!CV66+'3.2Cost by Packages'!CZ66+'3.2Cost by Packages'!DD66+'3.2Cost by Packages'!DH66+'3.2Cost by Packages'!DL66+'3.2Cost by Packages'!DP66+'3.2Cost by Packages'!DT66</f>
        <v>1727.94</v>
      </c>
      <c r="Q64" s="1928"/>
      <c r="R64" s="2116"/>
      <c r="S64" s="2117"/>
      <c r="T64" s="2118"/>
      <c r="U64" s="2119"/>
      <c r="V64" s="2116"/>
      <c r="W64" s="2117"/>
      <c r="X64" s="2120"/>
      <c r="Y64" s="2121"/>
      <c r="Z64" s="2116"/>
      <c r="AA64" s="2117"/>
      <c r="AB64" s="2118"/>
      <c r="AC64" s="2119"/>
      <c r="AD64" s="2116"/>
      <c r="AE64" s="2117"/>
      <c r="AF64" s="2118"/>
      <c r="AG64" s="2119"/>
      <c r="AH64" s="2116"/>
      <c r="AI64" s="2117"/>
      <c r="AJ64" s="2118"/>
      <c r="AK64" s="2119"/>
      <c r="AL64" s="2116"/>
      <c r="AM64" s="2117"/>
      <c r="AN64" s="2118"/>
      <c r="AO64" s="2119"/>
      <c r="AP64" s="2116"/>
      <c r="AQ64" s="2122"/>
      <c r="AR64" s="2120"/>
      <c r="AS64" s="2121"/>
      <c r="AT64" s="2116"/>
      <c r="AU64" s="2117"/>
      <c r="AV64" s="2120"/>
      <c r="AW64" s="2121"/>
      <c r="AX64" s="2116"/>
      <c r="AY64" s="2117"/>
      <c r="AZ64" s="2123"/>
      <c r="BA64" s="2121"/>
      <c r="BB64" s="2116"/>
      <c r="BC64" s="2124"/>
      <c r="BD64" s="2118"/>
      <c r="BE64" s="2119"/>
      <c r="BF64" s="2116"/>
      <c r="BG64" s="2117"/>
      <c r="BH64" s="2118"/>
      <c r="BI64" s="2119"/>
      <c r="BJ64" s="2116"/>
      <c r="BK64" s="2117"/>
      <c r="BL64" s="2123"/>
      <c r="BM64" s="2121"/>
      <c r="BO64" s="43"/>
      <c r="BP64" s="43"/>
      <c r="BQ64" s="43"/>
      <c r="BR64" s="43"/>
      <c r="BS64" s="43"/>
      <c r="BT64" s="43"/>
      <c r="BU64" s="43"/>
    </row>
    <row r="65" spans="1:73" s="55" customFormat="1" ht="6.4" customHeight="1">
      <c r="A65" s="2056">
        <v>9</v>
      </c>
      <c r="B65" s="2057"/>
      <c r="C65" s="2254" t="s">
        <v>120</v>
      </c>
      <c r="D65" s="2254"/>
      <c r="E65" s="2254"/>
      <c r="F65" s="2254"/>
      <c r="G65" s="2255"/>
      <c r="H65" s="2057"/>
      <c r="I65" s="2189"/>
      <c r="J65" s="2190"/>
      <c r="K65" s="2056"/>
      <c r="L65" s="153"/>
      <c r="M65" s="52"/>
      <c r="N65" s="54">
        <f>'3.2Cost by Packages'!N67+'3.2Cost by Packages'!R67+'3.2Cost by Packages'!V67+'3.2Cost by Packages'!Z67+'3.2Cost by Packages'!AD67+'3.2Cost by Packages'!AH67+'3.2Cost by Packages'!AL67+'3.2Cost by Packages'!AP67+'3.2Cost by Packages'!AT67+'3.2Cost by Packages'!AX67+'3.2Cost by Packages'!BB67+'3.2Cost by Packages'!BF67+'3.2Cost by Packages'!BJ67+'3.2Cost by Packages'!BN67+'3.2Cost by Packages'!BR67+'3.2Cost by Packages'!BV67+'3.2Cost by Packages'!BZ67+'3.2Cost by Packages'!CD67+'3.2Cost by Packages'!CH67+'3.2Cost by Packages'!CL67+'3.2Cost by Packages'!CP67+'3.2Cost by Packages'!CT67+'3.2Cost by Packages'!CX67+'3.2Cost by Packages'!DB67+'3.2Cost by Packages'!DF67+'3.2Cost by Packages'!DJ67+'3.2Cost by Packages'!DN67+'3.2Cost by Packages'!DR67</f>
        <v>0</v>
      </c>
      <c r="O65" s="154"/>
      <c r="P65" s="2032">
        <f>'3.2Cost by Packages'!P67+'3.2Cost by Packages'!T67+'3.2Cost by Packages'!X67+'3.2Cost by Packages'!AB67+'3.2Cost by Packages'!AF67+'3.2Cost by Packages'!AJ67+'3.2Cost by Packages'!AN67+'3.2Cost by Packages'!AR67+'3.2Cost by Packages'!AV67+'3.2Cost by Packages'!AZ67+'3.2Cost by Packages'!BD67+'3.2Cost by Packages'!BH67+'3.2Cost by Packages'!BL67+'3.2Cost by Packages'!BP67+'3.2Cost by Packages'!BT67+'3.2Cost by Packages'!BX67+'3.2Cost by Packages'!CB67+'3.2Cost by Packages'!CF67+'3.2Cost by Packages'!CJ67+'3.2Cost by Packages'!CN67+'3.2Cost by Packages'!CR67+'3.2Cost by Packages'!CV67+'3.2Cost by Packages'!CZ67+'3.2Cost by Packages'!DD67+'3.2Cost by Packages'!DH67+'3.2Cost by Packages'!DL67+'3.2Cost by Packages'!DP67+'3.2Cost by Packages'!DT67</f>
        <v>4961.6399999999994</v>
      </c>
      <c r="Q65" s="1929"/>
      <c r="R65" s="2107"/>
      <c r="S65" s="2108"/>
      <c r="T65" s="2111"/>
      <c r="U65" s="2112"/>
      <c r="V65" s="2107"/>
      <c r="W65" s="2108"/>
      <c r="X65" s="2111"/>
      <c r="Y65" s="2112"/>
      <c r="Z65" s="2107"/>
      <c r="AA65" s="2108"/>
      <c r="AB65" s="2111"/>
      <c r="AC65" s="2112"/>
      <c r="AD65" s="2107"/>
      <c r="AE65" s="2108"/>
      <c r="AF65" s="2111"/>
      <c r="AG65" s="2112"/>
      <c r="AH65" s="2107"/>
      <c r="AI65" s="2108"/>
      <c r="AJ65" s="2111"/>
      <c r="AK65" s="2112"/>
      <c r="AL65" s="2107"/>
      <c r="AM65" s="2108"/>
      <c r="AN65" s="2111"/>
      <c r="AO65" s="2112"/>
      <c r="AP65" s="2107"/>
      <c r="AQ65" s="2113"/>
      <c r="AR65" s="2111"/>
      <c r="AS65" s="2112"/>
      <c r="AT65" s="2107"/>
      <c r="AU65" s="2108"/>
      <c r="AV65" s="2111"/>
      <c r="AW65" s="2112"/>
      <c r="AX65" s="2107"/>
      <c r="AY65" s="2108"/>
      <c r="AZ65" s="2114"/>
      <c r="BA65" s="2112"/>
      <c r="BB65" s="2107"/>
      <c r="BC65" s="2115"/>
      <c r="BD65" s="2111"/>
      <c r="BE65" s="2112"/>
      <c r="BF65" s="2107"/>
      <c r="BG65" s="2108"/>
      <c r="BH65" s="2111"/>
      <c r="BI65" s="2112"/>
      <c r="BJ65" s="2107"/>
      <c r="BK65" s="2108"/>
      <c r="BL65" s="2114"/>
      <c r="BM65" s="2112"/>
      <c r="BN65" s="2039"/>
    </row>
    <row r="66" spans="1:73" ht="6.4" customHeight="1">
      <c r="A66" s="2072">
        <v>9.1</v>
      </c>
      <c r="B66" s="2073"/>
      <c r="C66" s="2245" t="s">
        <v>121</v>
      </c>
      <c r="D66" s="2245"/>
      <c r="E66" s="2245"/>
      <c r="F66" s="2245"/>
      <c r="G66" s="2246"/>
      <c r="H66" s="2073"/>
      <c r="I66" s="2245"/>
      <c r="J66" s="2246"/>
      <c r="K66" s="2074" t="s">
        <v>122</v>
      </c>
      <c r="L66" s="148">
        <f>ROUND(479692/F89*(1-D90),2)</f>
        <v>20.76</v>
      </c>
      <c r="M66" s="1922"/>
      <c r="N66" s="149">
        <f>'3.2Cost by Packages'!N68+'3.2Cost by Packages'!R68+'3.2Cost by Packages'!V68+'3.2Cost by Packages'!Z68+'3.2Cost by Packages'!AD68+'3.2Cost by Packages'!AH68+'3.2Cost by Packages'!AL68+'3.2Cost by Packages'!AP68+'3.2Cost by Packages'!AT68+'3.2Cost by Packages'!AX68+'3.2Cost by Packages'!BB68+'3.2Cost by Packages'!BF68+'3.2Cost by Packages'!BJ68+'3.2Cost by Packages'!BN68+'3.2Cost by Packages'!BR68+'3.2Cost by Packages'!BV68+'3.2Cost by Packages'!BZ68+'3.2Cost by Packages'!CD68+'3.2Cost by Packages'!CH68+'3.2Cost by Packages'!CL68+'3.2Cost by Packages'!CP68+'3.2Cost by Packages'!CT68+'3.2Cost by Packages'!CX68+'3.2Cost by Packages'!DB68+'3.2Cost by Packages'!DF68+'3.2Cost by Packages'!DJ68+'3.2Cost by Packages'!DN68+'3.2Cost by Packages'!DR68</f>
        <v>239</v>
      </c>
      <c r="O66" s="150"/>
      <c r="P66" s="2033">
        <f>'3.2Cost by Packages'!P68+'3.2Cost by Packages'!T68+'3.2Cost by Packages'!X68+'3.2Cost by Packages'!AB68+'3.2Cost by Packages'!AF68+'3.2Cost by Packages'!AJ68+'3.2Cost by Packages'!AN68+'3.2Cost by Packages'!AR68+'3.2Cost by Packages'!AV68+'3.2Cost by Packages'!AZ68+'3.2Cost by Packages'!BD68+'3.2Cost by Packages'!BH68+'3.2Cost by Packages'!BL68+'3.2Cost by Packages'!BP68+'3.2Cost by Packages'!BT68+'3.2Cost by Packages'!BX68+'3.2Cost by Packages'!CB68+'3.2Cost by Packages'!CF68+'3.2Cost by Packages'!CJ68+'3.2Cost by Packages'!CN68+'3.2Cost by Packages'!CR68+'3.2Cost by Packages'!CV68+'3.2Cost by Packages'!CZ68+'3.2Cost by Packages'!DD68+'3.2Cost by Packages'!DH68+'3.2Cost by Packages'!DL68+'3.2Cost by Packages'!DP68+'3.2Cost by Packages'!DT68</f>
        <v>4961.6399999999994</v>
      </c>
      <c r="Q66" s="1934"/>
      <c r="R66" s="2125"/>
      <c r="S66" s="2126"/>
      <c r="T66" s="2127"/>
      <c r="U66" s="2128"/>
      <c r="V66" s="2125"/>
      <c r="W66" s="2126"/>
      <c r="X66" s="2127"/>
      <c r="Y66" s="2128"/>
      <c r="Z66" s="2125"/>
      <c r="AA66" s="2126"/>
      <c r="AB66" s="2127"/>
      <c r="AC66" s="2128"/>
      <c r="AD66" s="2125"/>
      <c r="AE66" s="2126"/>
      <c r="AF66" s="2127"/>
      <c r="AG66" s="2128"/>
      <c r="AH66" s="2125"/>
      <c r="AI66" s="2126"/>
      <c r="AJ66" s="2127"/>
      <c r="AK66" s="2128"/>
      <c r="AL66" s="2125"/>
      <c r="AM66" s="2126"/>
      <c r="AN66" s="2127"/>
      <c r="AO66" s="2128"/>
      <c r="AP66" s="2125"/>
      <c r="AQ66" s="2129"/>
      <c r="AR66" s="2127"/>
      <c r="AS66" s="2128"/>
      <c r="AT66" s="2125"/>
      <c r="AU66" s="2126"/>
      <c r="AV66" s="2127"/>
      <c r="AW66" s="2128"/>
      <c r="AX66" s="2125"/>
      <c r="AY66" s="2126"/>
      <c r="AZ66" s="2130"/>
      <c r="BA66" s="2128"/>
      <c r="BB66" s="2125"/>
      <c r="BC66" s="2131"/>
      <c r="BD66" s="2127"/>
      <c r="BE66" s="2128"/>
      <c r="BF66" s="2125"/>
      <c r="BG66" s="2126"/>
      <c r="BH66" s="2127"/>
      <c r="BI66" s="2128"/>
      <c r="BJ66" s="2125"/>
      <c r="BK66" s="2126"/>
      <c r="BL66" s="2130"/>
      <c r="BM66" s="2128"/>
      <c r="BO66" s="43"/>
      <c r="BP66" s="43"/>
      <c r="BQ66" s="43"/>
      <c r="BR66" s="43"/>
      <c r="BS66" s="43"/>
      <c r="BT66" s="43"/>
      <c r="BU66" s="43"/>
    </row>
    <row r="67" spans="1:73" s="55" customFormat="1" ht="6.4" customHeight="1">
      <c r="A67" s="2075" t="s">
        <v>979</v>
      </c>
      <c r="B67" s="2076"/>
      <c r="C67" s="2241" t="s">
        <v>980</v>
      </c>
      <c r="D67" s="2241"/>
      <c r="E67" s="2241"/>
      <c r="F67" s="2241"/>
      <c r="G67" s="2242"/>
      <c r="H67" s="2077"/>
      <c r="I67" s="2243"/>
      <c r="J67" s="2244"/>
      <c r="K67" s="2075"/>
      <c r="L67" s="88"/>
      <c r="M67" s="22"/>
      <c r="N67" s="1940">
        <f>'3.2Cost by Packages'!N69+'3.2Cost by Packages'!R69+'3.2Cost by Packages'!V69+'3.2Cost by Packages'!Z69+'3.2Cost by Packages'!AD69+'3.2Cost by Packages'!AH69+'3.2Cost by Packages'!AL69+'3.2Cost by Packages'!AP69+'3.2Cost by Packages'!AT69+'3.2Cost by Packages'!AX69+'3.2Cost by Packages'!BB69+'3.2Cost by Packages'!BF69+'3.2Cost by Packages'!BJ69+'3.2Cost by Packages'!BN69+'3.2Cost by Packages'!BR69+'3.2Cost by Packages'!BV69+'3.2Cost by Packages'!BZ69+'3.2Cost by Packages'!CD69+'3.2Cost by Packages'!CH69+'3.2Cost by Packages'!CL69+'3.2Cost by Packages'!CP69+'3.2Cost by Packages'!CT69+'3.2Cost by Packages'!CX69+'3.2Cost by Packages'!DB69+'3.2Cost by Packages'!DF69+'3.2Cost by Packages'!DJ69+'3.2Cost by Packages'!DN69+'3.2Cost by Packages'!DR69</f>
        <v>0</v>
      </c>
      <c r="O67" s="90"/>
      <c r="P67" s="2031">
        <f>'3.2Cost by Packages'!P69+'3.2Cost by Packages'!T69+'3.2Cost by Packages'!X69+'3.2Cost by Packages'!AB69+'3.2Cost by Packages'!AF69+'3.2Cost by Packages'!AJ69+'3.2Cost by Packages'!AN69+'3.2Cost by Packages'!AR69+'3.2Cost by Packages'!AV69+'3.2Cost by Packages'!AZ69+'3.2Cost by Packages'!BD69+'3.2Cost by Packages'!BH69+'3.2Cost by Packages'!BL69+'3.2Cost by Packages'!BP69+'3.2Cost by Packages'!BT69+'3.2Cost by Packages'!BX69+'3.2Cost by Packages'!CB69+'3.2Cost by Packages'!CF69+'3.2Cost by Packages'!CJ69+'3.2Cost by Packages'!CN69+'3.2Cost by Packages'!CR69+'3.2Cost by Packages'!CV69+'3.2Cost by Packages'!CZ69+'3.2Cost by Packages'!DD69+'3.2Cost by Packages'!DH69+'3.2Cost by Packages'!DL69+'3.2Cost by Packages'!DP69+'3.2Cost by Packages'!DT69</f>
        <v>15832.059999999998</v>
      </c>
      <c r="Q67" s="1923"/>
      <c r="R67" s="2132"/>
      <c r="S67" s="2133"/>
      <c r="T67" s="2134"/>
      <c r="U67" s="2135"/>
      <c r="V67" s="2132"/>
      <c r="W67" s="2133"/>
      <c r="X67" s="2134"/>
      <c r="Y67" s="2135"/>
      <c r="Z67" s="2132"/>
      <c r="AA67" s="2133"/>
      <c r="AB67" s="2134"/>
      <c r="AC67" s="2135"/>
      <c r="AD67" s="2132"/>
      <c r="AE67" s="2133"/>
      <c r="AF67" s="2134"/>
      <c r="AG67" s="2135"/>
      <c r="AH67" s="2132"/>
      <c r="AI67" s="2133"/>
      <c r="AJ67" s="2134"/>
      <c r="AK67" s="2135"/>
      <c r="AL67" s="2132"/>
      <c r="AM67" s="2133"/>
      <c r="AN67" s="2134"/>
      <c r="AO67" s="2135"/>
      <c r="AP67" s="2132"/>
      <c r="AQ67" s="2136"/>
      <c r="AR67" s="2134"/>
      <c r="AS67" s="2135"/>
      <c r="AT67" s="2132"/>
      <c r="AU67" s="2133"/>
      <c r="AV67" s="2134"/>
      <c r="AW67" s="2135"/>
      <c r="AX67" s="2132"/>
      <c r="AY67" s="2133"/>
      <c r="AZ67" s="2137"/>
      <c r="BA67" s="2135"/>
      <c r="BB67" s="2132"/>
      <c r="BC67" s="2138"/>
      <c r="BD67" s="2134"/>
      <c r="BE67" s="2135"/>
      <c r="BF67" s="2132"/>
      <c r="BG67" s="2133"/>
      <c r="BH67" s="2134"/>
      <c r="BI67" s="2135"/>
      <c r="BJ67" s="2132"/>
      <c r="BK67" s="2133"/>
      <c r="BL67" s="2137"/>
      <c r="BM67" s="2135"/>
      <c r="BN67" s="2039"/>
    </row>
    <row r="68" spans="1:73" s="55" customFormat="1" ht="6.4" customHeight="1">
      <c r="A68" s="2056">
        <v>10</v>
      </c>
      <c r="B68" s="2057"/>
      <c r="C68" s="2189" t="s">
        <v>981</v>
      </c>
      <c r="D68" s="2189"/>
      <c r="E68" s="2189"/>
      <c r="F68" s="2189"/>
      <c r="G68" s="2190"/>
      <c r="H68" s="2057"/>
      <c r="I68" s="2189"/>
      <c r="J68" s="2190"/>
      <c r="K68" s="2058"/>
      <c r="L68" s="53"/>
      <c r="M68" s="46"/>
      <c r="N68" s="54">
        <f>'3.2Cost by Packages'!N70+'3.2Cost by Packages'!R70+'3.2Cost by Packages'!V70+'3.2Cost by Packages'!Z70+'3.2Cost by Packages'!AD70+'3.2Cost by Packages'!AH70+'3.2Cost by Packages'!AL70+'3.2Cost by Packages'!AP70+'3.2Cost by Packages'!AT70+'3.2Cost by Packages'!AX70+'3.2Cost by Packages'!BB70+'3.2Cost by Packages'!BF70+'3.2Cost by Packages'!BJ70+'3.2Cost by Packages'!BN70+'3.2Cost by Packages'!BR70+'3.2Cost by Packages'!BV70+'3.2Cost by Packages'!BZ70+'3.2Cost by Packages'!CD70+'3.2Cost by Packages'!CH70+'3.2Cost by Packages'!CL70+'3.2Cost by Packages'!CP70+'3.2Cost by Packages'!CT70+'3.2Cost by Packages'!CX70+'3.2Cost by Packages'!DB70+'3.2Cost by Packages'!DF70+'3.2Cost by Packages'!DJ70+'3.2Cost by Packages'!DN70+'3.2Cost by Packages'!DR70</f>
        <v>0</v>
      </c>
      <c r="O68" s="92"/>
      <c r="P68" s="2032">
        <f>'3.2Cost by Packages'!P70+'3.2Cost by Packages'!T70+'3.2Cost by Packages'!X70+'3.2Cost by Packages'!AB70+'3.2Cost by Packages'!AF70+'3.2Cost by Packages'!AJ70+'3.2Cost by Packages'!AN70+'3.2Cost by Packages'!AR70+'3.2Cost by Packages'!AV70+'3.2Cost by Packages'!AZ70+'3.2Cost by Packages'!BD70+'3.2Cost by Packages'!BH70+'3.2Cost by Packages'!BL70+'3.2Cost by Packages'!BP70+'3.2Cost by Packages'!BT70+'3.2Cost by Packages'!BX70+'3.2Cost by Packages'!CB70+'3.2Cost by Packages'!CF70+'3.2Cost by Packages'!CJ70+'3.2Cost by Packages'!CN70+'3.2Cost by Packages'!CR70+'3.2Cost by Packages'!CV70+'3.2Cost by Packages'!CZ70+'3.2Cost by Packages'!DD70+'3.2Cost by Packages'!DH70+'3.2Cost by Packages'!DL70+'3.2Cost by Packages'!DP70+'3.2Cost by Packages'!DT70</f>
        <v>2147.5</v>
      </c>
      <c r="Q68" s="1924"/>
      <c r="R68" s="2095"/>
      <c r="S68" s="2096"/>
      <c r="T68" s="2097"/>
      <c r="U68" s="2098"/>
      <c r="V68" s="2095"/>
      <c r="W68" s="2096"/>
      <c r="X68" s="2097"/>
      <c r="Y68" s="2098"/>
      <c r="Z68" s="2095"/>
      <c r="AA68" s="2096"/>
      <c r="AB68" s="2097"/>
      <c r="AC68" s="2098"/>
      <c r="AD68" s="2095"/>
      <c r="AE68" s="2096"/>
      <c r="AF68" s="2097"/>
      <c r="AG68" s="2098"/>
      <c r="AH68" s="2095"/>
      <c r="AI68" s="2096"/>
      <c r="AJ68" s="2097"/>
      <c r="AK68" s="2098"/>
      <c r="AL68" s="2095"/>
      <c r="AM68" s="2096"/>
      <c r="AN68" s="2097"/>
      <c r="AO68" s="2098"/>
      <c r="AP68" s="2095"/>
      <c r="AQ68" s="2099"/>
      <c r="AR68" s="2097"/>
      <c r="AS68" s="2098"/>
      <c r="AT68" s="2095"/>
      <c r="AU68" s="2096"/>
      <c r="AV68" s="2097"/>
      <c r="AW68" s="2098"/>
      <c r="AX68" s="2095"/>
      <c r="AY68" s="2096"/>
      <c r="AZ68" s="2100"/>
      <c r="BA68" s="2098"/>
      <c r="BB68" s="2095"/>
      <c r="BC68" s="2101"/>
      <c r="BD68" s="2097"/>
      <c r="BE68" s="2098"/>
      <c r="BF68" s="2095"/>
      <c r="BG68" s="2096"/>
      <c r="BH68" s="2097"/>
      <c r="BI68" s="2098"/>
      <c r="BJ68" s="2095"/>
      <c r="BK68" s="2096"/>
      <c r="BL68" s="2100"/>
      <c r="BM68" s="2098"/>
      <c r="BN68" s="2039"/>
    </row>
    <row r="69" spans="1:73" ht="6.4" customHeight="1">
      <c r="A69" s="2059">
        <v>10.1</v>
      </c>
      <c r="B69" s="2060"/>
      <c r="C69" s="2181" t="s">
        <v>47</v>
      </c>
      <c r="D69" s="2181"/>
      <c r="E69" s="2181"/>
      <c r="F69" s="2181"/>
      <c r="G69" s="2182"/>
      <c r="H69" s="2061"/>
      <c r="I69" s="2177" t="s">
        <v>48</v>
      </c>
      <c r="J69" s="2178"/>
      <c r="K69" s="2062" t="s">
        <v>49</v>
      </c>
      <c r="L69" s="35">
        <f>ROUND(1180473/F89*(1-D90),2)</f>
        <v>51.08</v>
      </c>
      <c r="M69" s="36"/>
      <c r="N69" s="29">
        <f>'3.2Cost by Packages'!N71+'3.2Cost by Packages'!R71+'3.2Cost by Packages'!V71+'3.2Cost by Packages'!Z71+'3.2Cost by Packages'!AD71+'3.2Cost by Packages'!AH71+'3.2Cost by Packages'!AL71+'3.2Cost by Packages'!AP71+'3.2Cost by Packages'!AT71+'3.2Cost by Packages'!AX71+'3.2Cost by Packages'!BB71+'3.2Cost by Packages'!BF71+'3.2Cost by Packages'!BJ71+'3.2Cost by Packages'!BN71+'3.2Cost by Packages'!BR71+'3.2Cost by Packages'!BV71+'3.2Cost by Packages'!BZ71+'3.2Cost by Packages'!CD71+'3.2Cost by Packages'!CH71+'3.2Cost by Packages'!CL71+'3.2Cost by Packages'!CP71+'3.2Cost by Packages'!CT71+'3.2Cost by Packages'!CX71+'3.2Cost by Packages'!DB71+'3.2Cost by Packages'!DF71+'3.2Cost by Packages'!DJ71+'3.2Cost by Packages'!DN71+'3.2Cost by Packages'!DR71</f>
        <v>35</v>
      </c>
      <c r="O69" s="47"/>
      <c r="P69" s="132">
        <f>'3.2Cost by Packages'!P71+'3.2Cost by Packages'!T71+'3.2Cost by Packages'!X71+'3.2Cost by Packages'!AB71+'3.2Cost by Packages'!AF71+'3.2Cost by Packages'!AJ71+'3.2Cost by Packages'!AN71+'3.2Cost by Packages'!AR71+'3.2Cost by Packages'!AV71+'3.2Cost by Packages'!AZ71+'3.2Cost by Packages'!BD71+'3.2Cost by Packages'!BH71+'3.2Cost by Packages'!BL71+'3.2Cost by Packages'!BP71+'3.2Cost by Packages'!BT71+'3.2Cost by Packages'!BX71+'3.2Cost by Packages'!CB71+'3.2Cost by Packages'!CF71+'3.2Cost by Packages'!CJ71+'3.2Cost by Packages'!CN71+'3.2Cost by Packages'!CR71+'3.2Cost by Packages'!CV71+'3.2Cost by Packages'!CZ71+'3.2Cost by Packages'!DD71+'3.2Cost by Packages'!DH71+'3.2Cost by Packages'!DL71+'3.2Cost by Packages'!DP71+'3.2Cost by Packages'!DT71</f>
        <v>1787.8000000000002</v>
      </c>
      <c r="Q69" s="133"/>
      <c r="R69" s="2102"/>
      <c r="S69" s="2103"/>
      <c r="T69" s="1916"/>
      <c r="U69" s="1917"/>
      <c r="V69" s="2102"/>
      <c r="W69" s="2103"/>
      <c r="X69" s="1916"/>
      <c r="Y69" s="1917"/>
      <c r="Z69" s="2102"/>
      <c r="AA69" s="2103"/>
      <c r="AB69" s="1916"/>
      <c r="AC69" s="1917"/>
      <c r="AD69" s="2102"/>
      <c r="AE69" s="2103"/>
      <c r="AF69" s="1916"/>
      <c r="AG69" s="1917"/>
      <c r="AH69" s="2102"/>
      <c r="AI69" s="2103"/>
      <c r="AJ69" s="1916"/>
      <c r="AK69" s="1917"/>
      <c r="AL69" s="2102"/>
      <c r="AM69" s="2103"/>
      <c r="AN69" s="1916"/>
      <c r="AO69" s="1917"/>
      <c r="AP69" s="2102"/>
      <c r="AQ69" s="2104"/>
      <c r="AR69" s="1916"/>
      <c r="AS69" s="1917"/>
      <c r="AT69" s="2102"/>
      <c r="AU69" s="2103"/>
      <c r="AV69" s="1916"/>
      <c r="AW69" s="1917"/>
      <c r="AX69" s="2102"/>
      <c r="AY69" s="2103"/>
      <c r="AZ69" s="2105"/>
      <c r="BA69" s="1917"/>
      <c r="BB69" s="2102"/>
      <c r="BC69" s="2106"/>
      <c r="BD69" s="1916"/>
      <c r="BE69" s="1917"/>
      <c r="BF69" s="2102"/>
      <c r="BG69" s="2103"/>
      <c r="BH69" s="1916"/>
      <c r="BI69" s="1917"/>
      <c r="BJ69" s="2102"/>
      <c r="BK69" s="2103"/>
      <c r="BL69" s="2105"/>
      <c r="BM69" s="1917"/>
      <c r="BO69" s="43"/>
      <c r="BP69" s="43"/>
      <c r="BQ69" s="43"/>
      <c r="BR69" s="43"/>
      <c r="BS69" s="43"/>
      <c r="BT69" s="43"/>
      <c r="BU69" s="43"/>
    </row>
    <row r="70" spans="1:73" ht="6.4" customHeight="1">
      <c r="A70" s="2059">
        <v>10.199999999999999</v>
      </c>
      <c r="B70" s="2061"/>
      <c r="C70" s="2177" t="s">
        <v>50</v>
      </c>
      <c r="D70" s="2177"/>
      <c r="E70" s="2177"/>
      <c r="F70" s="2177"/>
      <c r="G70" s="2178"/>
      <c r="H70" s="2061"/>
      <c r="I70" s="2177"/>
      <c r="J70" s="2178"/>
      <c r="K70" s="2063" t="s">
        <v>51</v>
      </c>
      <c r="L70" s="2185" t="s">
        <v>30</v>
      </c>
      <c r="M70" s="2186"/>
      <c r="N70" s="29">
        <f>'3.2Cost by Packages'!N72+'3.2Cost by Packages'!R72+'3.2Cost by Packages'!V72+'3.2Cost by Packages'!Z72+'3.2Cost by Packages'!AD72+'3.2Cost by Packages'!AH72+'3.2Cost by Packages'!AL72+'3.2Cost by Packages'!AP72+'3.2Cost by Packages'!AT72+'3.2Cost by Packages'!AX72+'3.2Cost by Packages'!BB72+'3.2Cost by Packages'!BF72+'3.2Cost by Packages'!BJ72+'3.2Cost by Packages'!BN72+'3.2Cost by Packages'!BR72+'3.2Cost by Packages'!BV72+'3.2Cost by Packages'!BZ72+'3.2Cost by Packages'!CD72+'3.2Cost by Packages'!CH72+'3.2Cost by Packages'!CL72+'3.2Cost by Packages'!CP72+'3.2Cost by Packages'!CT72+'3.2Cost by Packages'!CX72+'3.2Cost by Packages'!DB72+'3.2Cost by Packages'!DF72+'3.2Cost by Packages'!DJ72+'3.2Cost by Packages'!DN72+'3.2Cost by Packages'!DR72</f>
        <v>20</v>
      </c>
      <c r="O70" s="47"/>
      <c r="P70" s="2179" t="s">
        <v>977</v>
      </c>
      <c r="Q70" s="2180"/>
      <c r="R70" s="2102"/>
      <c r="S70" s="2103"/>
      <c r="T70" s="1916"/>
      <c r="U70" s="1917"/>
      <c r="V70" s="2102"/>
      <c r="W70" s="2103"/>
      <c r="X70" s="1916"/>
      <c r="Y70" s="1917"/>
      <c r="Z70" s="2102"/>
      <c r="AA70" s="2103"/>
      <c r="AB70" s="1916"/>
      <c r="AC70" s="1917"/>
      <c r="AD70" s="2102"/>
      <c r="AE70" s="2103"/>
      <c r="AF70" s="1916"/>
      <c r="AG70" s="1917"/>
      <c r="AH70" s="2102"/>
      <c r="AI70" s="2103"/>
      <c r="AJ70" s="1916"/>
      <c r="AK70" s="1917"/>
      <c r="AL70" s="2102"/>
      <c r="AM70" s="2103"/>
      <c r="AN70" s="1916"/>
      <c r="AO70" s="1917"/>
      <c r="AP70" s="2102"/>
      <c r="AQ70" s="2104"/>
      <c r="AR70" s="1916"/>
      <c r="AS70" s="1917"/>
      <c r="AT70" s="2102"/>
      <c r="AU70" s="2103"/>
      <c r="AV70" s="2175"/>
      <c r="AW70" s="2176"/>
      <c r="AX70" s="2102"/>
      <c r="AY70" s="2103"/>
      <c r="AZ70" s="2105"/>
      <c r="BA70" s="1917"/>
      <c r="BB70" s="2102"/>
      <c r="BC70" s="2106"/>
      <c r="BD70" s="1916"/>
      <c r="BE70" s="1917"/>
      <c r="BF70" s="2102"/>
      <c r="BG70" s="2103"/>
      <c r="BH70" s="1916"/>
      <c r="BI70" s="1917"/>
      <c r="BJ70" s="2102"/>
      <c r="BK70" s="2103"/>
      <c r="BL70" s="2105"/>
      <c r="BM70" s="1917"/>
      <c r="BO70" s="43"/>
      <c r="BP70" s="43"/>
      <c r="BQ70" s="43"/>
      <c r="BR70" s="43"/>
      <c r="BS70" s="43"/>
      <c r="BT70" s="43"/>
      <c r="BU70" s="43"/>
    </row>
    <row r="71" spans="1:73" ht="6.4" customHeight="1">
      <c r="A71" s="2059">
        <v>10.3</v>
      </c>
      <c r="B71" s="2061"/>
      <c r="C71" s="2177" t="s">
        <v>52</v>
      </c>
      <c r="D71" s="2177"/>
      <c r="E71" s="2177"/>
      <c r="F71" s="2177"/>
      <c r="G71" s="2178"/>
      <c r="H71" s="2061"/>
      <c r="I71" s="2177"/>
      <c r="J71" s="2178"/>
      <c r="K71" s="2063" t="s">
        <v>51</v>
      </c>
      <c r="L71" s="35">
        <f>ROUND(1018620/F89*(1-D90),2)</f>
        <v>44.07</v>
      </c>
      <c r="M71" s="41"/>
      <c r="N71" s="29">
        <f>'3.2Cost by Packages'!N73+'3.2Cost by Packages'!R73+'3.2Cost by Packages'!V73+'3.2Cost by Packages'!Z73+'3.2Cost by Packages'!AD73+'3.2Cost by Packages'!AH73+'3.2Cost by Packages'!AL73+'3.2Cost by Packages'!AP73+'3.2Cost by Packages'!AT73+'3.2Cost by Packages'!AX73+'3.2Cost by Packages'!BB73+'3.2Cost by Packages'!BF73+'3.2Cost by Packages'!BJ73+'3.2Cost by Packages'!BN73+'3.2Cost by Packages'!BR73+'3.2Cost by Packages'!BV73+'3.2Cost by Packages'!BZ73+'3.2Cost by Packages'!CD73+'3.2Cost by Packages'!CH73+'3.2Cost by Packages'!CL73+'3.2Cost by Packages'!CP73+'3.2Cost by Packages'!CT73+'3.2Cost by Packages'!CX73+'3.2Cost by Packages'!DB73+'3.2Cost by Packages'!DF73+'3.2Cost by Packages'!DJ73+'3.2Cost by Packages'!DN73+'3.2Cost by Packages'!DR73</f>
        <v>5</v>
      </c>
      <c r="O71" s="47"/>
      <c r="P71" s="132">
        <f>'3.2Cost by Packages'!P73+'3.2Cost by Packages'!T73+'3.2Cost by Packages'!X73+'3.2Cost by Packages'!AB73+'3.2Cost by Packages'!AF73+'3.2Cost by Packages'!AJ73+'3.2Cost by Packages'!AN73+'3.2Cost by Packages'!AR73+'3.2Cost by Packages'!AV73+'3.2Cost by Packages'!AZ73+'3.2Cost by Packages'!BD73+'3.2Cost by Packages'!BH73+'3.2Cost by Packages'!BL73+'3.2Cost by Packages'!BP73+'3.2Cost by Packages'!BT73+'3.2Cost by Packages'!BX73+'3.2Cost by Packages'!CB73+'3.2Cost by Packages'!CF73+'3.2Cost by Packages'!CJ73+'3.2Cost by Packages'!CN73+'3.2Cost by Packages'!CR73+'3.2Cost by Packages'!CV73+'3.2Cost by Packages'!CZ73+'3.2Cost by Packages'!DD73+'3.2Cost by Packages'!DH73+'3.2Cost by Packages'!DL73+'3.2Cost by Packages'!DP73+'3.2Cost by Packages'!DT73</f>
        <v>220.35000000000002</v>
      </c>
      <c r="Q71" s="1925"/>
      <c r="R71" s="2102"/>
      <c r="S71" s="2103"/>
      <c r="T71" s="1916"/>
      <c r="U71" s="1917"/>
      <c r="V71" s="2102"/>
      <c r="W71" s="2103"/>
      <c r="X71" s="1916"/>
      <c r="Y71" s="1917"/>
      <c r="Z71" s="2102"/>
      <c r="AA71" s="2103"/>
      <c r="AB71" s="1916"/>
      <c r="AC71" s="1917"/>
      <c r="AD71" s="2102"/>
      <c r="AE71" s="2103"/>
      <c r="AF71" s="1916"/>
      <c r="AG71" s="1917"/>
      <c r="AH71" s="2102"/>
      <c r="AI71" s="2103"/>
      <c r="AJ71" s="1916"/>
      <c r="AK71" s="1917"/>
      <c r="AL71" s="2102"/>
      <c r="AM71" s="2103"/>
      <c r="AN71" s="1916"/>
      <c r="AO71" s="1917"/>
      <c r="AP71" s="2102"/>
      <c r="AQ71" s="2104"/>
      <c r="AR71" s="1916"/>
      <c r="AS71" s="1917"/>
      <c r="AT71" s="2102"/>
      <c r="AU71" s="2103"/>
      <c r="AV71" s="1916"/>
      <c r="AW71" s="1917"/>
      <c r="AX71" s="2102"/>
      <c r="AY71" s="2103"/>
      <c r="AZ71" s="2105"/>
      <c r="BA71" s="1917"/>
      <c r="BB71" s="2102"/>
      <c r="BC71" s="2106"/>
      <c r="BD71" s="1916"/>
      <c r="BE71" s="1917"/>
      <c r="BF71" s="2102"/>
      <c r="BG71" s="2103"/>
      <c r="BH71" s="1916"/>
      <c r="BI71" s="1917"/>
      <c r="BJ71" s="2102"/>
      <c r="BK71" s="2103"/>
      <c r="BL71" s="2105"/>
      <c r="BM71" s="1917"/>
      <c r="BO71" s="43"/>
      <c r="BP71" s="43"/>
      <c r="BQ71" s="43"/>
      <c r="BR71" s="43"/>
      <c r="BS71" s="43"/>
      <c r="BT71" s="43"/>
      <c r="BU71" s="43"/>
    </row>
    <row r="72" spans="1:73" ht="6.4" customHeight="1">
      <c r="A72" s="2059">
        <v>10.4</v>
      </c>
      <c r="B72" s="2061"/>
      <c r="C72" s="2177" t="s">
        <v>53</v>
      </c>
      <c r="D72" s="2177"/>
      <c r="E72" s="2177"/>
      <c r="F72" s="2177"/>
      <c r="G72" s="2178"/>
      <c r="H72" s="2061"/>
      <c r="I72" s="2177"/>
      <c r="J72" s="2178"/>
      <c r="K72" s="2063" t="s">
        <v>51</v>
      </c>
      <c r="L72" s="35">
        <f>ROUND(644053/F89*(1-D90),2)</f>
        <v>27.87</v>
      </c>
      <c r="M72" s="41"/>
      <c r="N72" s="29">
        <f>'3.2Cost by Packages'!N74+'3.2Cost by Packages'!R74+'3.2Cost by Packages'!V74+'3.2Cost by Packages'!Z74+'3.2Cost by Packages'!AD74+'3.2Cost by Packages'!AH74+'3.2Cost by Packages'!AL74+'3.2Cost by Packages'!AP74+'3.2Cost by Packages'!AT74+'3.2Cost by Packages'!AX74+'3.2Cost by Packages'!BB74+'3.2Cost by Packages'!BF74+'3.2Cost by Packages'!BJ74+'3.2Cost by Packages'!BN74+'3.2Cost by Packages'!BR74+'3.2Cost by Packages'!BV74+'3.2Cost by Packages'!BZ74+'3.2Cost by Packages'!CD74+'3.2Cost by Packages'!CH74+'3.2Cost by Packages'!CL74+'3.2Cost by Packages'!CP74+'3.2Cost by Packages'!CT74+'3.2Cost by Packages'!CX74+'3.2Cost by Packages'!DB74+'3.2Cost by Packages'!DF74+'3.2Cost by Packages'!DJ74+'3.2Cost by Packages'!DN74+'3.2Cost by Packages'!DR74</f>
        <v>5</v>
      </c>
      <c r="O72" s="47"/>
      <c r="P72" s="132">
        <f>'3.2Cost by Packages'!P74+'3.2Cost by Packages'!T74+'3.2Cost by Packages'!X74+'3.2Cost by Packages'!AB74+'3.2Cost by Packages'!AF74+'3.2Cost by Packages'!AJ74+'3.2Cost by Packages'!AN74+'3.2Cost by Packages'!AR74+'3.2Cost by Packages'!AV74+'3.2Cost by Packages'!AZ74+'3.2Cost by Packages'!BD74+'3.2Cost by Packages'!BH74+'3.2Cost by Packages'!BL74+'3.2Cost by Packages'!BP74+'3.2Cost by Packages'!BT74+'3.2Cost by Packages'!BX74+'3.2Cost by Packages'!CB74+'3.2Cost by Packages'!CF74+'3.2Cost by Packages'!CJ74+'3.2Cost by Packages'!CN74+'3.2Cost by Packages'!CR74+'3.2Cost by Packages'!CV74+'3.2Cost by Packages'!CZ74+'3.2Cost by Packages'!DD74+'3.2Cost by Packages'!DH74+'3.2Cost by Packages'!DL74+'3.2Cost by Packages'!DP74+'3.2Cost by Packages'!DT74</f>
        <v>139.35</v>
      </c>
      <c r="Q72" s="1925"/>
      <c r="R72" s="2102"/>
      <c r="S72" s="2103"/>
      <c r="T72" s="1916"/>
      <c r="U72" s="1917"/>
      <c r="V72" s="2102"/>
      <c r="W72" s="2103"/>
      <c r="X72" s="1916"/>
      <c r="Y72" s="1917"/>
      <c r="Z72" s="2102"/>
      <c r="AA72" s="2103"/>
      <c r="AB72" s="1916"/>
      <c r="AC72" s="1917"/>
      <c r="AD72" s="2102"/>
      <c r="AE72" s="2103"/>
      <c r="AF72" s="1916"/>
      <c r="AG72" s="1917"/>
      <c r="AH72" s="2102"/>
      <c r="AI72" s="2103"/>
      <c r="AJ72" s="1916"/>
      <c r="AK72" s="1917"/>
      <c r="AL72" s="2102"/>
      <c r="AM72" s="2103"/>
      <c r="AN72" s="1916"/>
      <c r="AO72" s="1917"/>
      <c r="AP72" s="2102"/>
      <c r="AQ72" s="2104"/>
      <c r="AR72" s="1916"/>
      <c r="AS72" s="1917"/>
      <c r="AT72" s="2102"/>
      <c r="AU72" s="2103"/>
      <c r="AV72" s="1916"/>
      <c r="AW72" s="1917"/>
      <c r="AX72" s="2102"/>
      <c r="AY72" s="2103"/>
      <c r="AZ72" s="2105"/>
      <c r="BA72" s="1917"/>
      <c r="BB72" s="2102"/>
      <c r="BC72" s="2106"/>
      <c r="BD72" s="1916"/>
      <c r="BE72" s="1917"/>
      <c r="BF72" s="2102"/>
      <c r="BG72" s="2103"/>
      <c r="BH72" s="1916"/>
      <c r="BI72" s="1917"/>
      <c r="BJ72" s="2102"/>
      <c r="BK72" s="2103"/>
      <c r="BL72" s="2105"/>
      <c r="BM72" s="1917"/>
      <c r="BO72" s="43"/>
      <c r="BP72" s="43"/>
      <c r="BQ72" s="43"/>
      <c r="BR72" s="43"/>
      <c r="BS72" s="43"/>
      <c r="BT72" s="43"/>
      <c r="BU72" s="43"/>
    </row>
    <row r="73" spans="1:73" s="55" customFormat="1" ht="6.4" customHeight="1">
      <c r="A73" s="2064">
        <v>11</v>
      </c>
      <c r="B73" s="2065"/>
      <c r="C73" s="2230" t="s">
        <v>982</v>
      </c>
      <c r="D73" s="2231"/>
      <c r="E73" s="2231"/>
      <c r="F73" s="2231"/>
      <c r="G73" s="2232"/>
      <c r="H73" s="2057"/>
      <c r="I73" s="2189"/>
      <c r="J73" s="2190"/>
      <c r="K73" s="2066"/>
      <c r="L73" s="1941"/>
      <c r="M73" s="1942"/>
      <c r="N73" s="54">
        <f>'3.2Cost by Packages'!N75+'3.2Cost by Packages'!R75+'3.2Cost by Packages'!V75+'3.2Cost by Packages'!Z75+'3.2Cost by Packages'!AD75+'3.2Cost by Packages'!AH75+'3.2Cost by Packages'!AL75+'3.2Cost by Packages'!AP75+'3.2Cost by Packages'!AT75+'3.2Cost by Packages'!AX75+'3.2Cost by Packages'!BB75+'3.2Cost by Packages'!BF75+'3.2Cost by Packages'!BJ75+'3.2Cost by Packages'!BN75+'3.2Cost by Packages'!BR75+'3.2Cost by Packages'!BV75+'3.2Cost by Packages'!BZ75+'3.2Cost by Packages'!CD75+'3.2Cost by Packages'!CH75+'3.2Cost by Packages'!CL75+'3.2Cost by Packages'!CP75+'3.2Cost by Packages'!CT75+'3.2Cost by Packages'!CX75+'3.2Cost by Packages'!DB75+'3.2Cost by Packages'!DF75+'3.2Cost by Packages'!DJ75+'3.2Cost by Packages'!DN75+'3.2Cost by Packages'!DR75</f>
        <v>0</v>
      </c>
      <c r="O73" s="92"/>
      <c r="P73" s="2032">
        <f>'3.2Cost by Packages'!P75+'3.2Cost by Packages'!T75+'3.2Cost by Packages'!X75+'3.2Cost by Packages'!AB75+'3.2Cost by Packages'!AF75+'3.2Cost by Packages'!AJ75+'3.2Cost by Packages'!AN75+'3.2Cost by Packages'!AR75+'3.2Cost by Packages'!AV75+'3.2Cost by Packages'!AZ75+'3.2Cost by Packages'!BD75+'3.2Cost by Packages'!BH75+'3.2Cost by Packages'!BL75+'3.2Cost by Packages'!BP75+'3.2Cost by Packages'!BT75+'3.2Cost by Packages'!BX75+'3.2Cost by Packages'!CB75+'3.2Cost by Packages'!CF75+'3.2Cost by Packages'!CJ75+'3.2Cost by Packages'!CN75+'3.2Cost by Packages'!CR75+'3.2Cost by Packages'!CV75+'3.2Cost by Packages'!CZ75+'3.2Cost by Packages'!DD75+'3.2Cost by Packages'!DH75+'3.2Cost by Packages'!DL75+'3.2Cost by Packages'!DP75+'3.2Cost by Packages'!DT75</f>
        <v>13352.399999999998</v>
      </c>
      <c r="Q73" s="1943"/>
      <c r="R73" s="2095"/>
      <c r="S73" s="2096"/>
      <c r="T73" s="2097"/>
      <c r="U73" s="2098"/>
      <c r="V73" s="2095"/>
      <c r="W73" s="2096"/>
      <c r="X73" s="2097"/>
      <c r="Y73" s="2098"/>
      <c r="Z73" s="2095"/>
      <c r="AA73" s="2096"/>
      <c r="AB73" s="2097"/>
      <c r="AC73" s="2098"/>
      <c r="AD73" s="2095"/>
      <c r="AE73" s="2096"/>
      <c r="AF73" s="2097"/>
      <c r="AG73" s="2098"/>
      <c r="AH73" s="2095"/>
      <c r="AI73" s="2096"/>
      <c r="AJ73" s="2097"/>
      <c r="AK73" s="2098"/>
      <c r="AL73" s="2095"/>
      <c r="AM73" s="2096"/>
      <c r="AN73" s="2097"/>
      <c r="AO73" s="2098"/>
      <c r="AP73" s="2095"/>
      <c r="AQ73" s="2099"/>
      <c r="AR73" s="2097"/>
      <c r="AS73" s="2098"/>
      <c r="AT73" s="2095"/>
      <c r="AU73" s="2096"/>
      <c r="AV73" s="2097"/>
      <c r="AW73" s="2098"/>
      <c r="AX73" s="2095"/>
      <c r="AY73" s="2096"/>
      <c r="AZ73" s="2100"/>
      <c r="BA73" s="2098"/>
      <c r="BB73" s="2095"/>
      <c r="BC73" s="2101"/>
      <c r="BD73" s="2097"/>
      <c r="BE73" s="2098"/>
      <c r="BF73" s="2095"/>
      <c r="BG73" s="2096"/>
      <c r="BH73" s="2097"/>
      <c r="BI73" s="2098"/>
      <c r="BJ73" s="2095"/>
      <c r="BK73" s="2096"/>
      <c r="BL73" s="2100"/>
      <c r="BM73" s="2098"/>
      <c r="BN73" s="2039"/>
    </row>
    <row r="74" spans="1:73" ht="6.4" customHeight="1">
      <c r="A74" s="2059">
        <v>11.1</v>
      </c>
      <c r="B74" s="2061"/>
      <c r="C74" s="2177" t="s">
        <v>64</v>
      </c>
      <c r="D74" s="2177"/>
      <c r="E74" s="2177"/>
      <c r="F74" s="2177"/>
      <c r="G74" s="2178"/>
      <c r="H74" s="2061"/>
      <c r="I74" s="2177" t="s">
        <v>56</v>
      </c>
      <c r="J74" s="2178"/>
      <c r="K74" s="2063" t="s">
        <v>49</v>
      </c>
      <c r="L74" s="35">
        <f>ROUND(1424019/F89*(1-D90),2)</f>
        <v>61.62</v>
      </c>
      <c r="M74" s="47"/>
      <c r="N74" s="29">
        <f>'3.2Cost by Packages'!N76+'3.2Cost by Packages'!R76+'3.2Cost by Packages'!V76+'3.2Cost by Packages'!Z76+'3.2Cost by Packages'!AD76+'3.2Cost by Packages'!AH76+'3.2Cost by Packages'!AL76+'3.2Cost by Packages'!AP76+'3.2Cost by Packages'!AT76+'3.2Cost by Packages'!AX76+'3.2Cost by Packages'!BB76+'3.2Cost by Packages'!BF76+'3.2Cost by Packages'!BJ76+'3.2Cost by Packages'!BN76+'3.2Cost by Packages'!BR76+'3.2Cost by Packages'!BV76+'3.2Cost by Packages'!BZ76+'3.2Cost by Packages'!CD76+'3.2Cost by Packages'!CH76+'3.2Cost by Packages'!CL76+'3.2Cost by Packages'!CP76+'3.2Cost by Packages'!CT76+'3.2Cost by Packages'!CX76+'3.2Cost by Packages'!DB76+'3.2Cost by Packages'!DF76+'3.2Cost by Packages'!DJ76+'3.2Cost by Packages'!DN76+'3.2Cost by Packages'!DR76</f>
        <v>150</v>
      </c>
      <c r="O74" s="47"/>
      <c r="P74" s="132">
        <f>'3.2Cost by Packages'!P76+'3.2Cost by Packages'!T76+'3.2Cost by Packages'!X76+'3.2Cost by Packages'!AB76+'3.2Cost by Packages'!AF76+'3.2Cost by Packages'!AJ76+'3.2Cost by Packages'!AN76+'3.2Cost by Packages'!AR76+'3.2Cost by Packages'!AV76+'3.2Cost by Packages'!AZ76+'3.2Cost by Packages'!BD76+'3.2Cost by Packages'!BH76+'3.2Cost by Packages'!BL76+'3.2Cost by Packages'!BP76+'3.2Cost by Packages'!BT76+'3.2Cost by Packages'!BX76+'3.2Cost by Packages'!CB76+'3.2Cost by Packages'!CF76+'3.2Cost by Packages'!CJ76+'3.2Cost by Packages'!CN76+'3.2Cost by Packages'!CR76+'3.2Cost by Packages'!CV76+'3.2Cost by Packages'!CZ76+'3.2Cost by Packages'!DD76+'3.2Cost by Packages'!DH76+'3.2Cost by Packages'!DL76+'3.2Cost by Packages'!DP76+'3.2Cost by Packages'!DT76</f>
        <v>9243</v>
      </c>
      <c r="Q74" s="133"/>
      <c r="R74" s="2102"/>
      <c r="S74" s="2103"/>
      <c r="T74" s="1916"/>
      <c r="U74" s="1917"/>
      <c r="V74" s="2102"/>
      <c r="W74" s="2103"/>
      <c r="X74" s="1916"/>
      <c r="Y74" s="1917"/>
      <c r="Z74" s="2102"/>
      <c r="AA74" s="2103"/>
      <c r="AB74" s="1916"/>
      <c r="AC74" s="1917"/>
      <c r="AD74" s="2102"/>
      <c r="AE74" s="2103"/>
      <c r="AF74" s="1916"/>
      <c r="AG74" s="1917"/>
      <c r="AH74" s="2102"/>
      <c r="AI74" s="2103"/>
      <c r="AJ74" s="1916"/>
      <c r="AK74" s="1917"/>
      <c r="AL74" s="2102"/>
      <c r="AM74" s="2103"/>
      <c r="AN74" s="1916"/>
      <c r="AO74" s="1917"/>
      <c r="AP74" s="2102"/>
      <c r="AQ74" s="2104"/>
      <c r="AR74" s="1916"/>
      <c r="AS74" s="1917"/>
      <c r="AT74" s="2102"/>
      <c r="AU74" s="2103"/>
      <c r="AV74" s="1916"/>
      <c r="AW74" s="1917"/>
      <c r="AX74" s="2102"/>
      <c r="AY74" s="2103"/>
      <c r="AZ74" s="2105"/>
      <c r="BA74" s="1917"/>
      <c r="BB74" s="2102"/>
      <c r="BC74" s="2106"/>
      <c r="BD74" s="1916"/>
      <c r="BE74" s="1917"/>
      <c r="BF74" s="2102"/>
      <c r="BG74" s="2103"/>
      <c r="BH74" s="1916"/>
      <c r="BI74" s="1917"/>
      <c r="BJ74" s="2102"/>
      <c r="BK74" s="2103"/>
      <c r="BL74" s="2105"/>
      <c r="BM74" s="1917"/>
      <c r="BO74" s="43"/>
      <c r="BP74" s="43"/>
      <c r="BQ74" s="43"/>
      <c r="BR74" s="43"/>
      <c r="BS74" s="43"/>
      <c r="BT74" s="43"/>
      <c r="BU74" s="43"/>
    </row>
    <row r="75" spans="1:73" ht="6.4" customHeight="1">
      <c r="A75" s="2059">
        <v>11.2</v>
      </c>
      <c r="B75" s="2061"/>
      <c r="C75" s="2177" t="s">
        <v>65</v>
      </c>
      <c r="D75" s="2177"/>
      <c r="E75" s="2177"/>
      <c r="F75" s="2177"/>
      <c r="G75" s="2178"/>
      <c r="H75" s="2061"/>
      <c r="I75" s="2177" t="s">
        <v>66</v>
      </c>
      <c r="J75" s="2178"/>
      <c r="K75" s="2063" t="s">
        <v>49</v>
      </c>
      <c r="L75" s="35">
        <f>ROUND(1671973/F89*(1-D90),2)</f>
        <v>72.34</v>
      </c>
      <c r="M75" s="41"/>
      <c r="N75" s="29">
        <f>'3.2Cost by Packages'!N77+'3.2Cost by Packages'!R77+'3.2Cost by Packages'!V77+'3.2Cost by Packages'!Z77+'3.2Cost by Packages'!AD77+'3.2Cost by Packages'!AH77+'3.2Cost by Packages'!AL77+'3.2Cost by Packages'!AP77+'3.2Cost by Packages'!AT77+'3.2Cost by Packages'!AX77+'3.2Cost by Packages'!BB77+'3.2Cost by Packages'!BF77+'3.2Cost by Packages'!BJ77+'3.2Cost by Packages'!BN77+'3.2Cost by Packages'!BR77+'3.2Cost by Packages'!BV77+'3.2Cost by Packages'!BZ77+'3.2Cost by Packages'!CD77+'3.2Cost by Packages'!CH77+'3.2Cost by Packages'!CL77+'3.2Cost by Packages'!CP77+'3.2Cost by Packages'!CT77+'3.2Cost by Packages'!CX77+'3.2Cost by Packages'!DB77+'3.2Cost by Packages'!DF77+'3.2Cost by Packages'!DJ77+'3.2Cost by Packages'!DN77+'3.2Cost by Packages'!DR77</f>
        <v>0</v>
      </c>
      <c r="O75" s="47"/>
      <c r="P75" s="132">
        <f>'3.2Cost by Packages'!P77+'3.2Cost by Packages'!T77+'3.2Cost by Packages'!X77+'3.2Cost by Packages'!AB77+'3.2Cost by Packages'!AF77+'3.2Cost by Packages'!AJ77+'3.2Cost by Packages'!AN77+'3.2Cost by Packages'!AR77+'3.2Cost by Packages'!AV77+'3.2Cost by Packages'!AZ77+'3.2Cost by Packages'!BD77+'3.2Cost by Packages'!BH77+'3.2Cost by Packages'!BL77+'3.2Cost by Packages'!BP77+'3.2Cost by Packages'!BT77+'3.2Cost by Packages'!BX77+'3.2Cost by Packages'!CB77+'3.2Cost by Packages'!CF77+'3.2Cost by Packages'!CJ77+'3.2Cost by Packages'!CN77+'3.2Cost by Packages'!CR77+'3.2Cost by Packages'!CV77+'3.2Cost by Packages'!CZ77+'3.2Cost by Packages'!DD77+'3.2Cost by Packages'!DH77+'3.2Cost by Packages'!DL77+'3.2Cost by Packages'!DP77+'3.2Cost by Packages'!DT77</f>
        <v>0</v>
      </c>
      <c r="Q75" s="133"/>
      <c r="R75" s="2102"/>
      <c r="S75" s="2103"/>
      <c r="T75" s="1916"/>
      <c r="U75" s="1917"/>
      <c r="V75" s="2102"/>
      <c r="W75" s="2103"/>
      <c r="X75" s="1916"/>
      <c r="Y75" s="1917"/>
      <c r="Z75" s="2102"/>
      <c r="AA75" s="2103"/>
      <c r="AB75" s="1916"/>
      <c r="AC75" s="1917"/>
      <c r="AD75" s="2102"/>
      <c r="AE75" s="2103"/>
      <c r="AF75" s="1916"/>
      <c r="AG75" s="1917"/>
      <c r="AH75" s="2102"/>
      <c r="AI75" s="2103"/>
      <c r="AJ75" s="1916"/>
      <c r="AK75" s="1917"/>
      <c r="AL75" s="2102"/>
      <c r="AM75" s="2103"/>
      <c r="AN75" s="1916"/>
      <c r="AO75" s="1917"/>
      <c r="AP75" s="2102"/>
      <c r="AQ75" s="2104"/>
      <c r="AR75" s="1916"/>
      <c r="AS75" s="1917"/>
      <c r="AT75" s="2102"/>
      <c r="AU75" s="2103"/>
      <c r="AV75" s="1916"/>
      <c r="AW75" s="1917"/>
      <c r="AX75" s="2102"/>
      <c r="AY75" s="2103"/>
      <c r="AZ75" s="2105"/>
      <c r="BA75" s="1917"/>
      <c r="BB75" s="2102"/>
      <c r="BC75" s="2106"/>
      <c r="BD75" s="1916"/>
      <c r="BE75" s="1917"/>
      <c r="BF75" s="2102"/>
      <c r="BG75" s="2103"/>
      <c r="BH75" s="1916"/>
      <c r="BI75" s="1917"/>
      <c r="BJ75" s="2102"/>
      <c r="BK75" s="2103"/>
      <c r="BL75" s="2105"/>
      <c r="BM75" s="1917"/>
      <c r="BO75" s="43"/>
      <c r="BP75" s="43"/>
      <c r="BQ75" s="43"/>
      <c r="BR75" s="43"/>
      <c r="BS75" s="43"/>
      <c r="BT75" s="43"/>
      <c r="BU75" s="43"/>
    </row>
    <row r="76" spans="1:73" ht="6.4" customHeight="1">
      <c r="A76" s="2059">
        <v>11.3</v>
      </c>
      <c r="B76" s="2061"/>
      <c r="C76" s="2177" t="s">
        <v>50</v>
      </c>
      <c r="D76" s="2177"/>
      <c r="E76" s="2177"/>
      <c r="F76" s="2177"/>
      <c r="G76" s="2178"/>
      <c r="H76" s="2061"/>
      <c r="I76" s="2177"/>
      <c r="J76" s="2178"/>
      <c r="K76" s="2063" t="s">
        <v>51</v>
      </c>
      <c r="L76" s="2185" t="s">
        <v>30</v>
      </c>
      <c r="M76" s="2186"/>
      <c r="N76" s="29">
        <f>'3.2Cost by Packages'!N78+'3.2Cost by Packages'!R78+'3.2Cost by Packages'!V78+'3.2Cost by Packages'!Z78+'3.2Cost by Packages'!AD78+'3.2Cost by Packages'!AH78+'3.2Cost by Packages'!AL78+'3.2Cost by Packages'!AP78+'3.2Cost by Packages'!AT78+'3.2Cost by Packages'!AX78+'3.2Cost by Packages'!BB78+'3.2Cost by Packages'!BF78+'3.2Cost by Packages'!BJ78+'3.2Cost by Packages'!BN78+'3.2Cost by Packages'!BR78+'3.2Cost by Packages'!BV78+'3.2Cost by Packages'!BZ78+'3.2Cost by Packages'!CD78+'3.2Cost by Packages'!CH78+'3.2Cost by Packages'!CL78+'3.2Cost by Packages'!CP78+'3.2Cost by Packages'!CT78+'3.2Cost by Packages'!CX78+'3.2Cost by Packages'!DB78+'3.2Cost by Packages'!DF78+'3.2Cost by Packages'!DJ78+'3.2Cost by Packages'!DN78+'3.2Cost by Packages'!DR78</f>
        <v>78</v>
      </c>
      <c r="O76" s="47"/>
      <c r="P76" s="2179" t="s">
        <v>977</v>
      </c>
      <c r="Q76" s="2180"/>
      <c r="R76" s="2102"/>
      <c r="S76" s="2103"/>
      <c r="T76" s="1916"/>
      <c r="U76" s="1917"/>
      <c r="V76" s="2102"/>
      <c r="W76" s="2103"/>
      <c r="X76" s="1916"/>
      <c r="Y76" s="1917"/>
      <c r="Z76" s="2102"/>
      <c r="AA76" s="2103"/>
      <c r="AB76" s="1916"/>
      <c r="AC76" s="1917"/>
      <c r="AD76" s="2102"/>
      <c r="AE76" s="2103"/>
      <c r="AF76" s="1916"/>
      <c r="AG76" s="1917"/>
      <c r="AH76" s="2102"/>
      <c r="AI76" s="2103"/>
      <c r="AJ76" s="1916"/>
      <c r="AK76" s="1917"/>
      <c r="AL76" s="2102"/>
      <c r="AM76" s="2103"/>
      <c r="AN76" s="1916"/>
      <c r="AO76" s="1917"/>
      <c r="AP76" s="2102"/>
      <c r="AQ76" s="2104"/>
      <c r="AR76" s="1916"/>
      <c r="AS76" s="1917"/>
      <c r="AT76" s="2102"/>
      <c r="AU76" s="2103"/>
      <c r="AV76" s="2175"/>
      <c r="AW76" s="2176"/>
      <c r="AX76" s="2102"/>
      <c r="AY76" s="2103"/>
      <c r="AZ76" s="2105"/>
      <c r="BA76" s="1917"/>
      <c r="BB76" s="2102"/>
      <c r="BC76" s="2106"/>
      <c r="BD76" s="1916"/>
      <c r="BE76" s="1917"/>
      <c r="BF76" s="2102"/>
      <c r="BG76" s="2103"/>
      <c r="BH76" s="1916"/>
      <c r="BI76" s="1917"/>
      <c r="BJ76" s="2102"/>
      <c r="BK76" s="2103"/>
      <c r="BL76" s="2105"/>
      <c r="BM76" s="1917"/>
      <c r="BO76" s="43"/>
      <c r="BP76" s="43"/>
      <c r="BQ76" s="43"/>
      <c r="BR76" s="43"/>
      <c r="BS76" s="43"/>
      <c r="BT76" s="43"/>
      <c r="BU76" s="43"/>
    </row>
    <row r="77" spans="1:73" ht="6.4" customHeight="1">
      <c r="A77" s="2059">
        <v>11.4</v>
      </c>
      <c r="B77" s="2067"/>
      <c r="C77" s="2177" t="s">
        <v>58</v>
      </c>
      <c r="D77" s="2177"/>
      <c r="E77" s="2177"/>
      <c r="F77" s="2177"/>
      <c r="G77" s="2178"/>
      <c r="H77" s="2061"/>
      <c r="I77" s="2177"/>
      <c r="J77" s="2178"/>
      <c r="K77" s="2063" t="s">
        <v>59</v>
      </c>
      <c r="L77" s="35">
        <f>ROUND(368889/F89*(1-D90),2)</f>
        <v>15.96</v>
      </c>
      <c r="M77" s="48"/>
      <c r="N77" s="29">
        <f>'3.2Cost by Packages'!N79+'3.2Cost by Packages'!R79+'3.2Cost by Packages'!V79+'3.2Cost by Packages'!Z79+'3.2Cost by Packages'!AD79+'3.2Cost by Packages'!AH79+'3.2Cost by Packages'!AL79+'3.2Cost by Packages'!AP79+'3.2Cost by Packages'!AT79+'3.2Cost by Packages'!AX79+'3.2Cost by Packages'!BB79+'3.2Cost by Packages'!BF79+'3.2Cost by Packages'!BJ79+'3.2Cost by Packages'!BN79+'3.2Cost by Packages'!BR79+'3.2Cost by Packages'!BV79+'3.2Cost by Packages'!BZ79+'3.2Cost by Packages'!CD79+'3.2Cost by Packages'!CH79+'3.2Cost by Packages'!CL79+'3.2Cost by Packages'!CP79+'3.2Cost by Packages'!CT79+'3.2Cost by Packages'!CX79+'3.2Cost by Packages'!DB79+'3.2Cost by Packages'!DF79+'3.2Cost by Packages'!DJ79+'3.2Cost by Packages'!DN79+'3.2Cost by Packages'!DR79</f>
        <v>78</v>
      </c>
      <c r="O77" s="47"/>
      <c r="P77" s="132">
        <f>'3.2Cost by Packages'!P79+'3.2Cost by Packages'!T79+'3.2Cost by Packages'!X79+'3.2Cost by Packages'!AB79+'3.2Cost by Packages'!AF79+'3.2Cost by Packages'!AJ79+'3.2Cost by Packages'!AN79+'3.2Cost by Packages'!AR79+'3.2Cost by Packages'!AV79+'3.2Cost by Packages'!AZ79+'3.2Cost by Packages'!BD79+'3.2Cost by Packages'!BH79+'3.2Cost by Packages'!BL79+'3.2Cost by Packages'!BP79+'3.2Cost by Packages'!BT79+'3.2Cost by Packages'!BX79+'3.2Cost by Packages'!CB79+'3.2Cost by Packages'!CF79+'3.2Cost by Packages'!CJ79+'3.2Cost by Packages'!CN79+'3.2Cost by Packages'!CR79+'3.2Cost by Packages'!CV79+'3.2Cost by Packages'!CZ79+'3.2Cost by Packages'!DD79+'3.2Cost by Packages'!DH79+'3.2Cost by Packages'!DL79+'3.2Cost by Packages'!DP79+'3.2Cost by Packages'!DT79</f>
        <v>1244.8800000000001</v>
      </c>
      <c r="Q77" s="1925"/>
      <c r="R77" s="2102"/>
      <c r="S77" s="2103"/>
      <c r="T77" s="1916"/>
      <c r="U77" s="1917"/>
      <c r="V77" s="2102"/>
      <c r="W77" s="2103"/>
      <c r="X77" s="1916"/>
      <c r="Y77" s="1917"/>
      <c r="Z77" s="2102"/>
      <c r="AA77" s="2103"/>
      <c r="AB77" s="1916"/>
      <c r="AC77" s="1917"/>
      <c r="AD77" s="2102"/>
      <c r="AE77" s="2103"/>
      <c r="AF77" s="1916"/>
      <c r="AG77" s="1917"/>
      <c r="AH77" s="2102"/>
      <c r="AI77" s="2103"/>
      <c r="AJ77" s="1916"/>
      <c r="AK77" s="1917"/>
      <c r="AL77" s="2102"/>
      <c r="AM77" s="2103"/>
      <c r="AN77" s="1916"/>
      <c r="AO77" s="1917"/>
      <c r="AP77" s="2102"/>
      <c r="AQ77" s="2104"/>
      <c r="AR77" s="1916"/>
      <c r="AS77" s="1917"/>
      <c r="AT77" s="2102"/>
      <c r="AU77" s="2103"/>
      <c r="AV77" s="1916"/>
      <c r="AW77" s="1917"/>
      <c r="AX77" s="2102"/>
      <c r="AY77" s="2103"/>
      <c r="AZ77" s="2105"/>
      <c r="BA77" s="1917"/>
      <c r="BB77" s="2102"/>
      <c r="BC77" s="2106"/>
      <c r="BD77" s="1916"/>
      <c r="BE77" s="1917"/>
      <c r="BF77" s="2102"/>
      <c r="BG77" s="2103"/>
      <c r="BH77" s="1916"/>
      <c r="BI77" s="1917"/>
      <c r="BJ77" s="2102"/>
      <c r="BK77" s="2103"/>
      <c r="BL77" s="2105"/>
      <c r="BM77" s="1917"/>
      <c r="BO77" s="43"/>
      <c r="BP77" s="43"/>
      <c r="BQ77" s="43"/>
      <c r="BR77" s="43"/>
      <c r="BS77" s="43"/>
      <c r="BT77" s="43"/>
      <c r="BU77" s="43"/>
    </row>
    <row r="78" spans="1:73" ht="6.4" customHeight="1">
      <c r="A78" s="2059">
        <v>11.5</v>
      </c>
      <c r="B78" s="2061"/>
      <c r="C78" s="2177" t="s">
        <v>67</v>
      </c>
      <c r="D78" s="2177"/>
      <c r="E78" s="2177"/>
      <c r="F78" s="2177"/>
      <c r="G78" s="2178"/>
      <c r="H78" s="2061"/>
      <c r="I78" s="2177"/>
      <c r="J78" s="2178"/>
      <c r="K78" s="2063" t="s">
        <v>51</v>
      </c>
      <c r="L78" s="27">
        <f>ROUND(1000*18990*1.175/F89,2)</f>
        <v>1072.75</v>
      </c>
      <c r="M78" s="41"/>
      <c r="N78" s="29">
        <f>'3.2Cost by Packages'!N80+'3.2Cost by Packages'!R80+'3.2Cost by Packages'!V80+'3.2Cost by Packages'!Z80+'3.2Cost by Packages'!AD80+'3.2Cost by Packages'!AH80+'3.2Cost by Packages'!AL80+'3.2Cost by Packages'!AP80+'3.2Cost by Packages'!AT80+'3.2Cost by Packages'!AX80+'3.2Cost by Packages'!BB80+'3.2Cost by Packages'!BF80+'3.2Cost by Packages'!BJ80+'3.2Cost by Packages'!BN80+'3.2Cost by Packages'!BR80+'3.2Cost by Packages'!BV80+'3.2Cost by Packages'!BZ80+'3.2Cost by Packages'!CD80+'3.2Cost by Packages'!CH80+'3.2Cost by Packages'!CL80+'3.2Cost by Packages'!CP80+'3.2Cost by Packages'!CT80+'3.2Cost by Packages'!CX80+'3.2Cost by Packages'!DB80+'3.2Cost by Packages'!DF80+'3.2Cost by Packages'!DJ80+'3.2Cost by Packages'!DN80+'3.2Cost by Packages'!DR80</f>
        <v>0</v>
      </c>
      <c r="O78" s="47"/>
      <c r="P78" s="132">
        <f>'3.2Cost by Packages'!P80+'3.2Cost by Packages'!T80+'3.2Cost by Packages'!X80+'3.2Cost by Packages'!AB80+'3.2Cost by Packages'!AF80+'3.2Cost by Packages'!AJ80+'3.2Cost by Packages'!AN80+'3.2Cost by Packages'!AR80+'3.2Cost by Packages'!AV80+'3.2Cost by Packages'!AZ80+'3.2Cost by Packages'!BD80+'3.2Cost by Packages'!BH80+'3.2Cost by Packages'!BL80+'3.2Cost by Packages'!BP80+'3.2Cost by Packages'!BT80+'3.2Cost by Packages'!BX80+'3.2Cost by Packages'!CB80+'3.2Cost by Packages'!CF80+'3.2Cost by Packages'!CJ80+'3.2Cost by Packages'!CN80+'3.2Cost by Packages'!CR80+'3.2Cost by Packages'!CV80+'3.2Cost by Packages'!CZ80+'3.2Cost by Packages'!DD80+'3.2Cost by Packages'!DH80+'3.2Cost by Packages'!DL80+'3.2Cost by Packages'!DP80+'3.2Cost by Packages'!DT80</f>
        <v>0</v>
      </c>
      <c r="Q78" s="1925"/>
      <c r="R78" s="2102"/>
      <c r="S78" s="2103"/>
      <c r="T78" s="1916"/>
      <c r="U78" s="1917"/>
      <c r="V78" s="2102"/>
      <c r="W78" s="2103"/>
      <c r="X78" s="1916"/>
      <c r="Y78" s="1917"/>
      <c r="Z78" s="2102"/>
      <c r="AA78" s="2103"/>
      <c r="AB78" s="1916"/>
      <c r="AC78" s="1917"/>
      <c r="AD78" s="2102"/>
      <c r="AE78" s="2103"/>
      <c r="AF78" s="1916"/>
      <c r="AG78" s="1917"/>
      <c r="AH78" s="2102"/>
      <c r="AI78" s="2103"/>
      <c r="AJ78" s="1916"/>
      <c r="AK78" s="1917"/>
      <c r="AL78" s="2102"/>
      <c r="AM78" s="2103"/>
      <c r="AN78" s="1916"/>
      <c r="AO78" s="1917"/>
      <c r="AP78" s="2102"/>
      <c r="AQ78" s="2104"/>
      <c r="AR78" s="1916"/>
      <c r="AS78" s="1917"/>
      <c r="AT78" s="2102"/>
      <c r="AU78" s="2103"/>
      <c r="AV78" s="1916"/>
      <c r="AW78" s="1917"/>
      <c r="AX78" s="2102"/>
      <c r="AY78" s="2103"/>
      <c r="AZ78" s="2105"/>
      <c r="BA78" s="1917"/>
      <c r="BB78" s="2102"/>
      <c r="BC78" s="2106"/>
      <c r="BD78" s="1916"/>
      <c r="BE78" s="1917"/>
      <c r="BF78" s="2102"/>
      <c r="BG78" s="2103"/>
      <c r="BH78" s="1916"/>
      <c r="BI78" s="1917"/>
      <c r="BJ78" s="2102"/>
      <c r="BK78" s="2103"/>
      <c r="BL78" s="2105"/>
      <c r="BM78" s="1917"/>
      <c r="BO78" s="43"/>
      <c r="BP78" s="43"/>
      <c r="BQ78" s="43"/>
      <c r="BR78" s="43"/>
      <c r="BS78" s="43"/>
      <c r="BT78" s="43"/>
      <c r="BU78" s="43"/>
    </row>
    <row r="79" spans="1:73" ht="6.4" customHeight="1">
      <c r="A79" s="2059">
        <v>11.6</v>
      </c>
      <c r="B79" s="2068"/>
      <c r="C79" s="2183" t="s">
        <v>52</v>
      </c>
      <c r="D79" s="2183"/>
      <c r="E79" s="2183"/>
      <c r="F79" s="2183"/>
      <c r="G79" s="2184"/>
      <c r="H79" s="2061"/>
      <c r="I79" s="2177"/>
      <c r="J79" s="2178"/>
      <c r="K79" s="2063" t="s">
        <v>51</v>
      </c>
      <c r="L79" s="35">
        <f>ROUND(1018620/F89*(1-D90),2)</f>
        <v>44.07</v>
      </c>
      <c r="M79" s="49"/>
      <c r="N79" s="29">
        <f>'3.2Cost by Packages'!N81+'3.2Cost by Packages'!R81+'3.2Cost by Packages'!V81+'3.2Cost by Packages'!Z81+'3.2Cost by Packages'!AD81+'3.2Cost by Packages'!AH81+'3.2Cost by Packages'!AL81+'3.2Cost by Packages'!AP81+'3.2Cost by Packages'!AT81+'3.2Cost by Packages'!AX81+'3.2Cost by Packages'!BB81+'3.2Cost by Packages'!BF81+'3.2Cost by Packages'!BJ81+'3.2Cost by Packages'!BN81+'3.2Cost by Packages'!BR81+'3.2Cost by Packages'!BV81+'3.2Cost by Packages'!BZ81+'3.2Cost by Packages'!CD81+'3.2Cost by Packages'!CH81+'3.2Cost by Packages'!CL81+'3.2Cost by Packages'!CP81+'3.2Cost by Packages'!CT81+'3.2Cost by Packages'!CX81+'3.2Cost by Packages'!DB81+'3.2Cost by Packages'!DF81+'3.2Cost by Packages'!DJ81+'3.2Cost by Packages'!DN81+'3.2Cost by Packages'!DR81</f>
        <v>20</v>
      </c>
      <c r="O79" s="47"/>
      <c r="P79" s="132">
        <f>'3.2Cost by Packages'!P81+'3.2Cost by Packages'!T81+'3.2Cost by Packages'!X81+'3.2Cost by Packages'!AB81+'3.2Cost by Packages'!AF81+'3.2Cost by Packages'!AJ81+'3.2Cost by Packages'!AN81+'3.2Cost by Packages'!AR81+'3.2Cost by Packages'!AV81+'3.2Cost by Packages'!AZ81+'3.2Cost by Packages'!BD81+'3.2Cost by Packages'!BH81+'3.2Cost by Packages'!BL81+'3.2Cost by Packages'!BP81+'3.2Cost by Packages'!BT81+'3.2Cost by Packages'!BX81+'3.2Cost by Packages'!CB81+'3.2Cost by Packages'!CF81+'3.2Cost by Packages'!CJ81+'3.2Cost by Packages'!CN81+'3.2Cost by Packages'!CR81+'3.2Cost by Packages'!CV81+'3.2Cost by Packages'!CZ81+'3.2Cost by Packages'!DD81+'3.2Cost by Packages'!DH81+'3.2Cost by Packages'!DL81+'3.2Cost by Packages'!DP81+'3.2Cost by Packages'!DT81</f>
        <v>881.40000000000009</v>
      </c>
      <c r="Q79" s="1925"/>
      <c r="R79" s="2102"/>
      <c r="S79" s="2103"/>
      <c r="T79" s="1916"/>
      <c r="U79" s="1917"/>
      <c r="V79" s="2102"/>
      <c r="W79" s="2103"/>
      <c r="X79" s="1916"/>
      <c r="Y79" s="1917"/>
      <c r="Z79" s="2102"/>
      <c r="AA79" s="2103"/>
      <c r="AB79" s="1916"/>
      <c r="AC79" s="1917"/>
      <c r="AD79" s="2102"/>
      <c r="AE79" s="2103"/>
      <c r="AF79" s="1916"/>
      <c r="AG79" s="1917"/>
      <c r="AH79" s="2102"/>
      <c r="AI79" s="2103"/>
      <c r="AJ79" s="1916"/>
      <c r="AK79" s="1917"/>
      <c r="AL79" s="2102"/>
      <c r="AM79" s="2103"/>
      <c r="AN79" s="1916"/>
      <c r="AO79" s="1917"/>
      <c r="AP79" s="2102"/>
      <c r="AQ79" s="2104"/>
      <c r="AR79" s="1916"/>
      <c r="AS79" s="1917"/>
      <c r="AT79" s="2102"/>
      <c r="AU79" s="2103"/>
      <c r="AV79" s="1916"/>
      <c r="AW79" s="1917"/>
      <c r="AX79" s="2102"/>
      <c r="AY79" s="2103"/>
      <c r="AZ79" s="2105"/>
      <c r="BA79" s="1917"/>
      <c r="BB79" s="2102"/>
      <c r="BC79" s="2106"/>
      <c r="BD79" s="1916"/>
      <c r="BE79" s="1917"/>
      <c r="BF79" s="2102"/>
      <c r="BG79" s="2103"/>
      <c r="BH79" s="1916"/>
      <c r="BI79" s="1917"/>
      <c r="BJ79" s="2102"/>
      <c r="BK79" s="2103"/>
      <c r="BL79" s="2105"/>
      <c r="BM79" s="1917"/>
      <c r="BO79" s="43"/>
      <c r="BP79" s="43"/>
      <c r="BQ79" s="43"/>
      <c r="BR79" s="43"/>
      <c r="BS79" s="43"/>
      <c r="BT79" s="43"/>
      <c r="BU79" s="43"/>
    </row>
    <row r="80" spans="1:73" ht="6.4" customHeight="1">
      <c r="A80" s="2059">
        <v>11.7</v>
      </c>
      <c r="B80" s="2061"/>
      <c r="C80" s="2177" t="s">
        <v>53</v>
      </c>
      <c r="D80" s="2177"/>
      <c r="E80" s="2177"/>
      <c r="F80" s="2177"/>
      <c r="G80" s="2178"/>
      <c r="H80" s="2061"/>
      <c r="I80" s="2177"/>
      <c r="J80" s="2178"/>
      <c r="K80" s="2063" t="s">
        <v>51</v>
      </c>
      <c r="L80" s="35">
        <f>ROUND(644053/F89*(1-D90),2)</f>
        <v>27.87</v>
      </c>
      <c r="M80" s="41"/>
      <c r="N80" s="29">
        <f>'3.2Cost by Packages'!N82+'3.2Cost by Packages'!R82+'3.2Cost by Packages'!V82+'3.2Cost by Packages'!Z82+'3.2Cost by Packages'!AD82+'3.2Cost by Packages'!AH82+'3.2Cost by Packages'!AL82+'3.2Cost by Packages'!AP82+'3.2Cost by Packages'!AT82+'3.2Cost by Packages'!AX82+'3.2Cost by Packages'!BB82+'3.2Cost by Packages'!BF82+'3.2Cost by Packages'!BJ82+'3.2Cost by Packages'!BN82+'3.2Cost by Packages'!BR82+'3.2Cost by Packages'!BV82+'3.2Cost by Packages'!BZ82+'3.2Cost by Packages'!CD82+'3.2Cost by Packages'!CH82+'3.2Cost by Packages'!CL82+'3.2Cost by Packages'!CP82+'3.2Cost by Packages'!CT82+'3.2Cost by Packages'!CX82+'3.2Cost by Packages'!DB82+'3.2Cost by Packages'!DF82+'3.2Cost by Packages'!DJ82+'3.2Cost by Packages'!DN82+'3.2Cost by Packages'!DR82</f>
        <v>20</v>
      </c>
      <c r="O80" s="47"/>
      <c r="P80" s="132">
        <f>'3.2Cost by Packages'!P82+'3.2Cost by Packages'!T82+'3.2Cost by Packages'!X82+'3.2Cost by Packages'!AB82+'3.2Cost by Packages'!AF82+'3.2Cost by Packages'!AJ82+'3.2Cost by Packages'!AN82+'3.2Cost by Packages'!AR82+'3.2Cost by Packages'!AV82+'3.2Cost by Packages'!AZ82+'3.2Cost by Packages'!BD82+'3.2Cost by Packages'!BH82+'3.2Cost by Packages'!BL82+'3.2Cost by Packages'!BP82+'3.2Cost by Packages'!BT82+'3.2Cost by Packages'!BX82+'3.2Cost by Packages'!CB82+'3.2Cost by Packages'!CF82+'3.2Cost by Packages'!CJ82+'3.2Cost by Packages'!CN82+'3.2Cost by Packages'!CR82+'3.2Cost by Packages'!CV82+'3.2Cost by Packages'!CZ82+'3.2Cost by Packages'!DD82+'3.2Cost by Packages'!DH82+'3.2Cost by Packages'!DL82+'3.2Cost by Packages'!DP82+'3.2Cost by Packages'!DT82</f>
        <v>557.4</v>
      </c>
      <c r="Q80" s="1925"/>
      <c r="R80" s="2102"/>
      <c r="S80" s="2103"/>
      <c r="T80" s="1916"/>
      <c r="U80" s="1917"/>
      <c r="V80" s="2102"/>
      <c r="W80" s="2103"/>
      <c r="X80" s="1916"/>
      <c r="Y80" s="1917"/>
      <c r="Z80" s="2102"/>
      <c r="AA80" s="2103"/>
      <c r="AB80" s="1916"/>
      <c r="AC80" s="1917"/>
      <c r="AD80" s="2102"/>
      <c r="AE80" s="2103"/>
      <c r="AF80" s="1916"/>
      <c r="AG80" s="1917"/>
      <c r="AH80" s="2102"/>
      <c r="AI80" s="2103"/>
      <c r="AJ80" s="1916"/>
      <c r="AK80" s="1917"/>
      <c r="AL80" s="2102"/>
      <c r="AM80" s="2103"/>
      <c r="AN80" s="1916"/>
      <c r="AO80" s="1917"/>
      <c r="AP80" s="2102"/>
      <c r="AQ80" s="2104"/>
      <c r="AR80" s="1916"/>
      <c r="AS80" s="1917"/>
      <c r="AT80" s="2102"/>
      <c r="AU80" s="2103"/>
      <c r="AV80" s="1916"/>
      <c r="AW80" s="1917"/>
      <c r="AX80" s="2102"/>
      <c r="AY80" s="2103"/>
      <c r="AZ80" s="2105"/>
      <c r="BA80" s="1917"/>
      <c r="BB80" s="2102"/>
      <c r="BC80" s="2106"/>
      <c r="BD80" s="1916"/>
      <c r="BE80" s="1917"/>
      <c r="BF80" s="2102"/>
      <c r="BG80" s="2103"/>
      <c r="BH80" s="1916"/>
      <c r="BI80" s="1917"/>
      <c r="BJ80" s="2102"/>
      <c r="BK80" s="2103"/>
      <c r="BL80" s="2105"/>
      <c r="BM80" s="1917"/>
      <c r="BO80" s="43"/>
      <c r="BP80" s="43"/>
      <c r="BQ80" s="43"/>
      <c r="BR80" s="43"/>
      <c r="BS80" s="43"/>
      <c r="BT80" s="43"/>
      <c r="BU80" s="43"/>
    </row>
    <row r="81" spans="1:73" ht="6.4" customHeight="1">
      <c r="A81" s="2059">
        <v>11.8</v>
      </c>
      <c r="B81" s="2067"/>
      <c r="C81" s="2236" t="s">
        <v>60</v>
      </c>
      <c r="D81" s="2236"/>
      <c r="E81" s="2236"/>
      <c r="F81" s="2236"/>
      <c r="G81" s="2237"/>
      <c r="H81" s="2061"/>
      <c r="I81" s="2177"/>
      <c r="J81" s="2178"/>
      <c r="K81" s="2063" t="s">
        <v>51</v>
      </c>
      <c r="L81" s="35">
        <f>ROUND(2745768/F89*(1-D90),2)</f>
        <v>118.81</v>
      </c>
      <c r="M81" s="48"/>
      <c r="N81" s="29">
        <f>'3.2Cost by Packages'!N83+'3.2Cost by Packages'!R83+'3.2Cost by Packages'!V83+'3.2Cost by Packages'!Z83+'3.2Cost by Packages'!AD83+'3.2Cost by Packages'!AH83+'3.2Cost by Packages'!AL83+'3.2Cost by Packages'!AP83+'3.2Cost by Packages'!AT83+'3.2Cost by Packages'!AX83+'3.2Cost by Packages'!BB83+'3.2Cost by Packages'!BF83+'3.2Cost by Packages'!BJ83+'3.2Cost by Packages'!BN83+'3.2Cost by Packages'!BR83+'3.2Cost by Packages'!BV83+'3.2Cost by Packages'!BZ83+'3.2Cost by Packages'!CD83+'3.2Cost by Packages'!CH83+'3.2Cost by Packages'!CL83+'3.2Cost by Packages'!CP83+'3.2Cost by Packages'!CT83+'3.2Cost by Packages'!CX83+'3.2Cost by Packages'!DB83+'3.2Cost by Packages'!DF83+'3.2Cost by Packages'!DJ83+'3.2Cost by Packages'!DN83+'3.2Cost by Packages'!DR83</f>
        <v>12</v>
      </c>
      <c r="O81" s="47"/>
      <c r="P81" s="132">
        <f>'3.2Cost by Packages'!P83+'3.2Cost by Packages'!T83+'3.2Cost by Packages'!X83+'3.2Cost by Packages'!AB83+'3.2Cost by Packages'!AF83+'3.2Cost by Packages'!AJ83+'3.2Cost by Packages'!AN83+'3.2Cost by Packages'!AR83+'3.2Cost by Packages'!AV83+'3.2Cost by Packages'!AZ83+'3.2Cost by Packages'!BD83+'3.2Cost by Packages'!BH83+'3.2Cost by Packages'!BL83+'3.2Cost by Packages'!BP83+'3.2Cost by Packages'!BT83+'3.2Cost by Packages'!BX83+'3.2Cost by Packages'!CB83+'3.2Cost by Packages'!CF83+'3.2Cost by Packages'!CJ83+'3.2Cost by Packages'!CN83+'3.2Cost by Packages'!CR83+'3.2Cost by Packages'!CV83+'3.2Cost by Packages'!CZ83+'3.2Cost by Packages'!DD83+'3.2Cost by Packages'!DH83+'3.2Cost by Packages'!DL83+'3.2Cost by Packages'!DP83+'3.2Cost by Packages'!DT83</f>
        <v>1425.72</v>
      </c>
      <c r="Q81" s="1925"/>
      <c r="R81" s="2102"/>
      <c r="S81" s="2103"/>
      <c r="T81" s="1916"/>
      <c r="U81" s="1917"/>
      <c r="V81" s="2102"/>
      <c r="W81" s="2103"/>
      <c r="X81" s="1916"/>
      <c r="Y81" s="1917"/>
      <c r="Z81" s="2102"/>
      <c r="AA81" s="2103"/>
      <c r="AB81" s="1916"/>
      <c r="AC81" s="1917"/>
      <c r="AD81" s="2102"/>
      <c r="AE81" s="2103"/>
      <c r="AF81" s="1916"/>
      <c r="AG81" s="1917"/>
      <c r="AH81" s="2102"/>
      <c r="AI81" s="2103"/>
      <c r="AJ81" s="1916"/>
      <c r="AK81" s="1917"/>
      <c r="AL81" s="2102"/>
      <c r="AM81" s="2103"/>
      <c r="AN81" s="1916"/>
      <c r="AO81" s="1917"/>
      <c r="AP81" s="2102"/>
      <c r="AQ81" s="2104"/>
      <c r="AR81" s="1916"/>
      <c r="AS81" s="1917"/>
      <c r="AT81" s="2102"/>
      <c r="AU81" s="2103"/>
      <c r="AV81" s="1916"/>
      <c r="AW81" s="1917"/>
      <c r="AX81" s="2102"/>
      <c r="AY81" s="2103"/>
      <c r="AZ81" s="2105"/>
      <c r="BA81" s="1917"/>
      <c r="BB81" s="2102"/>
      <c r="BC81" s="2106"/>
      <c r="BD81" s="1916"/>
      <c r="BE81" s="1917"/>
      <c r="BF81" s="2102"/>
      <c r="BG81" s="2103"/>
      <c r="BH81" s="1916"/>
      <c r="BI81" s="1917"/>
      <c r="BJ81" s="2102"/>
      <c r="BK81" s="2103"/>
      <c r="BL81" s="2105"/>
      <c r="BM81" s="1917"/>
      <c r="BO81" s="43"/>
      <c r="BP81" s="43"/>
      <c r="BQ81" s="43"/>
      <c r="BR81" s="43"/>
      <c r="BS81" s="43"/>
      <c r="BT81" s="43"/>
      <c r="BU81" s="43"/>
    </row>
    <row r="82" spans="1:73" ht="6.4" customHeight="1">
      <c r="A82" s="2059">
        <v>11.9</v>
      </c>
      <c r="B82" s="2061"/>
      <c r="C82" s="2177" t="s">
        <v>69</v>
      </c>
      <c r="D82" s="2177"/>
      <c r="E82" s="2177"/>
      <c r="F82" s="2177"/>
      <c r="G82" s="2178"/>
      <c r="H82" s="2061"/>
      <c r="I82" s="2177"/>
      <c r="J82" s="2178"/>
      <c r="K82" s="2063" t="s">
        <v>51</v>
      </c>
      <c r="L82" s="35">
        <f>ROUND(3357049/F89*(1-D90),2)</f>
        <v>145.26</v>
      </c>
      <c r="M82" s="41"/>
      <c r="N82" s="29">
        <f>'3.2Cost by Packages'!N84+'3.2Cost by Packages'!R84+'3.2Cost by Packages'!V84+'3.2Cost by Packages'!Z84+'3.2Cost by Packages'!AD84+'3.2Cost by Packages'!AH84+'3.2Cost by Packages'!AL84+'3.2Cost by Packages'!AP84+'3.2Cost by Packages'!AT84+'3.2Cost by Packages'!AX84+'3.2Cost by Packages'!BB84+'3.2Cost by Packages'!BF84+'3.2Cost by Packages'!BJ84+'3.2Cost by Packages'!BN84+'3.2Cost by Packages'!BR84+'3.2Cost by Packages'!BV84+'3.2Cost by Packages'!BZ84+'3.2Cost by Packages'!CD84+'3.2Cost by Packages'!CH84+'3.2Cost by Packages'!CL84+'3.2Cost by Packages'!CP84+'3.2Cost by Packages'!CT84+'3.2Cost by Packages'!CX84+'3.2Cost by Packages'!DB84+'3.2Cost by Packages'!DF84+'3.2Cost by Packages'!DJ84+'3.2Cost by Packages'!DN84+'3.2Cost by Packages'!DR84</f>
        <v>0</v>
      </c>
      <c r="O82" s="47"/>
      <c r="P82" s="132">
        <f>'3.2Cost by Packages'!P84+'3.2Cost by Packages'!T84+'3.2Cost by Packages'!X84+'3.2Cost by Packages'!AB84+'3.2Cost by Packages'!AF84+'3.2Cost by Packages'!AJ84+'3.2Cost by Packages'!AN84+'3.2Cost by Packages'!AR84+'3.2Cost by Packages'!AV84+'3.2Cost by Packages'!AZ84+'3.2Cost by Packages'!BD84+'3.2Cost by Packages'!BH84+'3.2Cost by Packages'!BL84+'3.2Cost by Packages'!BP84+'3.2Cost by Packages'!BT84+'3.2Cost by Packages'!BX84+'3.2Cost by Packages'!CB84+'3.2Cost by Packages'!CF84+'3.2Cost by Packages'!CJ84+'3.2Cost by Packages'!CN84+'3.2Cost by Packages'!CR84+'3.2Cost by Packages'!CV84+'3.2Cost by Packages'!CZ84+'3.2Cost by Packages'!DD84+'3.2Cost by Packages'!DH84+'3.2Cost by Packages'!DL84+'3.2Cost by Packages'!DP84+'3.2Cost by Packages'!DT84</f>
        <v>0</v>
      </c>
      <c r="Q82" s="1925"/>
      <c r="R82" s="2102"/>
      <c r="S82" s="2103"/>
      <c r="T82" s="1916"/>
      <c r="U82" s="1917"/>
      <c r="V82" s="2102"/>
      <c r="W82" s="2103"/>
      <c r="X82" s="1916"/>
      <c r="Y82" s="1917"/>
      <c r="Z82" s="2102"/>
      <c r="AA82" s="2103"/>
      <c r="AB82" s="1916"/>
      <c r="AC82" s="1917"/>
      <c r="AD82" s="2102"/>
      <c r="AE82" s="2103"/>
      <c r="AF82" s="1916"/>
      <c r="AG82" s="1917"/>
      <c r="AH82" s="2102"/>
      <c r="AI82" s="2103"/>
      <c r="AJ82" s="1916"/>
      <c r="AK82" s="1917"/>
      <c r="AL82" s="2102"/>
      <c r="AM82" s="2103"/>
      <c r="AN82" s="1916"/>
      <c r="AO82" s="1917"/>
      <c r="AP82" s="2102"/>
      <c r="AQ82" s="2104"/>
      <c r="AR82" s="1916"/>
      <c r="AS82" s="1917"/>
      <c r="AT82" s="2102"/>
      <c r="AU82" s="2103"/>
      <c r="AV82" s="1916"/>
      <c r="AW82" s="1917"/>
      <c r="AX82" s="2102"/>
      <c r="AY82" s="2103"/>
      <c r="AZ82" s="2105"/>
      <c r="BA82" s="1917"/>
      <c r="BB82" s="2102"/>
      <c r="BC82" s="2106"/>
      <c r="BD82" s="1916"/>
      <c r="BE82" s="1917"/>
      <c r="BF82" s="2102"/>
      <c r="BG82" s="2103"/>
      <c r="BH82" s="1916"/>
      <c r="BI82" s="1917"/>
      <c r="BJ82" s="2102"/>
      <c r="BK82" s="2103"/>
      <c r="BL82" s="2105"/>
      <c r="BM82" s="1917"/>
      <c r="BO82" s="43"/>
      <c r="BP82" s="43"/>
      <c r="BQ82" s="43"/>
      <c r="BR82" s="43"/>
      <c r="BS82" s="43"/>
      <c r="BT82" s="43"/>
      <c r="BU82" s="43"/>
    </row>
    <row r="83" spans="1:73" s="55" customFormat="1" ht="6.4" customHeight="1">
      <c r="A83" s="2064">
        <v>12</v>
      </c>
      <c r="B83" s="2078"/>
      <c r="C83" s="2254" t="s">
        <v>983</v>
      </c>
      <c r="D83" s="2254"/>
      <c r="E83" s="2254"/>
      <c r="F83" s="2254"/>
      <c r="G83" s="2255"/>
      <c r="H83" s="2057"/>
      <c r="I83" s="2189"/>
      <c r="J83" s="2190"/>
      <c r="K83" s="2056"/>
      <c r="L83" s="153"/>
      <c r="M83" s="52"/>
      <c r="N83" s="54">
        <f>'3.2Cost by Packages'!N85+'3.2Cost by Packages'!R85+'3.2Cost by Packages'!V85+'3.2Cost by Packages'!Z85+'3.2Cost by Packages'!AD85+'3.2Cost by Packages'!AH85+'3.2Cost by Packages'!AL85+'3.2Cost by Packages'!AP85+'3.2Cost by Packages'!AT85+'3.2Cost by Packages'!AX85+'3.2Cost by Packages'!BB85+'3.2Cost by Packages'!BF85+'3.2Cost by Packages'!BJ85+'3.2Cost by Packages'!BN85+'3.2Cost by Packages'!BR85+'3.2Cost by Packages'!BV85+'3.2Cost by Packages'!BZ85+'3.2Cost by Packages'!CD85+'3.2Cost by Packages'!CH85+'3.2Cost by Packages'!CL85+'3.2Cost by Packages'!CP85+'3.2Cost by Packages'!CT85+'3.2Cost by Packages'!CX85+'3.2Cost by Packages'!DB85+'3.2Cost by Packages'!DF85+'3.2Cost by Packages'!DJ85+'3.2Cost by Packages'!DN85+'3.2Cost by Packages'!DR85</f>
        <v>0</v>
      </c>
      <c r="O83" s="92"/>
      <c r="P83" s="2032">
        <f>'3.2Cost by Packages'!P85+'3.2Cost by Packages'!T85+'3.2Cost by Packages'!X85+'3.2Cost by Packages'!AB85+'3.2Cost by Packages'!AF85+'3.2Cost by Packages'!AJ85+'3.2Cost by Packages'!AN85+'3.2Cost by Packages'!AR85+'3.2Cost by Packages'!AV85+'3.2Cost by Packages'!AZ85+'3.2Cost by Packages'!BD85+'3.2Cost by Packages'!BH85+'3.2Cost by Packages'!BL85+'3.2Cost by Packages'!BP85+'3.2Cost by Packages'!BT85+'3.2Cost by Packages'!BX85+'3.2Cost by Packages'!CB85+'3.2Cost by Packages'!CF85+'3.2Cost by Packages'!CJ85+'3.2Cost by Packages'!CN85+'3.2Cost by Packages'!CR85+'3.2Cost by Packages'!CV85+'3.2Cost by Packages'!CZ85+'3.2Cost by Packages'!DD85+'3.2Cost by Packages'!DH85+'3.2Cost by Packages'!DL85+'3.2Cost by Packages'!DP85+'3.2Cost by Packages'!DT85</f>
        <v>332.16</v>
      </c>
      <c r="Q83" s="1924"/>
      <c r="R83" s="2095"/>
      <c r="S83" s="2096"/>
      <c r="T83" s="2097"/>
      <c r="U83" s="2098"/>
      <c r="V83" s="2095"/>
      <c r="W83" s="2096"/>
      <c r="X83" s="2097"/>
      <c r="Y83" s="2098"/>
      <c r="Z83" s="2095"/>
      <c r="AA83" s="2096"/>
      <c r="AB83" s="2097"/>
      <c r="AC83" s="2098"/>
      <c r="AD83" s="2095"/>
      <c r="AE83" s="2096"/>
      <c r="AF83" s="2097"/>
      <c r="AG83" s="2098"/>
      <c r="AH83" s="2095"/>
      <c r="AI83" s="2096"/>
      <c r="AJ83" s="2097"/>
      <c r="AK83" s="2098"/>
      <c r="AL83" s="2095"/>
      <c r="AM83" s="2096"/>
      <c r="AN83" s="2097"/>
      <c r="AO83" s="2098"/>
      <c r="AP83" s="2095"/>
      <c r="AQ83" s="2099"/>
      <c r="AR83" s="2097"/>
      <c r="AS83" s="2098"/>
      <c r="AT83" s="2095"/>
      <c r="AU83" s="2096"/>
      <c r="AV83" s="2097"/>
      <c r="AW83" s="2098"/>
      <c r="AX83" s="2095"/>
      <c r="AY83" s="2096"/>
      <c r="AZ83" s="2100"/>
      <c r="BA83" s="2098"/>
      <c r="BB83" s="2095"/>
      <c r="BC83" s="2101"/>
      <c r="BD83" s="2097"/>
      <c r="BE83" s="2098"/>
      <c r="BF83" s="2095"/>
      <c r="BG83" s="2096"/>
      <c r="BH83" s="2097"/>
      <c r="BI83" s="2098"/>
      <c r="BJ83" s="2095"/>
      <c r="BK83" s="2096"/>
      <c r="BL83" s="2100"/>
      <c r="BM83" s="2098"/>
      <c r="BN83" s="2039"/>
    </row>
    <row r="84" spans="1:73" ht="6.4" customHeight="1">
      <c r="A84" s="2059">
        <v>12.1</v>
      </c>
      <c r="B84" s="2061"/>
      <c r="C84" s="2177" t="s">
        <v>121</v>
      </c>
      <c r="D84" s="2177"/>
      <c r="E84" s="2177"/>
      <c r="F84" s="2177"/>
      <c r="G84" s="2178"/>
      <c r="H84" s="2061"/>
      <c r="I84" s="2177"/>
      <c r="J84" s="2178"/>
      <c r="K84" s="2063" t="s">
        <v>122</v>
      </c>
      <c r="L84" s="94">
        <f>ROUND(479692/F89*(1-D90),2)</f>
        <v>20.76</v>
      </c>
      <c r="M84" s="152"/>
      <c r="N84" s="58">
        <f>'3.2Cost by Packages'!N86+'3.2Cost by Packages'!R86+'3.2Cost by Packages'!V86+'3.2Cost by Packages'!Z86+'3.2Cost by Packages'!AD86+'3.2Cost by Packages'!AH86+'3.2Cost by Packages'!AL86+'3.2Cost by Packages'!AP86+'3.2Cost by Packages'!AT86+'3.2Cost by Packages'!AX86+'3.2Cost by Packages'!BB86+'3.2Cost by Packages'!BF86+'3.2Cost by Packages'!BJ86+'3.2Cost by Packages'!BN86+'3.2Cost by Packages'!BR86+'3.2Cost by Packages'!BV86+'3.2Cost by Packages'!BZ86+'3.2Cost by Packages'!CD86+'3.2Cost by Packages'!CH86+'3.2Cost by Packages'!CL86+'3.2Cost by Packages'!CP86+'3.2Cost by Packages'!CT86+'3.2Cost by Packages'!CX86+'3.2Cost by Packages'!DB86+'3.2Cost by Packages'!DF86+'3.2Cost by Packages'!DJ86+'3.2Cost by Packages'!DN86+'3.2Cost by Packages'!DR86</f>
        <v>16</v>
      </c>
      <c r="O84" s="144"/>
      <c r="P84" s="2034">
        <f>'3.2Cost by Packages'!P86+'3.2Cost by Packages'!T86+'3.2Cost by Packages'!X86+'3.2Cost by Packages'!AB86+'3.2Cost by Packages'!AF86+'3.2Cost by Packages'!AJ86+'3.2Cost by Packages'!AN86+'3.2Cost by Packages'!AR86+'3.2Cost by Packages'!AV86+'3.2Cost by Packages'!AZ86+'3.2Cost by Packages'!BD86+'3.2Cost by Packages'!BH86+'3.2Cost by Packages'!BL86+'3.2Cost by Packages'!BP86+'3.2Cost by Packages'!BT86+'3.2Cost by Packages'!BX86+'3.2Cost by Packages'!CB86+'3.2Cost by Packages'!CF86+'3.2Cost by Packages'!CJ86+'3.2Cost by Packages'!CN86+'3.2Cost by Packages'!CR86+'3.2Cost by Packages'!CV86+'3.2Cost by Packages'!CZ86+'3.2Cost by Packages'!DD86+'3.2Cost by Packages'!DH86+'3.2Cost by Packages'!DL86+'3.2Cost by Packages'!DP86+'3.2Cost by Packages'!DT86</f>
        <v>332.16</v>
      </c>
      <c r="Q84" s="1930"/>
      <c r="R84" s="2102"/>
      <c r="S84" s="2103"/>
      <c r="T84" s="1916"/>
      <c r="U84" s="1917"/>
      <c r="V84" s="2102"/>
      <c r="W84" s="2103"/>
      <c r="X84" s="1916"/>
      <c r="Y84" s="1917"/>
      <c r="Z84" s="2102"/>
      <c r="AA84" s="2103"/>
      <c r="AB84" s="1916"/>
      <c r="AC84" s="1917"/>
      <c r="AD84" s="2102"/>
      <c r="AE84" s="2103"/>
      <c r="AF84" s="1916"/>
      <c r="AG84" s="1917"/>
      <c r="AH84" s="2102"/>
      <c r="AI84" s="2103"/>
      <c r="AJ84" s="1916"/>
      <c r="AK84" s="1917"/>
      <c r="AL84" s="2102"/>
      <c r="AM84" s="2103"/>
      <c r="AN84" s="1916"/>
      <c r="AO84" s="1917"/>
      <c r="AP84" s="2102"/>
      <c r="AQ84" s="2104"/>
      <c r="AR84" s="1916"/>
      <c r="AS84" s="1917"/>
      <c r="AT84" s="2102"/>
      <c r="AU84" s="2103"/>
      <c r="AV84" s="1916"/>
      <c r="AW84" s="1917"/>
      <c r="AX84" s="2102"/>
      <c r="AY84" s="2103"/>
      <c r="AZ84" s="2105"/>
      <c r="BA84" s="1917"/>
      <c r="BB84" s="2102"/>
      <c r="BC84" s="2106"/>
      <c r="BD84" s="1916"/>
      <c r="BE84" s="1917"/>
      <c r="BF84" s="2102"/>
      <c r="BG84" s="2103"/>
      <c r="BH84" s="1916"/>
      <c r="BI84" s="1917"/>
      <c r="BJ84" s="2102"/>
      <c r="BK84" s="2103"/>
      <c r="BL84" s="2105"/>
      <c r="BM84" s="1917"/>
      <c r="BO84" s="43"/>
      <c r="BP84" s="43"/>
      <c r="BQ84" s="43"/>
      <c r="BR84" s="43"/>
      <c r="BS84" s="43"/>
      <c r="BT84" s="43"/>
      <c r="BU84" s="43"/>
    </row>
    <row r="85" spans="1:73" s="55" customFormat="1" ht="6.4" customHeight="1">
      <c r="A85" s="2079" t="s">
        <v>984</v>
      </c>
      <c r="B85" s="2080"/>
      <c r="C85" s="2256" t="s">
        <v>985</v>
      </c>
      <c r="D85" s="2256"/>
      <c r="E85" s="2256"/>
      <c r="F85" s="2256"/>
      <c r="G85" s="2257"/>
      <c r="H85" s="2258">
        <v>0.02</v>
      </c>
      <c r="I85" s="2259"/>
      <c r="J85" s="2081" t="s">
        <v>986</v>
      </c>
      <c r="K85" s="2079"/>
      <c r="L85" s="1935"/>
      <c r="M85" s="1936"/>
      <c r="N85" s="1938"/>
      <c r="O85" s="1939"/>
      <c r="P85" s="2035">
        <f>'3.2Cost by Packages'!P87+'3.2Cost by Packages'!T87+'3.2Cost by Packages'!X87+'3.2Cost by Packages'!AB87+'3.2Cost by Packages'!AF87+'3.2Cost by Packages'!AJ87+'3.2Cost by Packages'!AN87+'3.2Cost by Packages'!AR87+'3.2Cost by Packages'!AV87+'3.2Cost by Packages'!AZ87+'3.2Cost by Packages'!BD87+'3.2Cost by Packages'!BH87+'3.2Cost by Packages'!BL87+'3.2Cost by Packages'!BP87+'3.2Cost by Packages'!BT87+'3.2Cost by Packages'!BX87+'3.2Cost by Packages'!CB87+'3.2Cost by Packages'!CF87+'3.2Cost by Packages'!CJ87+'3.2Cost by Packages'!CN87+'3.2Cost by Packages'!CR87+'3.2Cost by Packages'!CV87+'3.2Cost by Packages'!CZ87+'3.2Cost by Packages'!DD87+'3.2Cost by Packages'!DH87+'3.2Cost by Packages'!DL87+'3.2Cost by Packages'!DP87+'3.2Cost by Packages'!DT87</f>
        <v>23541.869200000001</v>
      </c>
      <c r="Q85" s="1937"/>
      <c r="R85" s="2139"/>
      <c r="S85" s="2089"/>
      <c r="T85" s="2090"/>
      <c r="U85" s="2091"/>
      <c r="V85" s="2139"/>
      <c r="W85" s="2089"/>
      <c r="X85" s="2090"/>
      <c r="Y85" s="2091"/>
      <c r="Z85" s="2139"/>
      <c r="AA85" s="2089"/>
      <c r="AB85" s="2090"/>
      <c r="AC85" s="2091"/>
      <c r="AD85" s="2139"/>
      <c r="AE85" s="2089"/>
      <c r="AF85" s="2090"/>
      <c r="AG85" s="2091"/>
      <c r="AH85" s="2139"/>
      <c r="AI85" s="2089"/>
      <c r="AJ85" s="2090"/>
      <c r="AK85" s="2091"/>
      <c r="AL85" s="2139"/>
      <c r="AM85" s="2089"/>
      <c r="AN85" s="2090"/>
      <c r="AO85" s="2091"/>
      <c r="AP85" s="2139"/>
      <c r="AQ85" s="2089"/>
      <c r="AR85" s="2090"/>
      <c r="AS85" s="2091"/>
      <c r="AT85" s="2139"/>
      <c r="AU85" s="2089"/>
      <c r="AV85" s="2090"/>
      <c r="AW85" s="2091"/>
      <c r="AX85" s="2139"/>
      <c r="AY85" s="2089"/>
      <c r="AZ85" s="2093"/>
      <c r="BA85" s="2091"/>
      <c r="BB85" s="2139"/>
      <c r="BC85" s="2094"/>
      <c r="BD85" s="2090"/>
      <c r="BE85" s="2091"/>
      <c r="BF85" s="2139"/>
      <c r="BG85" s="2089"/>
      <c r="BH85" s="2090"/>
      <c r="BI85" s="2091"/>
      <c r="BJ85" s="2139"/>
      <c r="BK85" s="2089"/>
      <c r="BL85" s="2093"/>
      <c r="BM85" s="2091"/>
      <c r="BN85" s="2039"/>
    </row>
    <row r="86" spans="1:73" s="55" customFormat="1" ht="6.4" customHeight="1">
      <c r="A86" s="2079" t="s">
        <v>987</v>
      </c>
      <c r="B86" s="2080"/>
      <c r="C86" s="2256" t="s">
        <v>988</v>
      </c>
      <c r="D86" s="2256"/>
      <c r="E86" s="2256"/>
      <c r="F86" s="2256"/>
      <c r="G86" s="2257"/>
      <c r="H86" s="2258">
        <v>0.02</v>
      </c>
      <c r="I86" s="2259"/>
      <c r="J86" s="2081" t="s">
        <v>986</v>
      </c>
      <c r="K86" s="2079"/>
      <c r="L86" s="71"/>
      <c r="M86" s="72"/>
      <c r="N86" s="68"/>
      <c r="O86" s="69"/>
      <c r="P86" s="2036">
        <f>'3.2Cost by Packages'!P88+'3.2Cost by Packages'!T88+'3.2Cost by Packages'!X88+'3.2Cost by Packages'!AB88+'3.2Cost by Packages'!AF88+'3.2Cost by Packages'!AJ88+'3.2Cost by Packages'!AN88+'3.2Cost by Packages'!AR88+'3.2Cost by Packages'!AV88+'3.2Cost by Packages'!AZ88+'3.2Cost by Packages'!BD88+'3.2Cost by Packages'!BH88+'3.2Cost by Packages'!BL88+'3.2Cost by Packages'!BP88+'3.2Cost by Packages'!BT88+'3.2Cost by Packages'!BX88+'3.2Cost by Packages'!CB88+'3.2Cost by Packages'!CF88+'3.2Cost by Packages'!CJ88+'3.2Cost by Packages'!CN88+'3.2Cost by Packages'!CR88+'3.2Cost by Packages'!CV88+'3.2Cost by Packages'!CZ88+'3.2Cost by Packages'!DD88+'3.2Cost by Packages'!DH88+'3.2Cost by Packages'!DL88+'3.2Cost by Packages'!DP88+'3.2Cost by Packages'!DT88</f>
        <v>23541.869200000001</v>
      </c>
      <c r="Q86" s="1931"/>
      <c r="R86" s="2139"/>
      <c r="S86" s="2089"/>
      <c r="T86" s="2090"/>
      <c r="U86" s="2091"/>
      <c r="V86" s="2139"/>
      <c r="W86" s="2089"/>
      <c r="X86" s="2090"/>
      <c r="Y86" s="2091"/>
      <c r="Z86" s="2139"/>
      <c r="AA86" s="2089"/>
      <c r="AB86" s="2090"/>
      <c r="AC86" s="2091"/>
      <c r="AD86" s="2139"/>
      <c r="AE86" s="2089"/>
      <c r="AF86" s="2090"/>
      <c r="AG86" s="2091"/>
      <c r="AH86" s="2139"/>
      <c r="AI86" s="2089"/>
      <c r="AJ86" s="2090"/>
      <c r="AK86" s="2091"/>
      <c r="AL86" s="2139"/>
      <c r="AM86" s="2089"/>
      <c r="AN86" s="2090"/>
      <c r="AO86" s="2091"/>
      <c r="AP86" s="2139"/>
      <c r="AQ86" s="2089"/>
      <c r="AR86" s="2090"/>
      <c r="AS86" s="2091"/>
      <c r="AT86" s="2139"/>
      <c r="AU86" s="2089"/>
      <c r="AV86" s="2090"/>
      <c r="AW86" s="2091"/>
      <c r="AX86" s="2139"/>
      <c r="AY86" s="2089"/>
      <c r="AZ86" s="2093"/>
      <c r="BA86" s="2091"/>
      <c r="BB86" s="2139"/>
      <c r="BC86" s="2094"/>
      <c r="BD86" s="2090"/>
      <c r="BE86" s="2091"/>
      <c r="BF86" s="2139"/>
      <c r="BG86" s="2089"/>
      <c r="BH86" s="2090"/>
      <c r="BI86" s="2091"/>
      <c r="BJ86" s="2139"/>
      <c r="BK86" s="2089"/>
      <c r="BL86" s="2093"/>
      <c r="BM86" s="2091"/>
      <c r="BN86" s="2039"/>
    </row>
    <row r="87" spans="1:73" s="55" customFormat="1" ht="6.4" customHeight="1">
      <c r="A87" s="2247" t="s">
        <v>989</v>
      </c>
      <c r="B87" s="2248"/>
      <c r="C87" s="2248"/>
      <c r="D87" s="2248"/>
      <c r="E87" s="2248"/>
      <c r="F87" s="2248"/>
      <c r="G87" s="2248"/>
      <c r="H87" s="2248"/>
      <c r="I87" s="2248"/>
      <c r="J87" s="2248"/>
      <c r="K87" s="2249"/>
      <c r="L87" s="158"/>
      <c r="M87" s="159"/>
      <c r="N87" s="1938"/>
      <c r="O87" s="1939"/>
      <c r="P87" s="2035">
        <f>'3.2Cost by Packages'!P89+'3.2Cost by Packages'!T89+'3.2Cost by Packages'!X89+'3.2Cost by Packages'!AB89+'3.2Cost by Packages'!AF89+'3.2Cost by Packages'!AJ89+'3.2Cost by Packages'!AN89+'3.2Cost by Packages'!AR89+'3.2Cost by Packages'!AV89+'3.2Cost by Packages'!AZ89+'3.2Cost by Packages'!BD89+'3.2Cost by Packages'!BH89+'3.2Cost by Packages'!BL89+'3.2Cost by Packages'!BP89+'3.2Cost by Packages'!BT89+'3.2Cost by Packages'!BX89+'3.2Cost by Packages'!CB89+'3.2Cost by Packages'!CF89+'3.2Cost by Packages'!CJ89+'3.2Cost by Packages'!CN89+'3.2Cost by Packages'!CR89+'3.2Cost by Packages'!CV89+'3.2Cost by Packages'!CZ89+'3.2Cost by Packages'!DD89+'3.2Cost by Packages'!DH89+'3.2Cost by Packages'!DL89+'3.2Cost by Packages'!DP89+'3.2Cost by Packages'!DT89</f>
        <v>1791360.1683999996</v>
      </c>
      <c r="Q87" s="1932"/>
      <c r="R87" s="2139"/>
      <c r="S87" s="2089"/>
      <c r="T87" s="2090"/>
      <c r="U87" s="2091"/>
      <c r="V87" s="2139"/>
      <c r="W87" s="2089"/>
      <c r="X87" s="2090"/>
      <c r="Y87" s="2091"/>
      <c r="Z87" s="2139"/>
      <c r="AA87" s="2089"/>
      <c r="AB87" s="2090"/>
      <c r="AC87" s="2091"/>
      <c r="AD87" s="2139"/>
      <c r="AE87" s="2089"/>
      <c r="AF87" s="2090"/>
      <c r="AG87" s="2091"/>
      <c r="AH87" s="2139"/>
      <c r="AI87" s="2089"/>
      <c r="AJ87" s="2090"/>
      <c r="AK87" s="2091"/>
      <c r="AL87" s="2139"/>
      <c r="AM87" s="2089"/>
      <c r="AN87" s="2090"/>
      <c r="AO87" s="2091"/>
      <c r="AP87" s="2139"/>
      <c r="AQ87" s="2089"/>
      <c r="AR87" s="2090"/>
      <c r="AS87" s="2091"/>
      <c r="AT87" s="2139"/>
      <c r="AU87" s="2089"/>
      <c r="AV87" s="2090"/>
      <c r="AW87" s="2091"/>
      <c r="AX87" s="2139"/>
      <c r="AY87" s="2089"/>
      <c r="AZ87" s="2093"/>
      <c r="BA87" s="2091"/>
      <c r="BB87" s="2139"/>
      <c r="BC87" s="2094"/>
      <c r="BD87" s="2090"/>
      <c r="BE87" s="2091"/>
      <c r="BF87" s="2139"/>
      <c r="BG87" s="2089"/>
      <c r="BH87" s="2090"/>
      <c r="BI87" s="2091"/>
      <c r="BJ87" s="2139"/>
      <c r="BK87" s="2089"/>
      <c r="BL87" s="2093"/>
      <c r="BM87" s="2091"/>
      <c r="BN87" s="2039"/>
    </row>
    <row r="88" spans="1:73" s="55" customFormat="1" ht="6.4" customHeight="1">
      <c r="A88" s="2250"/>
      <c r="B88" s="2251"/>
      <c r="C88" s="2251"/>
      <c r="D88" s="2251"/>
      <c r="E88" s="2251"/>
      <c r="F88" s="2251"/>
      <c r="G88" s="2251"/>
      <c r="H88" s="2251"/>
      <c r="I88" s="2251"/>
      <c r="J88" s="2251"/>
      <c r="K88" s="2252"/>
      <c r="L88" s="160"/>
      <c r="M88" s="161"/>
      <c r="N88" s="75"/>
      <c r="O88" s="74"/>
      <c r="P88" s="2036"/>
      <c r="Q88" s="1933"/>
      <c r="R88" s="2140"/>
      <c r="S88" s="2141"/>
      <c r="T88" s="2142"/>
      <c r="U88" s="2143"/>
      <c r="V88" s="2140"/>
      <c r="W88" s="2141"/>
      <c r="X88" s="2142"/>
      <c r="Y88" s="2143"/>
      <c r="Z88" s="2140"/>
      <c r="AA88" s="2141"/>
      <c r="AB88" s="2142"/>
      <c r="AC88" s="2143"/>
      <c r="AD88" s="2140"/>
      <c r="AE88" s="2141"/>
      <c r="AF88" s="2142"/>
      <c r="AG88" s="2143"/>
      <c r="AH88" s="2140"/>
      <c r="AI88" s="2141"/>
      <c r="AJ88" s="2142"/>
      <c r="AK88" s="2143"/>
      <c r="AL88" s="2140"/>
      <c r="AM88" s="2141"/>
      <c r="AN88" s="2142"/>
      <c r="AO88" s="2143"/>
      <c r="AP88" s="2140"/>
      <c r="AQ88" s="2141"/>
      <c r="AR88" s="2142"/>
      <c r="AS88" s="2143"/>
      <c r="AT88" s="2140"/>
      <c r="AU88" s="2141"/>
      <c r="AV88" s="2142"/>
      <c r="AW88" s="2143"/>
      <c r="AX88" s="2140"/>
      <c r="AY88" s="2141"/>
      <c r="AZ88" s="2144"/>
      <c r="BA88" s="2143"/>
      <c r="BB88" s="2140"/>
      <c r="BC88" s="2144"/>
      <c r="BD88" s="2142"/>
      <c r="BE88" s="2143"/>
      <c r="BF88" s="2140"/>
      <c r="BG88" s="2141"/>
      <c r="BH88" s="2142"/>
      <c r="BI88" s="2143"/>
      <c r="BJ88" s="2140"/>
      <c r="BK88" s="2141"/>
      <c r="BL88" s="2144"/>
      <c r="BM88" s="2143"/>
      <c r="BN88" s="2039"/>
    </row>
    <row r="89" spans="1:73" ht="6.4" customHeight="1">
      <c r="A89" s="2253" t="s">
        <v>76</v>
      </c>
      <c r="B89" s="2253"/>
      <c r="C89" s="2253"/>
      <c r="D89" s="2082" t="s">
        <v>77</v>
      </c>
      <c r="E89" s="2083" t="s">
        <v>124</v>
      </c>
      <c r="F89" s="2084">
        <v>20800</v>
      </c>
      <c r="G89" s="2085" t="s">
        <v>123</v>
      </c>
      <c r="H89" s="2085"/>
      <c r="I89" s="2085"/>
      <c r="J89" s="2085"/>
      <c r="K89" s="2085"/>
      <c r="L89" s="164"/>
      <c r="M89" s="77"/>
      <c r="N89" s="76"/>
      <c r="O89" s="76"/>
      <c r="P89" s="76"/>
      <c r="Q89" s="77"/>
      <c r="R89" s="78"/>
      <c r="S89" s="78"/>
      <c r="T89" s="79"/>
      <c r="U89" s="78"/>
      <c r="V89" s="78"/>
      <c r="W89" s="78"/>
      <c r="X89" s="78"/>
      <c r="Y89" s="78"/>
      <c r="Z89" s="78"/>
      <c r="AA89" s="78"/>
      <c r="AB89" s="78"/>
      <c r="AC89" s="78"/>
      <c r="AD89" s="78"/>
      <c r="AE89" s="78"/>
      <c r="AF89" s="78"/>
      <c r="AG89" s="78"/>
      <c r="AH89" s="78"/>
      <c r="AI89" s="78"/>
      <c r="AJ89" s="78"/>
      <c r="AK89" s="78"/>
      <c r="AL89" s="78"/>
      <c r="AM89" s="80"/>
      <c r="AN89" s="81"/>
      <c r="AO89" s="80"/>
      <c r="AP89" s="80"/>
      <c r="AQ89" s="80"/>
      <c r="AR89" s="81"/>
      <c r="AS89" s="80"/>
      <c r="AT89" s="80"/>
      <c r="AU89" s="80"/>
      <c r="AV89" s="81"/>
      <c r="AW89" s="80"/>
      <c r="AX89" s="80"/>
      <c r="AY89" s="80"/>
      <c r="AZ89" s="81"/>
      <c r="BA89" s="80"/>
      <c r="BB89" s="80"/>
      <c r="BC89" s="80"/>
      <c r="BD89" s="81"/>
      <c r="BE89" s="80"/>
      <c r="BF89" s="80"/>
      <c r="BG89" s="80"/>
      <c r="BH89" s="81"/>
      <c r="BI89" s="80"/>
      <c r="BJ89" s="80"/>
      <c r="BK89" s="80"/>
      <c r="BL89" s="81"/>
      <c r="BM89" s="80"/>
    </row>
    <row r="90" spans="1:73" ht="6.4" customHeight="1">
      <c r="A90" s="2253" t="s">
        <v>42</v>
      </c>
      <c r="B90" s="2253"/>
      <c r="C90" s="2253"/>
      <c r="D90" s="2086">
        <v>0.1</v>
      </c>
      <c r="E90" s="2082" t="s">
        <v>78</v>
      </c>
      <c r="F90" s="2082"/>
      <c r="G90" s="2082"/>
      <c r="H90" s="2082"/>
      <c r="I90" s="2082"/>
      <c r="J90" s="2082"/>
      <c r="K90" s="2082"/>
      <c r="L90" s="166"/>
      <c r="M90" s="82"/>
      <c r="N90" s="76"/>
      <c r="O90" s="76"/>
      <c r="P90" s="76"/>
      <c r="Q90" s="82"/>
      <c r="R90" s="83"/>
      <c r="S90" s="83"/>
      <c r="T90" s="76"/>
      <c r="U90" s="83"/>
      <c r="V90" s="83"/>
      <c r="W90" s="83"/>
      <c r="X90" s="83"/>
      <c r="Y90" s="83"/>
      <c r="Z90" s="83"/>
      <c r="AA90" s="83"/>
      <c r="AB90" s="83"/>
      <c r="AC90" s="83"/>
      <c r="AD90" s="83"/>
      <c r="AE90" s="83"/>
      <c r="AF90" s="83"/>
      <c r="AG90" s="83"/>
      <c r="AH90" s="83"/>
      <c r="AI90" s="83"/>
      <c r="AJ90" s="83"/>
      <c r="AK90" s="83"/>
      <c r="AL90" s="83"/>
      <c r="AM90" s="84"/>
      <c r="AN90" s="85"/>
      <c r="AO90" s="84"/>
      <c r="AP90" s="84"/>
      <c r="AQ90" s="84"/>
      <c r="AR90" s="85"/>
      <c r="AS90" s="84"/>
      <c r="AT90" s="84"/>
      <c r="AU90" s="84"/>
      <c r="AV90" s="85"/>
      <c r="AW90" s="84"/>
      <c r="AX90" s="84"/>
      <c r="AY90" s="84"/>
      <c r="AZ90" s="85"/>
      <c r="BA90" s="84"/>
      <c r="BB90" s="84"/>
      <c r="BC90" s="84"/>
      <c r="BD90" s="85"/>
      <c r="BE90" s="84"/>
      <c r="BF90" s="84"/>
      <c r="BG90" s="84"/>
      <c r="BH90" s="85"/>
      <c r="BI90" s="84"/>
      <c r="BJ90" s="84"/>
      <c r="BK90" s="84"/>
      <c r="BL90" s="85"/>
      <c r="BM90" s="84"/>
    </row>
    <row r="92" spans="1:73">
      <c r="P92" s="2026"/>
    </row>
    <row r="93" spans="1:73">
      <c r="P93" s="2026"/>
    </row>
  </sheetData>
  <mergeCells count="305">
    <mergeCell ref="P33:Q33"/>
    <mergeCell ref="P76:Q76"/>
    <mergeCell ref="P39:Q39"/>
    <mergeCell ref="P49:Q49"/>
    <mergeCell ref="P59:Q59"/>
    <mergeCell ref="P70:Q70"/>
    <mergeCell ref="AJ3:AK3"/>
    <mergeCell ref="Z2:AC2"/>
    <mergeCell ref="AD2:AG2"/>
    <mergeCell ref="V4:W4"/>
    <mergeCell ref="X4:Y4"/>
    <mergeCell ref="Z4:AA4"/>
    <mergeCell ref="AB4:AC4"/>
    <mergeCell ref="AD4:AE4"/>
    <mergeCell ref="AF4:AG4"/>
    <mergeCell ref="AH2:AK2"/>
    <mergeCell ref="AH3:AI3"/>
    <mergeCell ref="V3:W3"/>
    <mergeCell ref="X3:Y3"/>
    <mergeCell ref="Z3:AA3"/>
    <mergeCell ref="AB3:AC3"/>
    <mergeCell ref="AD3:AE3"/>
    <mergeCell ref="AF3:AG3"/>
    <mergeCell ref="AH4:AI4"/>
    <mergeCell ref="AJ4:AK4"/>
    <mergeCell ref="T8:U8"/>
    <mergeCell ref="A87:K88"/>
    <mergeCell ref="A89:C89"/>
    <mergeCell ref="A90:C90"/>
    <mergeCell ref="V2:Y2"/>
    <mergeCell ref="C83:G83"/>
    <mergeCell ref="I83:J83"/>
    <mergeCell ref="C84:G84"/>
    <mergeCell ref="I84:J84"/>
    <mergeCell ref="C65:G65"/>
    <mergeCell ref="I65:J65"/>
    <mergeCell ref="C85:G85"/>
    <mergeCell ref="H85:I85"/>
    <mergeCell ref="C86:G86"/>
    <mergeCell ref="H86:I86"/>
    <mergeCell ref="C80:G80"/>
    <mergeCell ref="I80:J80"/>
    <mergeCell ref="C81:G81"/>
    <mergeCell ref="I81:J81"/>
    <mergeCell ref="C82:G82"/>
    <mergeCell ref="T24:U24"/>
    <mergeCell ref="X24:Y24"/>
    <mergeCell ref="P14:Q14"/>
    <mergeCell ref="P24:Q24"/>
    <mergeCell ref="I82:J82"/>
    <mergeCell ref="C78:G78"/>
    <mergeCell ref="I78:J78"/>
    <mergeCell ref="C79:G79"/>
    <mergeCell ref="I79:J79"/>
    <mergeCell ref="C75:G75"/>
    <mergeCell ref="I75:J75"/>
    <mergeCell ref="C76:G76"/>
    <mergeCell ref="I76:J76"/>
    <mergeCell ref="L76:M76"/>
    <mergeCell ref="C77:G77"/>
    <mergeCell ref="I77:J77"/>
    <mergeCell ref="C72:G72"/>
    <mergeCell ref="I72:J72"/>
    <mergeCell ref="C73:G73"/>
    <mergeCell ref="I73:J73"/>
    <mergeCell ref="C74:G74"/>
    <mergeCell ref="I74:J74"/>
    <mergeCell ref="C69:G69"/>
    <mergeCell ref="I69:J69"/>
    <mergeCell ref="C70:G70"/>
    <mergeCell ref="I70:J70"/>
    <mergeCell ref="L70:M70"/>
    <mergeCell ref="C71:G71"/>
    <mergeCell ref="I71:J71"/>
    <mergeCell ref="L59:M59"/>
    <mergeCell ref="C60:G60"/>
    <mergeCell ref="I60:J60"/>
    <mergeCell ref="C67:G67"/>
    <mergeCell ref="I67:J67"/>
    <mergeCell ref="C68:G68"/>
    <mergeCell ref="I68:J68"/>
    <mergeCell ref="C66:G66"/>
    <mergeCell ref="I66:J66"/>
    <mergeCell ref="I61:J61"/>
    <mergeCell ref="I62:J62"/>
    <mergeCell ref="I63:J63"/>
    <mergeCell ref="I64:J64"/>
    <mergeCell ref="C61:G61"/>
    <mergeCell ref="C62:G62"/>
    <mergeCell ref="L62:M62"/>
    <mergeCell ref="C57:G57"/>
    <mergeCell ref="I57:J57"/>
    <mergeCell ref="C58:G58"/>
    <mergeCell ref="I58:J58"/>
    <mergeCell ref="C59:G59"/>
    <mergeCell ref="I59:J59"/>
    <mergeCell ref="C54:G54"/>
    <mergeCell ref="I54:J54"/>
    <mergeCell ref="C55:G55"/>
    <mergeCell ref="I55:J55"/>
    <mergeCell ref="C56:G56"/>
    <mergeCell ref="I56:J56"/>
    <mergeCell ref="C51:G51"/>
    <mergeCell ref="I51:J51"/>
    <mergeCell ref="C52:G52"/>
    <mergeCell ref="I52:J52"/>
    <mergeCell ref="C53:G53"/>
    <mergeCell ref="I53:J53"/>
    <mergeCell ref="C48:G48"/>
    <mergeCell ref="I48:J48"/>
    <mergeCell ref="C49:G49"/>
    <mergeCell ref="I49:J49"/>
    <mergeCell ref="L49:M49"/>
    <mergeCell ref="C50:G50"/>
    <mergeCell ref="I50:J50"/>
    <mergeCell ref="C45:G45"/>
    <mergeCell ref="I45:J45"/>
    <mergeCell ref="C46:G46"/>
    <mergeCell ref="I46:J46"/>
    <mergeCell ref="C47:G47"/>
    <mergeCell ref="I47:J47"/>
    <mergeCell ref="C42:G42"/>
    <mergeCell ref="I42:J42"/>
    <mergeCell ref="C43:G43"/>
    <mergeCell ref="I43:J43"/>
    <mergeCell ref="C44:G44"/>
    <mergeCell ref="I44:J44"/>
    <mergeCell ref="C39:G39"/>
    <mergeCell ref="I39:J39"/>
    <mergeCell ref="L39:M39"/>
    <mergeCell ref="C40:G40"/>
    <mergeCell ref="I40:J40"/>
    <mergeCell ref="C41:G41"/>
    <mergeCell ref="I41:J41"/>
    <mergeCell ref="C37:G37"/>
    <mergeCell ref="I37:J37"/>
    <mergeCell ref="C38:G38"/>
    <mergeCell ref="I38:J38"/>
    <mergeCell ref="C33:G33"/>
    <mergeCell ref="I33:J33"/>
    <mergeCell ref="L33:M33"/>
    <mergeCell ref="C34:G34"/>
    <mergeCell ref="I34:J34"/>
    <mergeCell ref="C35:G35"/>
    <mergeCell ref="I35:J35"/>
    <mergeCell ref="C25:G25"/>
    <mergeCell ref="I25:J25"/>
    <mergeCell ref="C31:G31"/>
    <mergeCell ref="I31:J31"/>
    <mergeCell ref="C32:G32"/>
    <mergeCell ref="I32:J32"/>
    <mergeCell ref="C28:G28"/>
    <mergeCell ref="I28:J28"/>
    <mergeCell ref="C29:G29"/>
    <mergeCell ref="I29:J29"/>
    <mergeCell ref="C30:G30"/>
    <mergeCell ref="I30:J30"/>
    <mergeCell ref="C5:G5"/>
    <mergeCell ref="I5:J5"/>
    <mergeCell ref="C6:G6"/>
    <mergeCell ref="I6:J6"/>
    <mergeCell ref="C20:G20"/>
    <mergeCell ref="I20:J20"/>
    <mergeCell ref="C21:G21"/>
    <mergeCell ref="I21:J21"/>
    <mergeCell ref="B4:G4"/>
    <mergeCell ref="H4:J4"/>
    <mergeCell ref="I11:J11"/>
    <mergeCell ref="C16:G16"/>
    <mergeCell ref="I16:J16"/>
    <mergeCell ref="C17:G17"/>
    <mergeCell ref="I17:J17"/>
    <mergeCell ref="C19:G19"/>
    <mergeCell ref="I19:J19"/>
    <mergeCell ref="C18:G18"/>
    <mergeCell ref="I18:J18"/>
    <mergeCell ref="L4:M4"/>
    <mergeCell ref="N4:O4"/>
    <mergeCell ref="P4:Q4"/>
    <mergeCell ref="R4:S4"/>
    <mergeCell ref="C10:G10"/>
    <mergeCell ref="I10:J10"/>
    <mergeCell ref="C14:G14"/>
    <mergeCell ref="I14:J14"/>
    <mergeCell ref="BL4:BM4"/>
    <mergeCell ref="BD4:BE4"/>
    <mergeCell ref="BF4:BG4"/>
    <mergeCell ref="BH4:BI4"/>
    <mergeCell ref="T4:U4"/>
    <mergeCell ref="AL4:AM4"/>
    <mergeCell ref="AN4:AO4"/>
    <mergeCell ref="AP4:AQ4"/>
    <mergeCell ref="AR4:AS4"/>
    <mergeCell ref="AT4:AU4"/>
    <mergeCell ref="BJ4:BK4"/>
    <mergeCell ref="AV4:AW4"/>
    <mergeCell ref="AX4:AY4"/>
    <mergeCell ref="AZ4:BA4"/>
    <mergeCell ref="BB4:BC4"/>
    <mergeCell ref="AJ14:AK14"/>
    <mergeCell ref="BB2:BE2"/>
    <mergeCell ref="BF2:BI2"/>
    <mergeCell ref="BB3:BC3"/>
    <mergeCell ref="BD3:BE3"/>
    <mergeCell ref="BF3:BG3"/>
    <mergeCell ref="BH3:BI3"/>
    <mergeCell ref="BJ3:BK3"/>
    <mergeCell ref="BL3:BM3"/>
    <mergeCell ref="AP3:AQ3"/>
    <mergeCell ref="AR3:AS3"/>
    <mergeCell ref="AT3:AU3"/>
    <mergeCell ref="AV3:AW3"/>
    <mergeCell ref="AX3:AY3"/>
    <mergeCell ref="AZ3:BA3"/>
    <mergeCell ref="B1:G1"/>
    <mergeCell ref="H1:J1"/>
    <mergeCell ref="C7:G7"/>
    <mergeCell ref="I7:J7"/>
    <mergeCell ref="L1:Q1"/>
    <mergeCell ref="R1:BM1"/>
    <mergeCell ref="B2:G2"/>
    <mergeCell ref="H2:J2"/>
    <mergeCell ref="L2:Q2"/>
    <mergeCell ref="R2:U2"/>
    <mergeCell ref="BJ2:BM2"/>
    <mergeCell ref="B3:G3"/>
    <mergeCell ref="H3:J3"/>
    <mergeCell ref="L3:M3"/>
    <mergeCell ref="N3:O3"/>
    <mergeCell ref="P3:Q3"/>
    <mergeCell ref="R3:S3"/>
    <mergeCell ref="T3:U3"/>
    <mergeCell ref="AL3:AM3"/>
    <mergeCell ref="AN3:AO3"/>
    <mergeCell ref="AL2:AO2"/>
    <mergeCell ref="AP2:AS2"/>
    <mergeCell ref="AT2:AW2"/>
    <mergeCell ref="AX2:BA2"/>
    <mergeCell ref="BL24:BM24"/>
    <mergeCell ref="AF24:AG24"/>
    <mergeCell ref="AJ24:AK24"/>
    <mergeCell ref="AN24:AO24"/>
    <mergeCell ref="AR24:AS24"/>
    <mergeCell ref="AZ24:BA24"/>
    <mergeCell ref="AB24:AC24"/>
    <mergeCell ref="L8:M8"/>
    <mergeCell ref="C9:G9"/>
    <mergeCell ref="I9:J9"/>
    <mergeCell ref="C8:G8"/>
    <mergeCell ref="I8:J8"/>
    <mergeCell ref="P8:Q8"/>
    <mergeCell ref="AZ8:BA8"/>
    <mergeCell ref="BD8:BE8"/>
    <mergeCell ref="BH8:BI8"/>
    <mergeCell ref="L14:M14"/>
    <mergeCell ref="C15:G15"/>
    <mergeCell ref="I15:J15"/>
    <mergeCell ref="C12:G12"/>
    <mergeCell ref="I12:J12"/>
    <mergeCell ref="C13:G13"/>
    <mergeCell ref="I13:J13"/>
    <mergeCell ref="C11:G11"/>
    <mergeCell ref="AB8:AC8"/>
    <mergeCell ref="AF8:AG8"/>
    <mergeCell ref="AN8:AO8"/>
    <mergeCell ref="AR8:AS8"/>
    <mergeCell ref="BD24:BE24"/>
    <mergeCell ref="BH24:BI24"/>
    <mergeCell ref="AV76:AW76"/>
    <mergeCell ref="AV70:AW70"/>
    <mergeCell ref="C63:G63"/>
    <mergeCell ref="C64:G64"/>
    <mergeCell ref="P62:Q62"/>
    <mergeCell ref="C36:G36"/>
    <mergeCell ref="I36:J36"/>
    <mergeCell ref="C22:G22"/>
    <mergeCell ref="I22:J22"/>
    <mergeCell ref="C26:G26"/>
    <mergeCell ref="I26:J26"/>
    <mergeCell ref="C27:G27"/>
    <mergeCell ref="I27:J27"/>
    <mergeCell ref="C23:G23"/>
    <mergeCell ref="I23:J23"/>
    <mergeCell ref="C24:G24"/>
    <mergeCell ref="I24:J24"/>
    <mergeCell ref="L24:M24"/>
    <mergeCell ref="BL49:BM49"/>
    <mergeCell ref="T39:U39"/>
    <mergeCell ref="AF39:AG39"/>
    <mergeCell ref="AJ39:AK39"/>
    <mergeCell ref="T33:U33"/>
    <mergeCell ref="X33:Y33"/>
    <mergeCell ref="AF49:AG49"/>
    <mergeCell ref="AZ49:BA49"/>
    <mergeCell ref="T59:U59"/>
    <mergeCell ref="AN59:AO59"/>
    <mergeCell ref="BD59:BE59"/>
    <mergeCell ref="BH59:BI59"/>
    <mergeCell ref="AB59:AC59"/>
    <mergeCell ref="AF59:AG59"/>
    <mergeCell ref="AJ59:AK59"/>
    <mergeCell ref="AB33:AC33"/>
    <mergeCell ref="AN33:AO33"/>
    <mergeCell ref="AR39:AS39"/>
    <mergeCell ref="BH39:BI39"/>
  </mergeCells>
  <phoneticPr fontId="113"/>
  <pageMargins left="0.19685039370078741" right="0.19685039370078741" top="0.59055118110236227" bottom="0.39370078740157483" header="0.19685039370078741" footer="0.19685039370078741"/>
  <pageSetup paperSize="9" orientation="landscape" r:id="rId1"/>
  <headerFooter alignWithMargins="0">
    <oddHeader>&amp;R&amp;"Arial,太字"&amp;8 &amp;U3.1  Cost by Sub-contractors</oddHeader>
    <oddFooter>&amp;R&amp;"Arial,太字"&amp;8&amp;P/&amp;N</oddFooter>
  </headerFooter>
</worksheet>
</file>

<file path=xl/worksheets/sheet5.xml><?xml version="1.0" encoding="utf-8"?>
<worksheet xmlns="http://schemas.openxmlformats.org/spreadsheetml/2006/main" xmlns:r="http://schemas.openxmlformats.org/officeDocument/2006/relationships">
  <sheetPr enableFormatConditionsCalculation="0">
    <tabColor indexed="60"/>
  </sheetPr>
  <dimension ref="A1:FT101"/>
  <sheetViews>
    <sheetView showZeros="0" view="pageBreakPreview" zoomScale="110" zoomScaleNormal="200" zoomScaleSheetLayoutView="110" workbookViewId="0">
      <selection activeCell="P90" sqref="P90"/>
    </sheetView>
  </sheetViews>
  <sheetFormatPr defaultRowHeight="13.5"/>
  <cols>
    <col min="1" max="1" width="2.625" customWidth="1"/>
    <col min="2" max="2" width="0.375" customWidth="1"/>
    <col min="3" max="3" width="1.875" customWidth="1"/>
    <col min="4" max="4" width="2.5" customWidth="1"/>
    <col min="5" max="5" width="1.625" customWidth="1"/>
    <col min="6" max="6" width="3.5" customWidth="1"/>
    <col min="7" max="7" width="10.25" customWidth="1"/>
    <col min="8" max="8" width="0.375" customWidth="1"/>
    <col min="9" max="9" width="2.125" customWidth="1"/>
    <col min="10" max="10" width="4.375" customWidth="1"/>
    <col min="11" max="11" width="3.625" customWidth="1"/>
    <col min="12" max="12" width="3.125" customWidth="1"/>
    <col min="13" max="13" width="0.375" customWidth="1"/>
    <col min="14" max="14" width="2.875" customWidth="1"/>
    <col min="15" max="15" width="0.375" customWidth="1"/>
    <col min="16" max="16" width="4.125" customWidth="1"/>
    <col min="17" max="17" width="0.375" customWidth="1"/>
    <col min="18" max="18" width="2.875" customWidth="1"/>
    <col min="19" max="19" width="0.375" customWidth="1"/>
    <col min="20" max="20" width="4.125" customWidth="1"/>
    <col min="21" max="21" width="0.375" customWidth="1"/>
    <col min="22" max="22" width="2.875" customWidth="1"/>
    <col min="23" max="23" width="0.375" customWidth="1"/>
    <col min="24" max="24" width="4.125" customWidth="1"/>
    <col min="25" max="25" width="0.375" customWidth="1"/>
    <col min="26" max="26" width="2.875" customWidth="1"/>
    <col min="27" max="27" width="0.375" customWidth="1"/>
    <col min="28" max="28" width="4.125" customWidth="1"/>
    <col min="29" max="29" width="0.375" customWidth="1"/>
    <col min="30" max="30" width="2.875" customWidth="1"/>
    <col min="31" max="31" width="0.375" customWidth="1"/>
    <col min="32" max="32" width="4.125" customWidth="1"/>
    <col min="33" max="33" width="0.375" customWidth="1"/>
    <col min="34" max="34" width="2.875" customWidth="1"/>
    <col min="35" max="35" width="0.375" customWidth="1"/>
    <col min="36" max="36" width="4.125" customWidth="1"/>
    <col min="37" max="37" width="0.375" customWidth="1"/>
    <col min="38" max="38" width="2.875" customWidth="1"/>
    <col min="39" max="39" width="0.375" customWidth="1"/>
    <col min="40" max="40" width="4.125" customWidth="1"/>
    <col min="41" max="41" width="0.375" customWidth="1"/>
    <col min="42" max="42" width="2.875" customWidth="1"/>
    <col min="43" max="43" width="0.375" customWidth="1"/>
    <col min="44" max="44" width="4.125" customWidth="1"/>
    <col min="45" max="45" width="0.375" customWidth="1"/>
    <col min="46" max="46" width="2.875" customWidth="1"/>
    <col min="47" max="47" width="0.375" customWidth="1"/>
    <col min="48" max="48" width="4.125" customWidth="1"/>
    <col min="49" max="49" width="0.375" customWidth="1"/>
    <col min="50" max="50" width="2.875" customWidth="1"/>
    <col min="51" max="51" width="0.375" customWidth="1"/>
    <col min="52" max="52" width="4.125" customWidth="1"/>
    <col min="53" max="53" width="0.375" customWidth="1"/>
    <col min="54" max="54" width="2.875" customWidth="1"/>
    <col min="55" max="55" width="0.375" customWidth="1"/>
    <col min="56" max="56" width="4.125" customWidth="1"/>
    <col min="57" max="57" width="0.375" customWidth="1"/>
    <col min="58" max="58" width="2.875" customWidth="1"/>
    <col min="59" max="59" width="0.375" customWidth="1"/>
    <col min="60" max="60" width="4.125" customWidth="1"/>
    <col min="61" max="61" width="0.375" customWidth="1"/>
    <col min="62" max="62" width="2.875" customWidth="1"/>
    <col min="63" max="63" width="0.375" customWidth="1"/>
    <col min="64" max="64" width="4.125" customWidth="1"/>
    <col min="65" max="65" width="0.375" customWidth="1"/>
    <col min="66" max="66" width="2.875" customWidth="1"/>
    <col min="67" max="67" width="0.375" customWidth="1"/>
    <col min="68" max="68" width="4.125" customWidth="1"/>
    <col min="69" max="69" width="0.375" customWidth="1"/>
    <col min="70" max="70" width="2.875" customWidth="1"/>
    <col min="71" max="71" width="0.375" customWidth="1"/>
    <col min="72" max="72" width="4.125" customWidth="1"/>
    <col min="73" max="73" width="0.375" customWidth="1"/>
    <col min="74" max="74" width="2.875" customWidth="1"/>
    <col min="75" max="75" width="0.375" customWidth="1"/>
    <col min="76" max="76" width="4.125" customWidth="1"/>
    <col min="77" max="77" width="0.375" customWidth="1"/>
    <col min="78" max="78" width="2.875" customWidth="1"/>
    <col min="79" max="79" width="0.375" customWidth="1"/>
    <col min="80" max="80" width="4.125" customWidth="1"/>
    <col min="81" max="81" width="0.375" customWidth="1"/>
    <col min="82" max="82" width="2.875" customWidth="1"/>
    <col min="83" max="83" width="0.375" customWidth="1"/>
    <col min="84" max="84" width="4.125" customWidth="1"/>
    <col min="85" max="85" width="0.375" customWidth="1"/>
    <col min="86" max="86" width="2.875" customWidth="1"/>
    <col min="87" max="87" width="0.375" customWidth="1"/>
    <col min="88" max="88" width="4.125" customWidth="1"/>
    <col min="89" max="89" width="0.375" customWidth="1"/>
    <col min="90" max="90" width="2.875" customWidth="1"/>
    <col min="91" max="91" width="0.375" customWidth="1"/>
    <col min="92" max="92" width="4.125" customWidth="1"/>
    <col min="93" max="93" width="0.375" customWidth="1"/>
    <col min="94" max="94" width="2.875" customWidth="1"/>
    <col min="95" max="95" width="0.375" customWidth="1"/>
    <col min="96" max="96" width="4.125" customWidth="1"/>
    <col min="97" max="97" width="0.375" customWidth="1"/>
    <col min="98" max="98" width="2.875" customWidth="1"/>
    <col min="99" max="99" width="0.375" customWidth="1"/>
    <col min="100" max="100" width="4.125" customWidth="1"/>
    <col min="101" max="101" width="0.375" customWidth="1"/>
    <col min="102" max="102" width="2.875" customWidth="1"/>
    <col min="103" max="103" width="0.375" customWidth="1"/>
    <col min="104" max="104" width="4.125" customWidth="1"/>
    <col min="105" max="105" width="0.375" customWidth="1"/>
    <col min="106" max="106" width="2.875" customWidth="1"/>
    <col min="107" max="107" width="0.375" customWidth="1"/>
    <col min="108" max="108" width="4.125" customWidth="1"/>
    <col min="109" max="109" width="0.375" customWidth="1"/>
    <col min="110" max="110" width="2.875" customWidth="1"/>
    <col min="111" max="111" width="0.375" customWidth="1"/>
    <col min="112" max="112" width="4.125" customWidth="1"/>
    <col min="113" max="113" width="0.375" customWidth="1"/>
    <col min="114" max="114" width="2.875" customWidth="1"/>
    <col min="115" max="115" width="0.375" customWidth="1"/>
    <col min="116" max="116" width="4.125" customWidth="1"/>
    <col min="117" max="117" width="0.375" customWidth="1"/>
    <col min="118" max="118" width="2.875" customWidth="1"/>
    <col min="119" max="119" width="0.375" customWidth="1"/>
    <col min="120" max="120" width="4.125" customWidth="1"/>
    <col min="121" max="121" width="0.375" customWidth="1"/>
    <col min="122" max="122" width="2.875" customWidth="1"/>
    <col min="123" max="123" width="0.375" customWidth="1"/>
    <col min="124" max="124" width="4.125" customWidth="1"/>
    <col min="125" max="125" width="0.375" customWidth="1"/>
    <col min="126" max="126" width="14.375" style="2028" bestFit="1" customWidth="1"/>
    <col min="127" max="127" width="9" style="2028"/>
    <col min="128" max="176" width="9" style="139"/>
  </cols>
  <sheetData>
    <row r="1" spans="1:176" s="139" customFormat="1" ht="6.6" customHeight="1">
      <c r="A1" s="138" t="s">
        <v>21</v>
      </c>
      <c r="B1" s="2260" t="s">
        <v>32</v>
      </c>
      <c r="C1" s="2194"/>
      <c r="D1" s="2194"/>
      <c r="E1" s="2194"/>
      <c r="F1" s="2194"/>
      <c r="G1" s="2195"/>
      <c r="H1" s="2260" t="s">
        <v>33</v>
      </c>
      <c r="I1" s="2194"/>
      <c r="J1" s="2195"/>
      <c r="K1" s="138" t="s">
        <v>34</v>
      </c>
      <c r="L1" s="2194" t="s">
        <v>42</v>
      </c>
      <c r="M1" s="2195"/>
      <c r="N1" s="2298" t="s">
        <v>79</v>
      </c>
      <c r="O1" s="2299"/>
      <c r="P1" s="2299"/>
      <c r="Q1" s="2299"/>
      <c r="R1" s="2299"/>
      <c r="S1" s="2299"/>
      <c r="T1" s="2299"/>
      <c r="U1" s="2299"/>
      <c r="V1" s="2299"/>
      <c r="W1" s="2299"/>
      <c r="X1" s="2299"/>
      <c r="Y1" s="2299"/>
      <c r="Z1" s="2299"/>
      <c r="AA1" s="2299"/>
      <c r="AB1" s="2299"/>
      <c r="AC1" s="2299"/>
      <c r="AD1" s="2299"/>
      <c r="AE1" s="2299"/>
      <c r="AF1" s="2299"/>
      <c r="AG1" s="2299"/>
      <c r="AH1" s="2299"/>
      <c r="AI1" s="2299"/>
      <c r="AJ1" s="2299"/>
      <c r="AK1" s="2299"/>
      <c r="AL1" s="2299"/>
      <c r="AM1" s="2299"/>
      <c r="AN1" s="2299"/>
      <c r="AO1" s="2299"/>
      <c r="AP1" s="2299"/>
      <c r="AQ1" s="2299"/>
      <c r="AR1" s="2299"/>
      <c r="AS1" s="2299"/>
      <c r="AT1" s="2299"/>
      <c r="AU1" s="2299"/>
      <c r="AV1" s="2299"/>
      <c r="AW1" s="2299"/>
      <c r="AX1" s="2299"/>
      <c r="AY1" s="2299"/>
      <c r="AZ1" s="2299"/>
      <c r="BA1" s="2299"/>
      <c r="BB1" s="2299"/>
      <c r="BC1" s="2299"/>
      <c r="BD1" s="2299"/>
      <c r="BE1" s="2299"/>
      <c r="BF1" s="2299"/>
      <c r="BG1" s="2299"/>
      <c r="BH1" s="2299"/>
      <c r="BI1" s="2299"/>
      <c r="BJ1" s="2299"/>
      <c r="BK1" s="2299"/>
      <c r="BL1" s="2299"/>
      <c r="BM1" s="2299"/>
      <c r="BN1" s="2299"/>
      <c r="BO1" s="2299"/>
      <c r="BP1" s="2299"/>
      <c r="BQ1" s="2300"/>
      <c r="BR1" s="2301" t="s">
        <v>79</v>
      </c>
      <c r="BS1" s="2302"/>
      <c r="BT1" s="2302"/>
      <c r="BU1" s="2302"/>
      <c r="BV1" s="2302"/>
      <c r="BW1" s="2302"/>
      <c r="BX1" s="2302"/>
      <c r="BY1" s="2302"/>
      <c r="BZ1" s="2302"/>
      <c r="CA1" s="2302"/>
      <c r="CB1" s="2302"/>
      <c r="CC1" s="2302"/>
      <c r="CD1" s="2302"/>
      <c r="CE1" s="2302"/>
      <c r="CF1" s="2302"/>
      <c r="CG1" s="2302"/>
      <c r="CH1" s="2302"/>
      <c r="CI1" s="2302"/>
      <c r="CJ1" s="2302"/>
      <c r="CK1" s="2302"/>
      <c r="CL1" s="2302"/>
      <c r="CM1" s="2302"/>
      <c r="CN1" s="2302"/>
      <c r="CO1" s="2302"/>
      <c r="CP1" s="2302"/>
      <c r="CQ1" s="2302"/>
      <c r="CR1" s="2302"/>
      <c r="CS1" s="2302"/>
      <c r="CT1" s="2302"/>
      <c r="CU1" s="2302"/>
      <c r="CV1" s="2302"/>
      <c r="CW1" s="2302"/>
      <c r="CX1" s="2302"/>
      <c r="CY1" s="2302"/>
      <c r="CZ1" s="2302"/>
      <c r="DA1" s="2302"/>
      <c r="DB1" s="2302"/>
      <c r="DC1" s="2302"/>
      <c r="DD1" s="2302"/>
      <c r="DE1" s="2302"/>
      <c r="DF1" s="2302"/>
      <c r="DG1" s="2302"/>
      <c r="DH1" s="2302"/>
      <c r="DI1" s="2302"/>
      <c r="DJ1" s="2302"/>
      <c r="DK1" s="2302"/>
      <c r="DL1" s="2302"/>
      <c r="DM1" s="2302"/>
      <c r="DN1" s="2302"/>
      <c r="DO1" s="2302"/>
      <c r="DP1" s="2302"/>
      <c r="DQ1" s="2302"/>
      <c r="DR1" s="2302"/>
      <c r="DS1" s="2302"/>
      <c r="DT1" s="2302"/>
      <c r="DU1" s="2303"/>
      <c r="DV1" s="2028"/>
      <c r="DW1" s="2028"/>
    </row>
    <row r="2" spans="1:176" s="139" customFormat="1" ht="6.6" customHeight="1">
      <c r="A2" s="140"/>
      <c r="B2" s="2283"/>
      <c r="C2" s="2203"/>
      <c r="D2" s="2203"/>
      <c r="E2" s="2203"/>
      <c r="F2" s="2203"/>
      <c r="G2" s="2204"/>
      <c r="H2" s="2283"/>
      <c r="I2" s="2203"/>
      <c r="J2" s="2204"/>
      <c r="K2" s="140"/>
      <c r="L2" s="2283" t="s">
        <v>45</v>
      </c>
      <c r="M2" s="2204"/>
      <c r="N2" s="2289" t="s">
        <v>29</v>
      </c>
      <c r="O2" s="2290"/>
      <c r="P2" s="2290"/>
      <c r="Q2" s="2290"/>
      <c r="R2" s="2290"/>
      <c r="S2" s="2290"/>
      <c r="T2" s="2290"/>
      <c r="U2" s="2291"/>
      <c r="V2" s="2289" t="s">
        <v>940</v>
      </c>
      <c r="W2" s="2290"/>
      <c r="X2" s="2290"/>
      <c r="Y2" s="2290"/>
      <c r="Z2" s="2290"/>
      <c r="AA2" s="2290"/>
      <c r="AB2" s="2290"/>
      <c r="AC2" s="2291"/>
      <c r="AD2" s="2295" t="s">
        <v>943</v>
      </c>
      <c r="AE2" s="2296"/>
      <c r="AF2" s="2296"/>
      <c r="AG2" s="2297"/>
      <c r="AH2" s="2289" t="s">
        <v>945</v>
      </c>
      <c r="AI2" s="2290"/>
      <c r="AJ2" s="2290"/>
      <c r="AK2" s="2290"/>
      <c r="AL2" s="2290"/>
      <c r="AM2" s="2290"/>
      <c r="AN2" s="2290"/>
      <c r="AO2" s="2291"/>
      <c r="AP2" s="2289" t="s">
        <v>948</v>
      </c>
      <c r="AQ2" s="2290"/>
      <c r="AR2" s="2290"/>
      <c r="AS2" s="2290"/>
      <c r="AT2" s="2290"/>
      <c r="AU2" s="2290"/>
      <c r="AV2" s="2290"/>
      <c r="AW2" s="2290"/>
      <c r="AX2" s="2289" t="s">
        <v>953</v>
      </c>
      <c r="AY2" s="2290"/>
      <c r="AZ2" s="2290"/>
      <c r="BA2" s="2290"/>
      <c r="BB2" s="2290"/>
      <c r="BC2" s="2290"/>
      <c r="BD2" s="2290"/>
      <c r="BE2" s="2291"/>
      <c r="BF2" s="2289" t="s">
        <v>954</v>
      </c>
      <c r="BG2" s="2290"/>
      <c r="BH2" s="2290"/>
      <c r="BI2" s="2290"/>
      <c r="BJ2" s="2290"/>
      <c r="BK2" s="2290"/>
      <c r="BL2" s="2290"/>
      <c r="BM2" s="2290"/>
      <c r="BN2" s="2290"/>
      <c r="BO2" s="2290"/>
      <c r="BP2" s="2290"/>
      <c r="BQ2" s="2291"/>
      <c r="BR2" s="2289" t="s">
        <v>958</v>
      </c>
      <c r="BS2" s="2290"/>
      <c r="BT2" s="2290"/>
      <c r="BU2" s="2290"/>
      <c r="BV2" s="2290"/>
      <c r="BW2" s="2290"/>
      <c r="BX2" s="2290"/>
      <c r="BY2" s="2290"/>
      <c r="BZ2" s="2290"/>
      <c r="CA2" s="2290"/>
      <c r="CB2" s="2290"/>
      <c r="CC2" s="2291"/>
      <c r="CD2" s="2289" t="s">
        <v>961</v>
      </c>
      <c r="CE2" s="2290"/>
      <c r="CF2" s="2290"/>
      <c r="CG2" s="2290"/>
      <c r="CH2" s="2290"/>
      <c r="CI2" s="2290"/>
      <c r="CJ2" s="2290"/>
      <c r="CK2" s="2290"/>
      <c r="CL2" s="2290"/>
      <c r="CM2" s="2290"/>
      <c r="CN2" s="2290"/>
      <c r="CO2" s="2291"/>
      <c r="CP2" s="2289" t="s">
        <v>964</v>
      </c>
      <c r="CQ2" s="2290"/>
      <c r="CR2" s="2290"/>
      <c r="CS2" s="2290"/>
      <c r="CT2" s="2290"/>
      <c r="CU2" s="2290"/>
      <c r="CV2" s="2290"/>
      <c r="CW2" s="2291"/>
      <c r="CX2" s="2289" t="s">
        <v>967</v>
      </c>
      <c r="CY2" s="2290"/>
      <c r="CZ2" s="2290"/>
      <c r="DA2" s="2290"/>
      <c r="DB2" s="2290"/>
      <c r="DC2" s="2290"/>
      <c r="DD2" s="2290"/>
      <c r="DE2" s="2290"/>
      <c r="DF2" s="2290"/>
      <c r="DG2" s="2290"/>
      <c r="DH2" s="2290"/>
      <c r="DI2" s="2291"/>
      <c r="DJ2" s="2289" t="s">
        <v>971</v>
      </c>
      <c r="DK2" s="2290"/>
      <c r="DL2" s="2290"/>
      <c r="DM2" s="2290"/>
      <c r="DN2" s="2290"/>
      <c r="DO2" s="2290"/>
      <c r="DP2" s="2290"/>
      <c r="DQ2" s="2290"/>
      <c r="DR2" s="2290"/>
      <c r="DS2" s="2290"/>
      <c r="DT2" s="2290"/>
      <c r="DU2" s="2291"/>
      <c r="DV2" s="2028"/>
      <c r="DW2" s="2028"/>
    </row>
    <row r="3" spans="1:176" s="139" customFormat="1" ht="6.6" customHeight="1">
      <c r="A3" s="140"/>
      <c r="B3" s="2283"/>
      <c r="C3" s="2203"/>
      <c r="D3" s="2203"/>
      <c r="E3" s="2203"/>
      <c r="F3" s="2203"/>
      <c r="G3" s="2204"/>
      <c r="H3" s="2283"/>
      <c r="I3" s="2203"/>
      <c r="J3" s="2204"/>
      <c r="K3" s="140"/>
      <c r="L3" s="2283"/>
      <c r="M3" s="2204"/>
      <c r="N3" s="2292" t="s">
        <v>110</v>
      </c>
      <c r="O3" s="2293"/>
      <c r="P3" s="2293"/>
      <c r="Q3" s="2294"/>
      <c r="R3" s="2292" t="s">
        <v>111</v>
      </c>
      <c r="S3" s="2293"/>
      <c r="T3" s="2293"/>
      <c r="U3" s="2294"/>
      <c r="V3" s="2292" t="s">
        <v>941</v>
      </c>
      <c r="W3" s="2293"/>
      <c r="X3" s="2293"/>
      <c r="Y3" s="2294"/>
      <c r="Z3" s="2292" t="s">
        <v>942</v>
      </c>
      <c r="AA3" s="2293"/>
      <c r="AB3" s="2293"/>
      <c r="AC3" s="2294"/>
      <c r="AD3" s="2292" t="s">
        <v>944</v>
      </c>
      <c r="AE3" s="2293"/>
      <c r="AF3" s="2293"/>
      <c r="AG3" s="2294"/>
      <c r="AH3" s="2292" t="s">
        <v>946</v>
      </c>
      <c r="AI3" s="2293"/>
      <c r="AJ3" s="2293"/>
      <c r="AK3" s="2294"/>
      <c r="AL3" s="2292" t="s">
        <v>947</v>
      </c>
      <c r="AM3" s="2293"/>
      <c r="AN3" s="2293"/>
      <c r="AO3" s="2294"/>
      <c r="AP3" s="2292" t="s">
        <v>949</v>
      </c>
      <c r="AQ3" s="2293"/>
      <c r="AR3" s="2293"/>
      <c r="AS3" s="2294"/>
      <c r="AT3" s="2292" t="s">
        <v>950</v>
      </c>
      <c r="AU3" s="2293"/>
      <c r="AV3" s="2293"/>
      <c r="AW3" s="2294"/>
      <c r="AX3" s="2292" t="s">
        <v>951</v>
      </c>
      <c r="AY3" s="2293"/>
      <c r="AZ3" s="2293"/>
      <c r="BA3" s="2294"/>
      <c r="BB3" s="2292" t="s">
        <v>952</v>
      </c>
      <c r="BC3" s="2293"/>
      <c r="BD3" s="2293"/>
      <c r="BE3" s="2294"/>
      <c r="BF3" s="2292" t="s">
        <v>955</v>
      </c>
      <c r="BG3" s="2293"/>
      <c r="BH3" s="2293"/>
      <c r="BI3" s="2294"/>
      <c r="BJ3" s="2292" t="s">
        <v>956</v>
      </c>
      <c r="BK3" s="2293"/>
      <c r="BL3" s="2293"/>
      <c r="BM3" s="2294"/>
      <c r="BN3" s="2292" t="s">
        <v>957</v>
      </c>
      <c r="BO3" s="2293"/>
      <c r="BP3" s="2293"/>
      <c r="BQ3" s="2294"/>
      <c r="BR3" s="2292" t="s">
        <v>959</v>
      </c>
      <c r="BS3" s="2293"/>
      <c r="BT3" s="2293"/>
      <c r="BU3" s="2294"/>
      <c r="BV3" s="2292" t="s">
        <v>975</v>
      </c>
      <c r="BW3" s="2293"/>
      <c r="BX3" s="2293"/>
      <c r="BY3" s="2294"/>
      <c r="BZ3" s="2292" t="s">
        <v>976</v>
      </c>
      <c r="CA3" s="2293"/>
      <c r="CB3" s="2293"/>
      <c r="CC3" s="2294"/>
      <c r="CD3" s="2292" t="s">
        <v>962</v>
      </c>
      <c r="CE3" s="2293"/>
      <c r="CF3" s="2293"/>
      <c r="CG3" s="2294"/>
      <c r="CH3" s="2292" t="s">
        <v>960</v>
      </c>
      <c r="CI3" s="2293"/>
      <c r="CJ3" s="2293"/>
      <c r="CK3" s="2294"/>
      <c r="CL3" s="2292" t="s">
        <v>963</v>
      </c>
      <c r="CM3" s="2293"/>
      <c r="CN3" s="2293"/>
      <c r="CO3" s="2294"/>
      <c r="CP3" s="2292" t="s">
        <v>965</v>
      </c>
      <c r="CQ3" s="2293"/>
      <c r="CR3" s="2293"/>
      <c r="CS3" s="2294"/>
      <c r="CT3" s="2292" t="s">
        <v>966</v>
      </c>
      <c r="CU3" s="2293"/>
      <c r="CV3" s="2293"/>
      <c r="CW3" s="2294"/>
      <c r="CX3" s="2292" t="s">
        <v>968</v>
      </c>
      <c r="CY3" s="2293"/>
      <c r="CZ3" s="2293"/>
      <c r="DA3" s="2294"/>
      <c r="DB3" s="2293" t="s">
        <v>969</v>
      </c>
      <c r="DC3" s="2293"/>
      <c r="DD3" s="2293"/>
      <c r="DE3" s="2294"/>
      <c r="DF3" s="2293" t="s">
        <v>970</v>
      </c>
      <c r="DG3" s="2293"/>
      <c r="DH3" s="2293"/>
      <c r="DI3" s="2294"/>
      <c r="DJ3" s="2293" t="s">
        <v>972</v>
      </c>
      <c r="DK3" s="2293"/>
      <c r="DL3" s="2293"/>
      <c r="DM3" s="2294"/>
      <c r="DN3" s="2293" t="s">
        <v>973</v>
      </c>
      <c r="DO3" s="2293"/>
      <c r="DP3" s="2293"/>
      <c r="DQ3" s="2294"/>
      <c r="DR3" s="2293" t="s">
        <v>974</v>
      </c>
      <c r="DS3" s="2293"/>
      <c r="DT3" s="2293"/>
      <c r="DU3" s="2294"/>
      <c r="DV3" s="2028"/>
      <c r="DW3" s="2028"/>
    </row>
    <row r="4" spans="1:176" s="139" customFormat="1" ht="6.6" customHeight="1">
      <c r="A4" s="140"/>
      <c r="B4" s="2283"/>
      <c r="C4" s="2203"/>
      <c r="D4" s="2203"/>
      <c r="E4" s="2203"/>
      <c r="F4" s="2203"/>
      <c r="G4" s="2204"/>
      <c r="H4" s="2283"/>
      <c r="I4" s="2203"/>
      <c r="J4" s="2204"/>
      <c r="K4" s="140"/>
      <c r="L4" s="2283"/>
      <c r="M4" s="2204"/>
      <c r="N4" s="2286"/>
      <c r="O4" s="2287"/>
      <c r="P4" s="2287"/>
      <c r="Q4" s="2288"/>
      <c r="R4" s="2263"/>
      <c r="S4" s="2264"/>
      <c r="T4" s="2264"/>
      <c r="U4" s="2265"/>
      <c r="V4" s="2263"/>
      <c r="W4" s="2264"/>
      <c r="X4" s="2264"/>
      <c r="Y4" s="2265"/>
      <c r="Z4" s="2264"/>
      <c r="AA4" s="2264"/>
      <c r="AB4" s="2264"/>
      <c r="AC4" s="2264"/>
      <c r="AD4" s="2263"/>
      <c r="AE4" s="2264"/>
      <c r="AF4" s="2264"/>
      <c r="AG4" s="2265"/>
      <c r="AH4" s="2264"/>
      <c r="AI4" s="2264"/>
      <c r="AJ4" s="2264"/>
      <c r="AK4" s="2264"/>
      <c r="AL4" s="2263"/>
      <c r="AM4" s="2264"/>
      <c r="AN4" s="2264"/>
      <c r="AO4" s="2265"/>
      <c r="AP4" s="2264"/>
      <c r="AQ4" s="2264"/>
      <c r="AR4" s="2264"/>
      <c r="AS4" s="2264"/>
      <c r="AT4" s="2263"/>
      <c r="AU4" s="2264"/>
      <c r="AV4" s="2264"/>
      <c r="AW4" s="2265"/>
      <c r="AX4" s="2263"/>
      <c r="AY4" s="2264"/>
      <c r="AZ4" s="2264"/>
      <c r="BA4" s="2265"/>
      <c r="BB4" s="2286"/>
      <c r="BC4" s="2287"/>
      <c r="BD4" s="2287"/>
      <c r="BE4" s="2288"/>
      <c r="BF4" s="2286"/>
      <c r="BG4" s="2287"/>
      <c r="BH4" s="2287"/>
      <c r="BI4" s="2288"/>
      <c r="BJ4" s="2286"/>
      <c r="BK4" s="2287"/>
      <c r="BL4" s="2287"/>
      <c r="BM4" s="2288"/>
      <c r="BN4" s="2286"/>
      <c r="BO4" s="2287"/>
      <c r="BP4" s="2287"/>
      <c r="BQ4" s="2288"/>
      <c r="BR4" s="2286"/>
      <c r="BS4" s="2287"/>
      <c r="BT4" s="2287"/>
      <c r="BU4" s="2288"/>
      <c r="BV4" s="2286"/>
      <c r="BW4" s="2287"/>
      <c r="BX4" s="2287"/>
      <c r="BY4" s="2288"/>
      <c r="BZ4" s="2286"/>
      <c r="CA4" s="2287"/>
      <c r="CB4" s="2287"/>
      <c r="CC4" s="2288"/>
      <c r="CD4" s="2286"/>
      <c r="CE4" s="2287"/>
      <c r="CF4" s="2287"/>
      <c r="CG4" s="2288"/>
      <c r="CH4" s="2286"/>
      <c r="CI4" s="2287"/>
      <c r="CJ4" s="2287"/>
      <c r="CK4" s="2288"/>
      <c r="CL4" s="2286"/>
      <c r="CM4" s="2287"/>
      <c r="CN4" s="2287"/>
      <c r="CO4" s="2288"/>
      <c r="CP4" s="2286"/>
      <c r="CQ4" s="2287"/>
      <c r="CR4" s="2287"/>
      <c r="CS4" s="2288"/>
      <c r="CT4" s="2286"/>
      <c r="CU4" s="2287"/>
      <c r="CV4" s="2287"/>
      <c r="CW4" s="2288"/>
      <c r="CX4" s="2286"/>
      <c r="CY4" s="2287"/>
      <c r="CZ4" s="2287"/>
      <c r="DA4" s="2288"/>
      <c r="DB4" s="2286"/>
      <c r="DC4" s="2287"/>
      <c r="DD4" s="2287"/>
      <c r="DE4" s="2288"/>
      <c r="DF4" s="2286"/>
      <c r="DG4" s="2287"/>
      <c r="DH4" s="2287"/>
      <c r="DI4" s="2288"/>
      <c r="DJ4" s="2286"/>
      <c r="DK4" s="2287"/>
      <c r="DL4" s="2287"/>
      <c r="DM4" s="2288"/>
      <c r="DN4" s="2286"/>
      <c r="DO4" s="2287"/>
      <c r="DP4" s="2287"/>
      <c r="DQ4" s="2288"/>
      <c r="DR4" s="2286"/>
      <c r="DS4" s="2287"/>
      <c r="DT4" s="2287"/>
      <c r="DU4" s="2288"/>
      <c r="DV4" s="2028"/>
      <c r="DW4" s="2028"/>
    </row>
    <row r="5" spans="1:176" s="139" customFormat="1" ht="6.6" customHeight="1">
      <c r="A5" s="140"/>
      <c r="B5" s="2283"/>
      <c r="C5" s="2203"/>
      <c r="D5" s="2203"/>
      <c r="E5" s="2203"/>
      <c r="F5" s="2203"/>
      <c r="G5" s="2204"/>
      <c r="H5" s="2283"/>
      <c r="I5" s="2203"/>
      <c r="J5" s="2204"/>
      <c r="K5" s="140"/>
      <c r="L5" s="2284"/>
      <c r="M5" s="2285"/>
      <c r="N5" s="2260" t="s">
        <v>43</v>
      </c>
      <c r="O5" s="2194"/>
      <c r="P5" s="2212" t="s">
        <v>44</v>
      </c>
      <c r="Q5" s="2195"/>
      <c r="R5" s="2260" t="s">
        <v>43</v>
      </c>
      <c r="S5" s="2194"/>
      <c r="T5" s="2212" t="s">
        <v>44</v>
      </c>
      <c r="U5" s="2195"/>
      <c r="V5" s="2260" t="s">
        <v>43</v>
      </c>
      <c r="W5" s="2194"/>
      <c r="X5" s="2212" t="s">
        <v>44</v>
      </c>
      <c r="Y5" s="2195"/>
      <c r="Z5" s="2260" t="s">
        <v>43</v>
      </c>
      <c r="AA5" s="2213"/>
      <c r="AB5" s="2194" t="s">
        <v>44</v>
      </c>
      <c r="AC5" s="2195"/>
      <c r="AD5" s="2260" t="s">
        <v>43</v>
      </c>
      <c r="AE5" s="2194"/>
      <c r="AF5" s="2212" t="s">
        <v>44</v>
      </c>
      <c r="AG5" s="2195"/>
      <c r="AH5" s="2260" t="s">
        <v>43</v>
      </c>
      <c r="AI5" s="2213"/>
      <c r="AJ5" s="2194" t="s">
        <v>44</v>
      </c>
      <c r="AK5" s="2195"/>
      <c r="AL5" s="2260" t="s">
        <v>43</v>
      </c>
      <c r="AM5" s="2194"/>
      <c r="AN5" s="2212" t="s">
        <v>44</v>
      </c>
      <c r="AO5" s="2195"/>
      <c r="AP5" s="2260" t="s">
        <v>43</v>
      </c>
      <c r="AQ5" s="2213"/>
      <c r="AR5" s="2194" t="s">
        <v>44</v>
      </c>
      <c r="AS5" s="2195"/>
      <c r="AT5" s="2260" t="s">
        <v>43</v>
      </c>
      <c r="AU5" s="2194"/>
      <c r="AV5" s="2212" t="s">
        <v>44</v>
      </c>
      <c r="AW5" s="2195"/>
      <c r="AX5" s="2260" t="s">
        <v>43</v>
      </c>
      <c r="AY5" s="2213"/>
      <c r="AZ5" s="2194" t="s">
        <v>44</v>
      </c>
      <c r="BA5" s="2195"/>
      <c r="BB5" s="2260" t="s">
        <v>43</v>
      </c>
      <c r="BC5" s="2194"/>
      <c r="BD5" s="2212" t="s">
        <v>44</v>
      </c>
      <c r="BE5" s="2195"/>
      <c r="BF5" s="2260" t="s">
        <v>43</v>
      </c>
      <c r="BG5" s="2194"/>
      <c r="BH5" s="2212" t="s">
        <v>44</v>
      </c>
      <c r="BI5" s="2195"/>
      <c r="BJ5" s="2260" t="s">
        <v>43</v>
      </c>
      <c r="BK5" s="2194"/>
      <c r="BL5" s="2212" t="s">
        <v>44</v>
      </c>
      <c r="BM5" s="2195"/>
      <c r="BN5" s="2260" t="s">
        <v>43</v>
      </c>
      <c r="BO5" s="2194"/>
      <c r="BP5" s="2212" t="s">
        <v>44</v>
      </c>
      <c r="BQ5" s="2195"/>
      <c r="BR5" s="2260" t="s">
        <v>43</v>
      </c>
      <c r="BS5" s="2194"/>
      <c r="BT5" s="2212" t="s">
        <v>44</v>
      </c>
      <c r="BU5" s="2195"/>
      <c r="BV5" s="2260" t="s">
        <v>43</v>
      </c>
      <c r="BW5" s="2194"/>
      <c r="BX5" s="2212" t="s">
        <v>44</v>
      </c>
      <c r="BY5" s="2195"/>
      <c r="BZ5" s="2260" t="s">
        <v>43</v>
      </c>
      <c r="CA5" s="2194"/>
      <c r="CB5" s="2212" t="s">
        <v>44</v>
      </c>
      <c r="CC5" s="2195"/>
      <c r="CD5" s="2260" t="s">
        <v>43</v>
      </c>
      <c r="CE5" s="2194"/>
      <c r="CF5" s="2212" t="s">
        <v>44</v>
      </c>
      <c r="CG5" s="2195"/>
      <c r="CH5" s="2260" t="s">
        <v>43</v>
      </c>
      <c r="CI5" s="2194"/>
      <c r="CJ5" s="2212" t="s">
        <v>44</v>
      </c>
      <c r="CK5" s="2195"/>
      <c r="CL5" s="2260" t="s">
        <v>43</v>
      </c>
      <c r="CM5" s="2194"/>
      <c r="CN5" s="2212" t="s">
        <v>44</v>
      </c>
      <c r="CO5" s="2195"/>
      <c r="CP5" s="2260" t="s">
        <v>43</v>
      </c>
      <c r="CQ5" s="2194"/>
      <c r="CR5" s="2212" t="s">
        <v>44</v>
      </c>
      <c r="CS5" s="2195"/>
      <c r="CT5" s="2260" t="s">
        <v>43</v>
      </c>
      <c r="CU5" s="2194"/>
      <c r="CV5" s="2212" t="s">
        <v>44</v>
      </c>
      <c r="CW5" s="2195"/>
      <c r="CX5" s="2260" t="s">
        <v>43</v>
      </c>
      <c r="CY5" s="2194"/>
      <c r="CZ5" s="2212" t="s">
        <v>44</v>
      </c>
      <c r="DA5" s="2195"/>
      <c r="DB5" s="2260" t="s">
        <v>43</v>
      </c>
      <c r="DC5" s="2194"/>
      <c r="DD5" s="2212" t="s">
        <v>44</v>
      </c>
      <c r="DE5" s="2195"/>
      <c r="DF5" s="2260" t="s">
        <v>43</v>
      </c>
      <c r="DG5" s="2194"/>
      <c r="DH5" s="2212" t="s">
        <v>44</v>
      </c>
      <c r="DI5" s="2195"/>
      <c r="DJ5" s="2260" t="s">
        <v>43</v>
      </c>
      <c r="DK5" s="2194"/>
      <c r="DL5" s="2212" t="s">
        <v>44</v>
      </c>
      <c r="DM5" s="2195"/>
      <c r="DN5" s="2260" t="s">
        <v>43</v>
      </c>
      <c r="DO5" s="2194"/>
      <c r="DP5" s="2212" t="s">
        <v>44</v>
      </c>
      <c r="DQ5" s="2195"/>
      <c r="DR5" s="2260" t="s">
        <v>43</v>
      </c>
      <c r="DS5" s="2194"/>
      <c r="DT5" s="2212" t="s">
        <v>44</v>
      </c>
      <c r="DU5" s="2195"/>
      <c r="DV5" s="2028"/>
      <c r="DW5" s="2028"/>
    </row>
    <row r="6" spans="1:176" s="139" customFormat="1" ht="6.6" customHeight="1">
      <c r="A6" s="141"/>
      <c r="B6" s="2261"/>
      <c r="C6" s="2219"/>
      <c r="D6" s="2219"/>
      <c r="E6" s="2219"/>
      <c r="F6" s="2219"/>
      <c r="G6" s="2220"/>
      <c r="H6" s="2261"/>
      <c r="I6" s="2219"/>
      <c r="J6" s="2220"/>
      <c r="K6" s="141"/>
      <c r="L6" s="2216"/>
      <c r="M6" s="2282"/>
      <c r="N6" s="2261"/>
      <c r="O6" s="2219"/>
      <c r="P6" s="2217" t="s">
        <v>45</v>
      </c>
      <c r="Q6" s="2220"/>
      <c r="R6" s="2261"/>
      <c r="S6" s="2219"/>
      <c r="T6" s="2217" t="s">
        <v>45</v>
      </c>
      <c r="U6" s="2220"/>
      <c r="V6" s="2261"/>
      <c r="W6" s="2219"/>
      <c r="X6" s="2217" t="s">
        <v>45</v>
      </c>
      <c r="Y6" s="2220"/>
      <c r="Z6" s="2261"/>
      <c r="AA6" s="2218"/>
      <c r="AB6" s="2219" t="s">
        <v>45</v>
      </c>
      <c r="AC6" s="2220"/>
      <c r="AD6" s="2261"/>
      <c r="AE6" s="2219"/>
      <c r="AF6" s="2217" t="s">
        <v>45</v>
      </c>
      <c r="AG6" s="2220"/>
      <c r="AH6" s="2261"/>
      <c r="AI6" s="2218"/>
      <c r="AJ6" s="2219" t="s">
        <v>45</v>
      </c>
      <c r="AK6" s="2220"/>
      <c r="AL6" s="2261"/>
      <c r="AM6" s="2219"/>
      <c r="AN6" s="2217" t="s">
        <v>45</v>
      </c>
      <c r="AO6" s="2220"/>
      <c r="AP6" s="2261"/>
      <c r="AQ6" s="2218"/>
      <c r="AR6" s="2219" t="s">
        <v>45</v>
      </c>
      <c r="AS6" s="2220"/>
      <c r="AT6" s="2261"/>
      <c r="AU6" s="2219"/>
      <c r="AV6" s="2217" t="s">
        <v>45</v>
      </c>
      <c r="AW6" s="2220"/>
      <c r="AX6" s="2261"/>
      <c r="AY6" s="2218"/>
      <c r="AZ6" s="2219" t="s">
        <v>45</v>
      </c>
      <c r="BA6" s="2220"/>
      <c r="BB6" s="2261"/>
      <c r="BC6" s="2219"/>
      <c r="BD6" s="2217" t="s">
        <v>45</v>
      </c>
      <c r="BE6" s="2220"/>
      <c r="BF6" s="2261"/>
      <c r="BG6" s="2219"/>
      <c r="BH6" s="2217" t="s">
        <v>45</v>
      </c>
      <c r="BI6" s="2220"/>
      <c r="BJ6" s="2261"/>
      <c r="BK6" s="2219"/>
      <c r="BL6" s="2217" t="s">
        <v>45</v>
      </c>
      <c r="BM6" s="2220"/>
      <c r="BN6" s="2261"/>
      <c r="BO6" s="2219"/>
      <c r="BP6" s="2217" t="s">
        <v>45</v>
      </c>
      <c r="BQ6" s="2220"/>
      <c r="BR6" s="2261"/>
      <c r="BS6" s="2219"/>
      <c r="BT6" s="2217" t="s">
        <v>45</v>
      </c>
      <c r="BU6" s="2220"/>
      <c r="BV6" s="2261"/>
      <c r="BW6" s="2219"/>
      <c r="BX6" s="2217" t="s">
        <v>45</v>
      </c>
      <c r="BY6" s="2220"/>
      <c r="BZ6" s="2261"/>
      <c r="CA6" s="2219"/>
      <c r="CB6" s="2217" t="s">
        <v>45</v>
      </c>
      <c r="CC6" s="2220"/>
      <c r="CD6" s="2261"/>
      <c r="CE6" s="2219"/>
      <c r="CF6" s="2217" t="s">
        <v>45</v>
      </c>
      <c r="CG6" s="2220"/>
      <c r="CH6" s="2261"/>
      <c r="CI6" s="2219"/>
      <c r="CJ6" s="2217" t="s">
        <v>45</v>
      </c>
      <c r="CK6" s="2220"/>
      <c r="CL6" s="2261"/>
      <c r="CM6" s="2219"/>
      <c r="CN6" s="2217" t="s">
        <v>45</v>
      </c>
      <c r="CO6" s="2220"/>
      <c r="CP6" s="2261"/>
      <c r="CQ6" s="2219"/>
      <c r="CR6" s="2217" t="s">
        <v>45</v>
      </c>
      <c r="CS6" s="2220"/>
      <c r="CT6" s="2261"/>
      <c r="CU6" s="2219"/>
      <c r="CV6" s="2217" t="s">
        <v>45</v>
      </c>
      <c r="CW6" s="2220"/>
      <c r="CX6" s="2261"/>
      <c r="CY6" s="2219"/>
      <c r="CZ6" s="2217" t="s">
        <v>45</v>
      </c>
      <c r="DA6" s="2220"/>
      <c r="DB6" s="2261"/>
      <c r="DC6" s="2219"/>
      <c r="DD6" s="2217" t="s">
        <v>45</v>
      </c>
      <c r="DE6" s="2220"/>
      <c r="DF6" s="2261"/>
      <c r="DG6" s="2219"/>
      <c r="DH6" s="2217" t="s">
        <v>45</v>
      </c>
      <c r="DI6" s="2220"/>
      <c r="DJ6" s="2261"/>
      <c r="DK6" s="2219"/>
      <c r="DL6" s="2217" t="s">
        <v>45</v>
      </c>
      <c r="DM6" s="2220"/>
      <c r="DN6" s="2261"/>
      <c r="DO6" s="2219"/>
      <c r="DP6" s="2217" t="s">
        <v>45</v>
      </c>
      <c r="DQ6" s="2220"/>
      <c r="DR6" s="2261"/>
      <c r="DS6" s="2219"/>
      <c r="DT6" s="2217" t="s">
        <v>45</v>
      </c>
      <c r="DU6" s="2220"/>
      <c r="DV6" s="2028"/>
      <c r="DW6" s="2028"/>
    </row>
    <row r="7" spans="1:176" s="1921" customFormat="1" ht="6.6" customHeight="1">
      <c r="A7" s="87" t="str">
        <f>'3.1Cost by Sub-contractors'!A5</f>
        <v>A</v>
      </c>
      <c r="B7" s="86"/>
      <c r="C7" s="2266" t="str">
        <f>'3.1Cost by Sub-contractors'!C5:G5</f>
        <v>Expressway</v>
      </c>
      <c r="D7" s="2266"/>
      <c r="E7" s="2266"/>
      <c r="F7" s="2266"/>
      <c r="G7" s="2267"/>
      <c r="H7" s="86"/>
      <c r="I7" s="2266"/>
      <c r="J7" s="2267"/>
      <c r="K7" s="87"/>
      <c r="L7" s="88"/>
      <c r="M7" s="89"/>
      <c r="N7" s="25"/>
      <c r="O7" s="90"/>
      <c r="P7" s="23">
        <f>P8+P13+P23+P33+P39+P49+P59+P62+P67</f>
        <v>155638.65999999997</v>
      </c>
      <c r="Q7" s="24"/>
      <c r="R7" s="25"/>
      <c r="S7" s="90"/>
      <c r="T7" s="23">
        <f>T8+T13+T23+T33+T39+T49+T59+T62+T67</f>
        <v>133769.15</v>
      </c>
      <c r="U7" s="24"/>
      <c r="V7" s="25"/>
      <c r="W7" s="90"/>
      <c r="X7" s="23">
        <f>X8+X13+X23+X33+X39+X49+X59+X62+X67</f>
        <v>109368.43000000001</v>
      </c>
      <c r="Y7" s="24"/>
      <c r="Z7" s="25"/>
      <c r="AA7" s="90"/>
      <c r="AB7" s="23">
        <f>AB8+AB13+AB23+AB33+AB39+AB49+AB59+AB62+AB67</f>
        <v>72996.479999999996</v>
      </c>
      <c r="AC7" s="24"/>
      <c r="AD7" s="25"/>
      <c r="AE7" s="90"/>
      <c r="AF7" s="23">
        <f>AF8+AF13+AF23+AF33+AF39+AF49+AF59+AF62+AF67</f>
        <v>178480.99999999997</v>
      </c>
      <c r="AG7" s="24"/>
      <c r="AH7" s="25"/>
      <c r="AI7" s="90"/>
      <c r="AJ7" s="23">
        <f>AJ8+AJ13+AJ23+AJ33+AJ39+AJ49+AJ59+AJ62+AJ67</f>
        <v>126754.23000000001</v>
      </c>
      <c r="AK7" s="24"/>
      <c r="AL7" s="25"/>
      <c r="AM7" s="90"/>
      <c r="AN7" s="23">
        <f>AN8+AN13+AN23+AN33+AN39+AN49+AN59+AN62+AN67</f>
        <v>30714.489999999998</v>
      </c>
      <c r="AO7" s="24"/>
      <c r="AP7" s="25"/>
      <c r="AQ7" s="90"/>
      <c r="AR7" s="23">
        <f>AR8+AR13+AR23+AR33+AR39+AR49+AR59+AR62+AR67</f>
        <v>42423.839999999997</v>
      </c>
      <c r="AS7" s="24"/>
      <c r="AT7" s="25"/>
      <c r="AU7" s="90"/>
      <c r="AV7" s="23">
        <f>AV8+AV13+AV23+AV33+AV39+AV49+AV59+AV62+AV67</f>
        <v>53208.509999999995</v>
      </c>
      <c r="AW7" s="24"/>
      <c r="AX7" s="25"/>
      <c r="AY7" s="90"/>
      <c r="AZ7" s="23">
        <f>AZ8+AZ13+AZ23+AZ33+AZ39+AZ49+AZ59+AZ62+AZ67</f>
        <v>34723.490000000005</v>
      </c>
      <c r="BA7" s="24"/>
      <c r="BB7" s="25"/>
      <c r="BC7" s="90"/>
      <c r="BD7" s="23">
        <f>BD8+BD13+BD23+BD33+BD39+BD49+BD59+BD62+BD67</f>
        <v>19319.829999999998</v>
      </c>
      <c r="BE7" s="24"/>
      <c r="BF7" s="25"/>
      <c r="BG7" s="90"/>
      <c r="BH7" s="23">
        <f>BH8+BH13+BH23+BH33+BH39+BH49+BH59+BH62+BH67</f>
        <v>16075.789999999999</v>
      </c>
      <c r="BI7" s="24"/>
      <c r="BJ7" s="25"/>
      <c r="BK7" s="90"/>
      <c r="BL7" s="23">
        <f>BL8+BL13+BL23+BL33+BL39+BL49+BL59+BL62+BL67</f>
        <v>23486.85</v>
      </c>
      <c r="BM7" s="24"/>
      <c r="BN7" s="25"/>
      <c r="BO7" s="90"/>
      <c r="BP7" s="23">
        <f>BP8+BP13+BP23+BP33+BP39+BP49+BP59+BP62+BP67</f>
        <v>32671.170000000006</v>
      </c>
      <c r="BQ7" s="24"/>
      <c r="BR7" s="25"/>
      <c r="BS7" s="90"/>
      <c r="BT7" s="23">
        <f>BT8+BT13+BT23+BT33+BT39+BT49+BT59+BT62+BT67</f>
        <v>46483.76</v>
      </c>
      <c r="BU7" s="24"/>
      <c r="BV7" s="25"/>
      <c r="BW7" s="90"/>
      <c r="BX7" s="23">
        <f>BX8+BX13+BX23+BX33+BX39+BX49+BX59+BX62+BX67</f>
        <v>21789.53</v>
      </c>
      <c r="BY7" s="24"/>
      <c r="BZ7" s="25"/>
      <c r="CA7" s="90"/>
      <c r="CB7" s="23">
        <f>CB8+CB13+CB23+CB33+CB39+CB49+CB59+CB62+CB67</f>
        <v>31290.240000000002</v>
      </c>
      <c r="CC7" s="24"/>
      <c r="CD7" s="25"/>
      <c r="CE7" s="90"/>
      <c r="CF7" s="23">
        <f>CF8+CF13+CF23+CF33+CF39+CF49+CF59+CF62+CF67</f>
        <v>43594.469999999994</v>
      </c>
      <c r="CG7" s="24"/>
      <c r="CH7" s="25"/>
      <c r="CI7" s="90"/>
      <c r="CJ7" s="23">
        <f>CJ8+CJ13+CJ23+CJ33+CJ39+CJ49+CJ59+CJ62+CJ67</f>
        <v>64030.61</v>
      </c>
      <c r="CK7" s="24"/>
      <c r="CL7" s="25"/>
      <c r="CM7" s="90"/>
      <c r="CN7" s="23">
        <f>CN8+CN13+CN23+CN33+CN39+CN49+CN59+CN62+CN67</f>
        <v>21481.82</v>
      </c>
      <c r="CO7" s="24"/>
      <c r="CP7" s="25"/>
      <c r="CQ7" s="90"/>
      <c r="CR7" s="23">
        <f>CR8+CR13+CR23+CR33+CR39+CR49+CR59+CR62+CR67</f>
        <v>70073.819999999992</v>
      </c>
      <c r="CS7" s="24"/>
      <c r="CT7" s="25"/>
      <c r="CU7" s="90"/>
      <c r="CV7" s="23">
        <f>CV8+CV13+CV23+CV33+CV39+CV49+CV59+CV62+CV67</f>
        <v>65010.85</v>
      </c>
      <c r="CW7" s="24"/>
      <c r="CX7" s="25"/>
      <c r="CY7" s="90"/>
      <c r="CZ7" s="23">
        <f>CZ8+CZ13+CZ23+CZ33+CZ39+CZ49+CZ59+CZ62+CZ67</f>
        <v>96457.48</v>
      </c>
      <c r="DA7" s="24"/>
      <c r="DB7" s="25"/>
      <c r="DC7" s="90"/>
      <c r="DD7" s="23">
        <f>DD8+DD13+DD23+DD33+DD39+DD49+DD59+DD62+DD67</f>
        <v>45548.280000000006</v>
      </c>
      <c r="DE7" s="24"/>
      <c r="DF7" s="25"/>
      <c r="DG7" s="90"/>
      <c r="DH7" s="23">
        <f>DH8+DH13+DH23+DH33+DH39+DH49+DH59+DH62+DH67</f>
        <v>61017.259999999987</v>
      </c>
      <c r="DI7" s="24"/>
      <c r="DJ7" s="25"/>
      <c r="DK7" s="90"/>
      <c r="DL7" s="23">
        <f>DL8+DL13+DL23+DL33+DL39+DL49+DL59+DL62+DL67</f>
        <v>132034.32999999999</v>
      </c>
      <c r="DM7" s="24"/>
      <c r="DN7" s="25"/>
      <c r="DO7" s="90"/>
      <c r="DP7" s="23">
        <f>DP8+DP13+DP23+DP33+DP39+DP49+DP59+DP62+DP67</f>
        <v>0</v>
      </c>
      <c r="DQ7" s="24"/>
      <c r="DR7" s="25"/>
      <c r="DS7" s="90"/>
      <c r="DT7" s="23">
        <f>DT8+DT13+DT23+DT33+DT39+DT49+DT59+DT62+DT67</f>
        <v>0</v>
      </c>
      <c r="DU7" s="24"/>
      <c r="DV7" s="2028"/>
      <c r="DW7" s="2029"/>
      <c r="DX7" s="135"/>
      <c r="DY7" s="135"/>
      <c r="DZ7" s="135"/>
      <c r="EA7" s="135"/>
      <c r="EB7" s="135"/>
      <c r="EC7" s="135"/>
      <c r="ED7" s="135"/>
      <c r="EE7" s="135"/>
      <c r="EF7" s="135"/>
      <c r="EG7" s="135"/>
      <c r="EH7" s="135"/>
      <c r="EI7" s="135"/>
      <c r="EJ7" s="135"/>
      <c r="EK7" s="135"/>
      <c r="EL7" s="135"/>
      <c r="EM7" s="135"/>
      <c r="EN7" s="135"/>
      <c r="EO7" s="135"/>
      <c r="EP7" s="135"/>
      <c r="EQ7" s="135"/>
      <c r="ER7" s="135"/>
      <c r="ES7" s="135"/>
      <c r="ET7" s="135"/>
      <c r="EU7" s="135"/>
      <c r="EV7" s="135"/>
      <c r="EW7" s="135"/>
      <c r="EX7" s="135"/>
      <c r="EY7" s="135"/>
      <c r="EZ7" s="135"/>
      <c r="FA7" s="135"/>
      <c r="FB7" s="135"/>
      <c r="FC7" s="135"/>
      <c r="FD7" s="135"/>
      <c r="FE7" s="135"/>
      <c r="FF7" s="135"/>
      <c r="FG7" s="135"/>
      <c r="FH7" s="135"/>
      <c r="FI7" s="135"/>
      <c r="FJ7" s="135"/>
      <c r="FK7" s="135"/>
      <c r="FL7" s="135"/>
      <c r="FM7" s="135"/>
      <c r="FN7" s="135"/>
      <c r="FO7" s="135"/>
      <c r="FP7" s="135"/>
      <c r="FQ7" s="135"/>
      <c r="FR7" s="135"/>
      <c r="FS7" s="135"/>
      <c r="FT7" s="135"/>
    </row>
    <row r="8" spans="1:176" s="1921" customFormat="1" ht="6.6" customHeight="1">
      <c r="A8" s="45">
        <f>'3.1Cost by Sub-contractors'!A6</f>
        <v>1</v>
      </c>
      <c r="B8" s="42"/>
      <c r="C8" s="2278" t="str">
        <f>'3.1Cost by Sub-contractors'!C6:G6</f>
        <v>Main Line (ML, Normal Embankment and Excavation Sections (NEE))</v>
      </c>
      <c r="D8" s="2278"/>
      <c r="E8" s="2278"/>
      <c r="F8" s="2278"/>
      <c r="G8" s="2279"/>
      <c r="H8" s="42"/>
      <c r="I8" s="2278"/>
      <c r="J8" s="2279"/>
      <c r="K8" s="45"/>
      <c r="L8" s="53"/>
      <c r="M8" s="91"/>
      <c r="N8" s="33"/>
      <c r="O8" s="92"/>
      <c r="P8" s="31">
        <f>SUM(P9:P12)</f>
        <v>429.5</v>
      </c>
      <c r="Q8" s="32"/>
      <c r="R8" s="33"/>
      <c r="S8" s="92"/>
      <c r="T8" s="31">
        <f>SUM(T9:T12)</f>
        <v>0</v>
      </c>
      <c r="U8" s="32"/>
      <c r="V8" s="33"/>
      <c r="W8" s="92"/>
      <c r="X8" s="31">
        <f>SUM(X9:X12)</f>
        <v>429.5</v>
      </c>
      <c r="Y8" s="32"/>
      <c r="Z8" s="33"/>
      <c r="AA8" s="92"/>
      <c r="AB8" s="31">
        <f>SUM(AB9:AB12)</f>
        <v>429.5</v>
      </c>
      <c r="AC8" s="32"/>
      <c r="AD8" s="33"/>
      <c r="AE8" s="92"/>
      <c r="AF8" s="31">
        <f>SUM(AF9:AF12)</f>
        <v>0</v>
      </c>
      <c r="AG8" s="32"/>
      <c r="AH8" s="33"/>
      <c r="AI8" s="92"/>
      <c r="AJ8" s="31">
        <f>SUM(AJ9:AJ12)</f>
        <v>0</v>
      </c>
      <c r="AK8" s="32"/>
      <c r="AL8" s="33"/>
      <c r="AM8" s="92"/>
      <c r="AN8" s="31">
        <f>SUM(AN9:AN12)</f>
        <v>859</v>
      </c>
      <c r="AO8" s="32"/>
      <c r="AP8" s="33"/>
      <c r="AQ8" s="92"/>
      <c r="AR8" s="31">
        <f>SUM(AR9:AR12)</f>
        <v>429.5</v>
      </c>
      <c r="AS8" s="32"/>
      <c r="AT8" s="33"/>
      <c r="AU8" s="92"/>
      <c r="AV8" s="31">
        <f>SUM(AV9:AV12)</f>
        <v>429.5</v>
      </c>
      <c r="AW8" s="32"/>
      <c r="AX8" s="33"/>
      <c r="AY8" s="92"/>
      <c r="AZ8" s="31">
        <f>SUM(AZ9:AZ12)</f>
        <v>0</v>
      </c>
      <c r="BA8" s="32"/>
      <c r="BB8" s="33"/>
      <c r="BC8" s="92"/>
      <c r="BD8" s="31">
        <f>SUM(BD9:BD12)</f>
        <v>1718</v>
      </c>
      <c r="BE8" s="32"/>
      <c r="BF8" s="33"/>
      <c r="BG8" s="92"/>
      <c r="BH8" s="31">
        <f>SUM(BH9:BH12)</f>
        <v>859</v>
      </c>
      <c r="BI8" s="32"/>
      <c r="BJ8" s="33"/>
      <c r="BK8" s="92"/>
      <c r="BL8" s="31">
        <f>SUM(BL9:BL12)</f>
        <v>429.5</v>
      </c>
      <c r="BM8" s="32"/>
      <c r="BN8" s="33"/>
      <c r="BO8" s="92"/>
      <c r="BP8" s="31">
        <f>SUM(BP9:BP12)</f>
        <v>1288.5</v>
      </c>
      <c r="BQ8" s="32"/>
      <c r="BR8" s="33"/>
      <c r="BS8" s="92"/>
      <c r="BT8" s="31">
        <f>SUM(BT9:BT12)</f>
        <v>1288.5</v>
      </c>
      <c r="BU8" s="32"/>
      <c r="BV8" s="33"/>
      <c r="BW8" s="92"/>
      <c r="BX8" s="31">
        <f>SUM(BX9:BX12)</f>
        <v>2147.5</v>
      </c>
      <c r="BY8" s="32"/>
      <c r="BZ8" s="33"/>
      <c r="CA8" s="92"/>
      <c r="CB8" s="31">
        <f>SUM(CB9:CB12)</f>
        <v>1288.5</v>
      </c>
      <c r="CC8" s="32"/>
      <c r="CD8" s="33"/>
      <c r="CE8" s="92"/>
      <c r="CF8" s="31">
        <f>SUM(CF9:CF12)</f>
        <v>859</v>
      </c>
      <c r="CG8" s="32"/>
      <c r="CH8" s="33"/>
      <c r="CI8" s="92"/>
      <c r="CJ8" s="31">
        <f>SUM(CJ9:CJ12)</f>
        <v>1288.5</v>
      </c>
      <c r="CK8" s="32"/>
      <c r="CL8" s="33"/>
      <c r="CM8" s="92"/>
      <c r="CN8" s="31">
        <f>SUM(CN9:CN12)</f>
        <v>1718</v>
      </c>
      <c r="CO8" s="32"/>
      <c r="CP8" s="33"/>
      <c r="CQ8" s="92"/>
      <c r="CR8" s="31">
        <f>SUM(CR9:CR12)</f>
        <v>429.5</v>
      </c>
      <c r="CS8" s="32"/>
      <c r="CT8" s="33"/>
      <c r="CU8" s="92"/>
      <c r="CV8" s="31">
        <f>SUM(CV9:CV12)</f>
        <v>859</v>
      </c>
      <c r="CW8" s="32"/>
      <c r="CX8" s="33"/>
      <c r="CY8" s="92"/>
      <c r="CZ8" s="31">
        <f>SUM(CZ9:CZ12)</f>
        <v>429.5</v>
      </c>
      <c r="DA8" s="32"/>
      <c r="DB8" s="33"/>
      <c r="DC8" s="92"/>
      <c r="DD8" s="31">
        <f>SUM(DD9:DD12)</f>
        <v>859</v>
      </c>
      <c r="DE8" s="32"/>
      <c r="DF8" s="33"/>
      <c r="DG8" s="92"/>
      <c r="DH8" s="31">
        <f>SUM(DH9:DH12)</f>
        <v>1288.5</v>
      </c>
      <c r="DI8" s="32"/>
      <c r="DJ8" s="33"/>
      <c r="DK8" s="92"/>
      <c r="DL8" s="31">
        <f>SUM(DL9:DL12)</f>
        <v>859</v>
      </c>
      <c r="DM8" s="32"/>
      <c r="DN8" s="33"/>
      <c r="DO8" s="92"/>
      <c r="DP8" s="31">
        <f>SUM(DP9:DP12)</f>
        <v>0</v>
      </c>
      <c r="DQ8" s="32"/>
      <c r="DR8" s="33"/>
      <c r="DS8" s="92"/>
      <c r="DT8" s="31">
        <f>SUM(DT9:DT12)</f>
        <v>0</v>
      </c>
      <c r="DU8" s="32"/>
      <c r="DV8" s="2028"/>
      <c r="DW8" s="2029"/>
      <c r="DX8" s="135"/>
      <c r="DY8" s="135"/>
      <c r="DZ8" s="135"/>
      <c r="EA8" s="135"/>
      <c r="EB8" s="135"/>
      <c r="EC8" s="135"/>
      <c r="ED8" s="135"/>
      <c r="EE8" s="135"/>
      <c r="EF8" s="135"/>
      <c r="EG8" s="135"/>
      <c r="EH8" s="135"/>
      <c r="EI8" s="135"/>
      <c r="EJ8" s="135"/>
      <c r="EK8" s="135"/>
      <c r="EL8" s="135"/>
      <c r="EM8" s="135"/>
      <c r="EN8" s="135"/>
      <c r="EO8" s="135"/>
      <c r="EP8" s="135"/>
      <c r="EQ8" s="135"/>
      <c r="ER8" s="135"/>
      <c r="ES8" s="135"/>
      <c r="ET8" s="135"/>
      <c r="EU8" s="135"/>
      <c r="EV8" s="135"/>
      <c r="EW8" s="135"/>
      <c r="EX8" s="135"/>
      <c r="EY8" s="135"/>
      <c r="EZ8" s="135"/>
      <c r="FA8" s="135"/>
      <c r="FB8" s="135"/>
      <c r="FC8" s="135"/>
      <c r="FD8" s="135"/>
      <c r="FE8" s="135"/>
      <c r="FF8" s="135"/>
      <c r="FG8" s="135"/>
      <c r="FH8" s="135"/>
      <c r="FI8" s="135"/>
      <c r="FJ8" s="135"/>
      <c r="FK8" s="135"/>
      <c r="FL8" s="135"/>
      <c r="FM8" s="135"/>
      <c r="FN8" s="135"/>
      <c r="FO8" s="135"/>
      <c r="FP8" s="135"/>
      <c r="FQ8" s="135"/>
      <c r="FR8" s="135"/>
      <c r="FS8" s="135"/>
      <c r="FT8" s="135"/>
    </row>
    <row r="9" spans="1:176" s="136" customFormat="1" ht="6.6" customHeight="1">
      <c r="A9" s="34">
        <f>'3.1Cost by Sub-contractors'!A7</f>
        <v>1.1000000000000001</v>
      </c>
      <c r="B9" s="142"/>
      <c r="C9" s="2276" t="str">
        <f>'3.1Cost by Sub-contractors'!C7:G7</f>
        <v>Mechanical Boring</v>
      </c>
      <c r="D9" s="2276"/>
      <c r="E9" s="2276"/>
      <c r="F9" s="2276"/>
      <c r="G9" s="2277"/>
      <c r="H9" s="26"/>
      <c r="I9" s="2276" t="str">
        <f>'3.1Cost by Sub-contractors'!I7:J7</f>
        <v>I-III (100%)</v>
      </c>
      <c r="J9" s="2277"/>
      <c r="K9" s="34" t="str">
        <f>'3.1Cost by Sub-contractors'!K7</f>
        <v>(l.m.)</v>
      </c>
      <c r="L9" s="35">
        <f>'3.1Cost by Sub-contractors'!L7</f>
        <v>51.08</v>
      </c>
      <c r="M9" s="51"/>
      <c r="N9" s="40">
        <f>'4.2.1NEE'!S19</f>
        <v>7</v>
      </c>
      <c r="O9" s="47"/>
      <c r="P9" s="38">
        <f>'4.2.1NEE'!W19</f>
        <v>357.56</v>
      </c>
      <c r="Q9" s="39"/>
      <c r="R9" s="40">
        <f>'4.2.1NEE'!S25</f>
        <v>0</v>
      </c>
      <c r="S9" s="47"/>
      <c r="T9" s="38">
        <f>'4.2.1NEE'!W25</f>
        <v>0</v>
      </c>
      <c r="U9" s="39"/>
      <c r="V9" s="40">
        <f>'4.2.1NEE'!S33</f>
        <v>7</v>
      </c>
      <c r="W9" s="47"/>
      <c r="X9" s="38">
        <f>'4.2.1NEE'!W33</f>
        <v>357.56</v>
      </c>
      <c r="Y9" s="39"/>
      <c r="Z9" s="40">
        <f>'4.2.1NEE'!S41</f>
        <v>7</v>
      </c>
      <c r="AA9" s="47"/>
      <c r="AB9" s="38">
        <f>'4.2.1NEE'!W41</f>
        <v>357.56</v>
      </c>
      <c r="AC9" s="39"/>
      <c r="AD9" s="40">
        <f>'4.2.1NEE'!S52</f>
        <v>0</v>
      </c>
      <c r="AE9" s="47"/>
      <c r="AF9" s="38">
        <f>'4.2.1NEE'!W52</f>
        <v>0</v>
      </c>
      <c r="AG9" s="39"/>
      <c r="AH9" s="40">
        <f>'4.2.1NEE'!S60</f>
        <v>0</v>
      </c>
      <c r="AI9" s="47"/>
      <c r="AJ9" s="38">
        <f>'4.2.1NEE'!W60</f>
        <v>0</v>
      </c>
      <c r="AK9" s="39"/>
      <c r="AL9" s="40">
        <f>'4.2.1NEE'!S67</f>
        <v>14</v>
      </c>
      <c r="AM9" s="47"/>
      <c r="AN9" s="38">
        <f>'4.2.1NEE'!W67</f>
        <v>715.12</v>
      </c>
      <c r="AO9" s="39"/>
      <c r="AP9" s="40">
        <f>'4.2.1NEE'!S71</f>
        <v>7</v>
      </c>
      <c r="AQ9" s="47"/>
      <c r="AR9" s="38">
        <f>'4.2.1NEE'!W71</f>
        <v>357.56</v>
      </c>
      <c r="AS9" s="39"/>
      <c r="AT9" s="40">
        <f>'4.2.1NEE'!S82</f>
        <v>7</v>
      </c>
      <c r="AU9" s="47"/>
      <c r="AV9" s="38">
        <f>'4.2.1NEE'!W82</f>
        <v>357.56</v>
      </c>
      <c r="AW9" s="39"/>
      <c r="AX9" s="40">
        <f>'4.2.1NEE'!S92</f>
        <v>0</v>
      </c>
      <c r="AY9" s="47"/>
      <c r="AZ9" s="38">
        <f>'4.2.1NEE'!W92</f>
        <v>0</v>
      </c>
      <c r="BA9" s="39"/>
      <c r="BB9" s="40">
        <f>'4.2.1NEE'!S98</f>
        <v>28</v>
      </c>
      <c r="BC9" s="47"/>
      <c r="BD9" s="38">
        <f>'4.2.1NEE'!W98</f>
        <v>1430.24</v>
      </c>
      <c r="BE9" s="39"/>
      <c r="BF9" s="40">
        <f>'4.2.1NEE'!S103</f>
        <v>14</v>
      </c>
      <c r="BG9" s="47"/>
      <c r="BH9" s="38">
        <f>'4.2.1NEE'!W103</f>
        <v>715.12</v>
      </c>
      <c r="BI9" s="39"/>
      <c r="BJ9" s="40">
        <f>'4.2.1NEE'!S111</f>
        <v>7</v>
      </c>
      <c r="BK9" s="47"/>
      <c r="BL9" s="38">
        <f>'4.2.1NEE'!W111</f>
        <v>357.56</v>
      </c>
      <c r="BM9" s="39"/>
      <c r="BN9" s="40">
        <f>'4.2.1NEE'!S115</f>
        <v>21</v>
      </c>
      <c r="BO9" s="47"/>
      <c r="BP9" s="38">
        <f>'4.2.1NEE'!W115</f>
        <v>1072.68</v>
      </c>
      <c r="BQ9" s="39"/>
      <c r="BR9" s="40">
        <f>'4.2.1NEE'!S120</f>
        <v>21</v>
      </c>
      <c r="BS9" s="47"/>
      <c r="BT9" s="38">
        <f>'4.2.1NEE'!W120</f>
        <v>1072.68</v>
      </c>
      <c r="BU9" s="39"/>
      <c r="BV9" s="40">
        <f>'4.2.1NEE'!S125</f>
        <v>35</v>
      </c>
      <c r="BW9" s="47"/>
      <c r="BX9" s="38">
        <f>'4.2.1NEE'!W125</f>
        <v>1787.8</v>
      </c>
      <c r="BY9" s="39"/>
      <c r="BZ9" s="40">
        <f>'4.2.1NEE'!S130</f>
        <v>21</v>
      </c>
      <c r="CA9" s="47"/>
      <c r="CB9" s="38">
        <f>'4.2.1NEE'!W130</f>
        <v>1072.68</v>
      </c>
      <c r="CC9" s="39"/>
      <c r="CD9" s="40">
        <f>'4.2.1NEE'!S137</f>
        <v>14</v>
      </c>
      <c r="CE9" s="47"/>
      <c r="CF9" s="38">
        <f>'4.2.1NEE'!W137</f>
        <v>715.12</v>
      </c>
      <c r="CG9" s="39"/>
      <c r="CH9" s="40">
        <f>'4.2.1NEE'!S144</f>
        <v>21</v>
      </c>
      <c r="CI9" s="47"/>
      <c r="CJ9" s="38">
        <f>'4.2.1NEE'!W144</f>
        <v>1072.68</v>
      </c>
      <c r="CK9" s="39"/>
      <c r="CL9" s="40">
        <f>'4.2.1NEE'!S149</f>
        <v>28</v>
      </c>
      <c r="CM9" s="47"/>
      <c r="CN9" s="38">
        <f>'4.2.1NEE'!W149</f>
        <v>1430.24</v>
      </c>
      <c r="CO9" s="39"/>
      <c r="CP9" s="40">
        <f>'4.2.1NEE'!S154</f>
        <v>7</v>
      </c>
      <c r="CQ9" s="47"/>
      <c r="CR9" s="38">
        <f>'4.2.1NEE'!W154</f>
        <v>357.56</v>
      </c>
      <c r="CS9" s="39"/>
      <c r="CT9" s="40">
        <f>'4.2.1NEE'!S161</f>
        <v>14</v>
      </c>
      <c r="CU9" s="47"/>
      <c r="CV9" s="38">
        <f>'4.2.1NEE'!W161</f>
        <v>715.12</v>
      </c>
      <c r="CW9" s="39"/>
      <c r="CX9" s="40">
        <f>'4.2.1NEE'!S168</f>
        <v>7</v>
      </c>
      <c r="CY9" s="47"/>
      <c r="CZ9" s="38">
        <f>'4.2.1NEE'!W168</f>
        <v>357.56</v>
      </c>
      <c r="DA9" s="39"/>
      <c r="DB9" s="40">
        <f>'4.2.1NEE'!S176</f>
        <v>14</v>
      </c>
      <c r="DC9" s="47"/>
      <c r="DD9" s="38">
        <f>'4.2.1NEE'!W176</f>
        <v>715.12</v>
      </c>
      <c r="DE9" s="39"/>
      <c r="DF9" s="40">
        <f>'4.2.1NEE'!S182</f>
        <v>21</v>
      </c>
      <c r="DG9" s="47"/>
      <c r="DH9" s="38">
        <f>'4.2.1NEE'!W182</f>
        <v>1072.68</v>
      </c>
      <c r="DI9" s="39"/>
      <c r="DJ9" s="40">
        <f>'4.2.1NEE'!S189</f>
        <v>14</v>
      </c>
      <c r="DK9" s="47"/>
      <c r="DL9" s="38">
        <f>'4.2.1NEE'!W189</f>
        <v>715.12</v>
      </c>
      <c r="DM9" s="39"/>
      <c r="DN9" s="40"/>
      <c r="DO9" s="47"/>
      <c r="DP9" s="38"/>
      <c r="DQ9" s="39"/>
      <c r="DR9" s="40"/>
      <c r="DS9" s="47"/>
      <c r="DT9" s="38"/>
      <c r="DU9" s="39"/>
      <c r="DV9" s="2028"/>
      <c r="DW9" s="2028"/>
    </row>
    <row r="10" spans="1:176" s="136" customFormat="1" ht="6.6" customHeight="1">
      <c r="A10" s="34">
        <f>'3.1Cost by Sub-contractors'!A8</f>
        <v>1.2</v>
      </c>
      <c r="B10" s="26"/>
      <c r="C10" s="2276" t="str">
        <f>'3.1Cost by Sub-contractors'!C8:G8</f>
        <v>Sampling</v>
      </c>
      <c r="D10" s="2276"/>
      <c r="E10" s="2276"/>
      <c r="F10" s="2276"/>
      <c r="G10" s="2277"/>
      <c r="H10" s="26"/>
      <c r="I10" s="2276">
        <f>'3.1Cost by Sub-contractors'!I8:J8</f>
        <v>0</v>
      </c>
      <c r="J10" s="2277"/>
      <c r="K10" s="34" t="str">
        <f>'3.1Cost by Sub-contractors'!K8</f>
        <v>(nos.)</v>
      </c>
      <c r="L10" s="2187" t="str">
        <f>'3.1Cost by Sub-contractors'!L8</f>
        <v>-</v>
      </c>
      <c r="M10" s="2180"/>
      <c r="N10" s="131">
        <f>'4.2.1NEE'!Y19</f>
        <v>4</v>
      </c>
      <c r="O10" s="130"/>
      <c r="P10" s="2179" t="str">
        <f>'4.2.1NEE'!AC19</f>
        <v>-</v>
      </c>
      <c r="Q10" s="2180"/>
      <c r="R10" s="131">
        <f>'4.2.1NEE'!Y25</f>
        <v>0</v>
      </c>
      <c r="S10" s="130"/>
      <c r="T10" s="2179">
        <f>'4.2.1NEE'!AC25</f>
        <v>0</v>
      </c>
      <c r="U10" s="2180"/>
      <c r="V10" s="131">
        <f>'4.2.1NEE'!Y33</f>
        <v>4</v>
      </c>
      <c r="W10" s="130"/>
      <c r="X10" s="2179" t="str">
        <f>'4.2.1NEE'!AC33</f>
        <v>-</v>
      </c>
      <c r="Y10" s="2180"/>
      <c r="Z10" s="131">
        <f>'4.2.1NEE'!Y41</f>
        <v>4</v>
      </c>
      <c r="AA10" s="134"/>
      <c r="AB10" s="2179" t="str">
        <f>'4.2.1NEE'!AC41</f>
        <v>-</v>
      </c>
      <c r="AC10" s="2180"/>
      <c r="AD10" s="131">
        <f>'4.2.1NEE'!Y52</f>
        <v>0</v>
      </c>
      <c r="AE10" s="134"/>
      <c r="AF10" s="2179">
        <f>'4.2.1NEE'!AC52</f>
        <v>0</v>
      </c>
      <c r="AG10" s="2180"/>
      <c r="AH10" s="131">
        <f>'4.2.1NEE'!Y60</f>
        <v>0</v>
      </c>
      <c r="AI10" s="134"/>
      <c r="AJ10" s="132">
        <f>'4.2.1NEE'!AC60</f>
        <v>0</v>
      </c>
      <c r="AK10" s="133"/>
      <c r="AL10" s="131">
        <f>'4.2.1NEE'!Y67</f>
        <v>8</v>
      </c>
      <c r="AM10" s="134"/>
      <c r="AN10" s="2179" t="str">
        <f>'4.2.1NEE'!AC67</f>
        <v>-</v>
      </c>
      <c r="AO10" s="2180"/>
      <c r="AP10" s="131">
        <f>'4.2.1NEE'!Y71</f>
        <v>4</v>
      </c>
      <c r="AQ10" s="130"/>
      <c r="AR10" s="2179" t="str">
        <f>'4.2.1NEE'!AC71</f>
        <v>-</v>
      </c>
      <c r="AS10" s="2180"/>
      <c r="AT10" s="131">
        <f>'4.2.1NEE'!Y82</f>
        <v>4</v>
      </c>
      <c r="AU10" s="134"/>
      <c r="AV10" s="2179" t="str">
        <f>'4.2.1NEE'!AC82</f>
        <v>-</v>
      </c>
      <c r="AW10" s="2180"/>
      <c r="AX10" s="131">
        <f>'4.2.1NEE'!Y92</f>
        <v>0</v>
      </c>
      <c r="AY10" s="134"/>
      <c r="AZ10" s="2179">
        <f>'4.2.1NEE'!AC92</f>
        <v>0</v>
      </c>
      <c r="BA10" s="2180"/>
      <c r="BB10" s="131">
        <f>'4.2.1NEE'!Y98</f>
        <v>16</v>
      </c>
      <c r="BC10" s="134"/>
      <c r="BD10" s="2179" t="str">
        <f>'4.2.1NEE'!AC98</f>
        <v>-</v>
      </c>
      <c r="BE10" s="2180"/>
      <c r="BF10" s="131">
        <f>'4.2.1NEE'!Y103</f>
        <v>8</v>
      </c>
      <c r="BG10" s="134"/>
      <c r="BH10" s="2179" t="str">
        <f>'4.2.1NEE'!AC103</f>
        <v>-</v>
      </c>
      <c r="BI10" s="2180"/>
      <c r="BJ10" s="131">
        <f>'4.2.1NEE'!Y111</f>
        <v>4</v>
      </c>
      <c r="BK10" s="130"/>
      <c r="BL10" s="2179" t="str">
        <f>'4.2.1NEE'!AC111</f>
        <v>-</v>
      </c>
      <c r="BM10" s="2180"/>
      <c r="BN10" s="131">
        <f>'4.2.1NEE'!Y115</f>
        <v>12</v>
      </c>
      <c r="BO10" s="130"/>
      <c r="BP10" s="2179" t="str">
        <f>'4.2.1NEE'!AC115</f>
        <v>-</v>
      </c>
      <c r="BQ10" s="2180"/>
      <c r="BR10" s="131">
        <f>'4.2.1NEE'!Y120</f>
        <v>12</v>
      </c>
      <c r="BS10" s="134"/>
      <c r="BT10" s="2179" t="str">
        <f>'4.2.1NEE'!AC120</f>
        <v>-</v>
      </c>
      <c r="BU10" s="2180"/>
      <c r="BV10" s="131">
        <f>'4.2.1NEE'!Y125</f>
        <v>20</v>
      </c>
      <c r="BW10" s="134"/>
      <c r="BX10" s="2179" t="str">
        <f>'4.2.1NEE'!AC125</f>
        <v>-</v>
      </c>
      <c r="BY10" s="2180"/>
      <c r="BZ10" s="131">
        <f>'4.2.1NEE'!Y130</f>
        <v>12</v>
      </c>
      <c r="CA10" s="134"/>
      <c r="CB10" s="2179" t="str">
        <f>'4.2.1NEE'!AC130</f>
        <v>-</v>
      </c>
      <c r="CC10" s="2180"/>
      <c r="CD10" s="131">
        <f>'4.2.1NEE'!Y137</f>
        <v>8</v>
      </c>
      <c r="CE10" s="134"/>
      <c r="CF10" s="2179" t="str">
        <f>'4.2.1NEE'!AC137</f>
        <v>-</v>
      </c>
      <c r="CG10" s="2180"/>
      <c r="CH10" s="131">
        <f>'4.2.1NEE'!Y144</f>
        <v>12</v>
      </c>
      <c r="CI10" s="134"/>
      <c r="CJ10" s="2179" t="str">
        <f>'4.2.1NEE'!AC144</f>
        <v>-</v>
      </c>
      <c r="CK10" s="2180"/>
      <c r="CL10" s="131">
        <f>'4.2.1NEE'!Y149</f>
        <v>16</v>
      </c>
      <c r="CM10" s="130"/>
      <c r="CN10" s="2179" t="str">
        <f>'4.2.1NEE'!AC149</f>
        <v>-</v>
      </c>
      <c r="CO10" s="2180"/>
      <c r="CP10" s="131">
        <f>'4.2.1NEE'!Y154</f>
        <v>4</v>
      </c>
      <c r="CQ10" s="134"/>
      <c r="CR10" s="2179" t="str">
        <f>'4.2.1NEE'!AC154</f>
        <v>-</v>
      </c>
      <c r="CS10" s="2180"/>
      <c r="CT10" s="131">
        <f>'4.2.1NEE'!Y161</f>
        <v>8</v>
      </c>
      <c r="CU10" s="130"/>
      <c r="CV10" s="2179" t="str">
        <f>'4.2.1NEE'!AC161</f>
        <v>-</v>
      </c>
      <c r="CW10" s="2180"/>
      <c r="CX10" s="131">
        <f>'4.2.1NEE'!Y168</f>
        <v>4</v>
      </c>
      <c r="CY10" s="130"/>
      <c r="CZ10" s="2179" t="str">
        <f>'4.2.1NEE'!AC168</f>
        <v>-</v>
      </c>
      <c r="DA10" s="2180"/>
      <c r="DB10" s="131">
        <f>'4.2.1NEE'!Y176</f>
        <v>8</v>
      </c>
      <c r="DC10" s="134"/>
      <c r="DD10" s="2179" t="str">
        <f>'4.2.1NEE'!AC176</f>
        <v>-</v>
      </c>
      <c r="DE10" s="2180"/>
      <c r="DF10" s="131">
        <f>'4.2.1NEE'!Y182</f>
        <v>12</v>
      </c>
      <c r="DG10" s="130"/>
      <c r="DH10" s="2179" t="str">
        <f>'4.2.1NEE'!AC182</f>
        <v>-</v>
      </c>
      <c r="DI10" s="2180"/>
      <c r="DJ10" s="131">
        <f>'4.2.1NEE'!Y189</f>
        <v>8</v>
      </c>
      <c r="DK10" s="130"/>
      <c r="DL10" s="2179" t="str">
        <f>'4.2.1NEE'!AC189</f>
        <v>-</v>
      </c>
      <c r="DM10" s="2180"/>
      <c r="DN10" s="131"/>
      <c r="DO10" s="130"/>
      <c r="DP10" s="2179"/>
      <c r="DQ10" s="2180"/>
      <c r="DR10" s="131"/>
      <c r="DS10" s="130"/>
      <c r="DT10" s="2179"/>
      <c r="DU10" s="2180"/>
      <c r="DV10" s="2028"/>
      <c r="DW10" s="2028"/>
    </row>
    <row r="11" spans="1:176" s="136" customFormat="1" ht="6.6" customHeight="1">
      <c r="A11" s="34">
        <f>'3.1Cost by Sub-contractors'!A9</f>
        <v>1.3</v>
      </c>
      <c r="B11" s="26"/>
      <c r="C11" s="2276" t="str">
        <f>'3.1Cost by Sub-contractors'!C9:G9</f>
        <v>Undisturbed Sample Test</v>
      </c>
      <c r="D11" s="2276"/>
      <c r="E11" s="2276"/>
      <c r="F11" s="2276"/>
      <c r="G11" s="2277"/>
      <c r="H11" s="26"/>
      <c r="I11" s="2276">
        <f>'3.1Cost by Sub-contractors'!I9:J9</f>
        <v>0</v>
      </c>
      <c r="J11" s="2277"/>
      <c r="K11" s="34" t="str">
        <f>'3.1Cost by Sub-contractors'!K9</f>
        <v>(nos.)</v>
      </c>
      <c r="L11" s="35">
        <f>'3.1Cost by Sub-contractors'!L9</f>
        <v>44.07</v>
      </c>
      <c r="M11" s="93"/>
      <c r="N11" s="40">
        <f>'4.2.1NEE'!AE19</f>
        <v>1</v>
      </c>
      <c r="O11" s="47"/>
      <c r="P11" s="38">
        <f>'4.2.1NEE'!AI19</f>
        <v>44.07</v>
      </c>
      <c r="Q11" s="39"/>
      <c r="R11" s="40">
        <f>'4.2.1NEE'!AE25</f>
        <v>0</v>
      </c>
      <c r="S11" s="47"/>
      <c r="T11" s="38">
        <f>'4.2.1NEE'!AI25</f>
        <v>0</v>
      </c>
      <c r="U11" s="39"/>
      <c r="V11" s="40">
        <f>'4.2.1NEE'!AE33</f>
        <v>1</v>
      </c>
      <c r="W11" s="47"/>
      <c r="X11" s="38">
        <f>'4.2.1NEE'!AI33</f>
        <v>44.07</v>
      </c>
      <c r="Y11" s="39"/>
      <c r="Z11" s="40">
        <f>'4.2.1NEE'!AE41</f>
        <v>1</v>
      </c>
      <c r="AA11" s="47"/>
      <c r="AB11" s="38">
        <f>'4.2.1NEE'!AI41</f>
        <v>44.07</v>
      </c>
      <c r="AC11" s="39"/>
      <c r="AD11" s="40">
        <f>'4.2.1NEE'!AE52</f>
        <v>0</v>
      </c>
      <c r="AE11" s="47"/>
      <c r="AF11" s="38">
        <f>'4.2.1NEE'!AI52</f>
        <v>0</v>
      </c>
      <c r="AG11" s="39"/>
      <c r="AH11" s="40">
        <f>'4.2.1NEE'!AE60</f>
        <v>0</v>
      </c>
      <c r="AI11" s="47"/>
      <c r="AJ11" s="38">
        <f>'4.2.1NEE'!AI60</f>
        <v>0</v>
      </c>
      <c r="AK11" s="39"/>
      <c r="AL11" s="40">
        <f>'4.2.1NEE'!AE67</f>
        <v>2</v>
      </c>
      <c r="AM11" s="47"/>
      <c r="AN11" s="38">
        <f>'4.2.1NEE'!AI67</f>
        <v>88.14</v>
      </c>
      <c r="AO11" s="39"/>
      <c r="AP11" s="40">
        <f>'4.2.1NEE'!AE71</f>
        <v>1</v>
      </c>
      <c r="AQ11" s="47"/>
      <c r="AR11" s="38">
        <f>'4.2.1NEE'!AI71</f>
        <v>44.07</v>
      </c>
      <c r="AS11" s="39"/>
      <c r="AT11" s="40">
        <f>'4.2.1NEE'!AE82</f>
        <v>1</v>
      </c>
      <c r="AU11" s="47"/>
      <c r="AV11" s="38">
        <f>'4.2.1NEE'!AI82</f>
        <v>44.07</v>
      </c>
      <c r="AW11" s="39"/>
      <c r="AX11" s="40">
        <f>'4.2.1NEE'!AE92</f>
        <v>0</v>
      </c>
      <c r="AY11" s="47"/>
      <c r="AZ11" s="38">
        <f>'4.2.1NEE'!AI92</f>
        <v>0</v>
      </c>
      <c r="BA11" s="39"/>
      <c r="BB11" s="40">
        <f>'4.2.1NEE'!AE98</f>
        <v>4</v>
      </c>
      <c r="BC11" s="47"/>
      <c r="BD11" s="38">
        <f>'4.2.1NEE'!AI98</f>
        <v>176.28</v>
      </c>
      <c r="BE11" s="39"/>
      <c r="BF11" s="40">
        <f>'4.2.1NEE'!AE103</f>
        <v>2</v>
      </c>
      <c r="BG11" s="47"/>
      <c r="BH11" s="38">
        <f>'4.2.1NEE'!AI103</f>
        <v>88.14</v>
      </c>
      <c r="BI11" s="39"/>
      <c r="BJ11" s="40">
        <f>'4.2.1NEE'!AE111</f>
        <v>1</v>
      </c>
      <c r="BK11" s="47"/>
      <c r="BL11" s="38">
        <f>'4.2.1NEE'!AI111</f>
        <v>44.07</v>
      </c>
      <c r="BM11" s="39"/>
      <c r="BN11" s="40">
        <f>'4.2.1NEE'!AE115</f>
        <v>3</v>
      </c>
      <c r="BO11" s="47"/>
      <c r="BP11" s="38">
        <f>'4.2.1NEE'!AI115</f>
        <v>132.21</v>
      </c>
      <c r="BQ11" s="39"/>
      <c r="BR11" s="40">
        <f>'4.2.1NEE'!AE120</f>
        <v>3</v>
      </c>
      <c r="BS11" s="47"/>
      <c r="BT11" s="38">
        <f>'4.2.1NEE'!AI120</f>
        <v>132.21</v>
      </c>
      <c r="BU11" s="39"/>
      <c r="BV11" s="40">
        <f>'4.2.1NEE'!AE125</f>
        <v>5</v>
      </c>
      <c r="BW11" s="47"/>
      <c r="BX11" s="38">
        <f>'4.2.1NEE'!AI125</f>
        <v>220.35</v>
      </c>
      <c r="BY11" s="39"/>
      <c r="BZ11" s="40">
        <f>'4.2.1NEE'!AE130</f>
        <v>3</v>
      </c>
      <c r="CA11" s="47"/>
      <c r="CB11" s="38">
        <f>'4.2.1NEE'!AI130</f>
        <v>132.21</v>
      </c>
      <c r="CC11" s="39"/>
      <c r="CD11" s="40">
        <f>'4.2.1NEE'!AE137</f>
        <v>2</v>
      </c>
      <c r="CE11" s="47"/>
      <c r="CF11" s="38">
        <f>'4.2.1NEE'!AI137</f>
        <v>88.14</v>
      </c>
      <c r="CG11" s="39"/>
      <c r="CH11" s="40">
        <f>'4.2.1NEE'!AE144</f>
        <v>3</v>
      </c>
      <c r="CI11" s="47"/>
      <c r="CJ11" s="38">
        <f>'4.2.1NEE'!AI144</f>
        <v>132.21</v>
      </c>
      <c r="CK11" s="39"/>
      <c r="CL11" s="40">
        <f>'4.2.1NEE'!AE149</f>
        <v>4</v>
      </c>
      <c r="CM11" s="47"/>
      <c r="CN11" s="38">
        <f>'4.2.1NEE'!AI149</f>
        <v>176.28</v>
      </c>
      <c r="CO11" s="39"/>
      <c r="CP11" s="40">
        <f>'4.2.1NEE'!AE154</f>
        <v>1</v>
      </c>
      <c r="CQ11" s="47"/>
      <c r="CR11" s="38">
        <f>'4.2.1NEE'!AI154</f>
        <v>44.07</v>
      </c>
      <c r="CS11" s="39"/>
      <c r="CT11" s="40">
        <f>'4.2.1NEE'!AE161</f>
        <v>2</v>
      </c>
      <c r="CU11" s="47"/>
      <c r="CV11" s="38">
        <f>'4.2.1NEE'!AI161</f>
        <v>88.14</v>
      </c>
      <c r="CW11" s="39"/>
      <c r="CX11" s="40">
        <f>'4.2.1NEE'!AE168</f>
        <v>1</v>
      </c>
      <c r="CY11" s="47"/>
      <c r="CZ11" s="38">
        <f>'4.2.1NEE'!AI168</f>
        <v>44.07</v>
      </c>
      <c r="DA11" s="39"/>
      <c r="DB11" s="40">
        <f>'4.2.1NEE'!AE176</f>
        <v>2</v>
      </c>
      <c r="DC11" s="47"/>
      <c r="DD11" s="38">
        <f>'4.2.1NEE'!AI176</f>
        <v>88.14</v>
      </c>
      <c r="DE11" s="39"/>
      <c r="DF11" s="40">
        <f>'4.2.1NEE'!AE182</f>
        <v>3</v>
      </c>
      <c r="DG11" s="47"/>
      <c r="DH11" s="38">
        <f>'4.2.1NEE'!AI182</f>
        <v>132.21</v>
      </c>
      <c r="DI11" s="39"/>
      <c r="DJ11" s="40">
        <f>'4.2.1NEE'!AE189</f>
        <v>2</v>
      </c>
      <c r="DK11" s="47"/>
      <c r="DL11" s="38">
        <f>'4.2.1NEE'!AI189</f>
        <v>88.14</v>
      </c>
      <c r="DM11" s="39"/>
      <c r="DN11" s="40"/>
      <c r="DO11" s="47"/>
      <c r="DP11" s="38"/>
      <c r="DQ11" s="39"/>
      <c r="DR11" s="40"/>
      <c r="DS11" s="47"/>
      <c r="DT11" s="38"/>
      <c r="DU11" s="39"/>
      <c r="DV11" s="2028"/>
      <c r="DW11" s="2028"/>
    </row>
    <row r="12" spans="1:176" s="136" customFormat="1" ht="6.6" customHeight="1">
      <c r="A12" s="34">
        <f>'3.1Cost by Sub-contractors'!A10</f>
        <v>1.4</v>
      </c>
      <c r="B12" s="26"/>
      <c r="C12" s="2276" t="str">
        <f>'3.1Cost by Sub-contractors'!C10:G10</f>
        <v>Disturbed Sample Test</v>
      </c>
      <c r="D12" s="2276"/>
      <c r="E12" s="2276"/>
      <c r="F12" s="2276"/>
      <c r="G12" s="2277"/>
      <c r="H12" s="26"/>
      <c r="I12" s="2276">
        <f>'3.1Cost by Sub-contractors'!I10:J10</f>
        <v>0</v>
      </c>
      <c r="J12" s="2277"/>
      <c r="K12" s="34" t="str">
        <f>'3.1Cost by Sub-contractors'!K10</f>
        <v>(nos.)</v>
      </c>
      <c r="L12" s="35">
        <f>'3.1Cost by Sub-contractors'!L10</f>
        <v>27.87</v>
      </c>
      <c r="M12" s="93"/>
      <c r="N12" s="40">
        <f>'4.2.1NEE'!AK19</f>
        <v>1</v>
      </c>
      <c r="O12" s="47"/>
      <c r="P12" s="38">
        <f>'4.2.1NEE'!AO19</f>
        <v>27.87</v>
      </c>
      <c r="Q12" s="39"/>
      <c r="R12" s="40">
        <f>'4.2.1NEE'!AK25</f>
        <v>0</v>
      </c>
      <c r="S12" s="47"/>
      <c r="T12" s="38">
        <f>'4.2.1NEE'!AO25</f>
        <v>0</v>
      </c>
      <c r="U12" s="39"/>
      <c r="V12" s="40">
        <f>'4.2.1NEE'!AK33</f>
        <v>1</v>
      </c>
      <c r="W12" s="47"/>
      <c r="X12" s="38">
        <f>'4.2.1NEE'!AO33</f>
        <v>27.87</v>
      </c>
      <c r="Y12" s="39"/>
      <c r="Z12" s="40">
        <f>'4.2.1NEE'!AK41</f>
        <v>1</v>
      </c>
      <c r="AA12" s="47"/>
      <c r="AB12" s="38">
        <f>'4.2.1NEE'!AO41</f>
        <v>27.87</v>
      </c>
      <c r="AC12" s="39"/>
      <c r="AD12" s="40">
        <f>'4.2.1NEE'!AK52</f>
        <v>0</v>
      </c>
      <c r="AE12" s="47"/>
      <c r="AF12" s="38">
        <f>'4.2.1NEE'!AO52</f>
        <v>0</v>
      </c>
      <c r="AG12" s="39"/>
      <c r="AH12" s="40">
        <f>'4.2.1NEE'!AK60</f>
        <v>0</v>
      </c>
      <c r="AI12" s="47"/>
      <c r="AJ12" s="38">
        <f>'4.2.1NEE'!AO60</f>
        <v>0</v>
      </c>
      <c r="AK12" s="39"/>
      <c r="AL12" s="40">
        <f>'4.2.1NEE'!AK67</f>
        <v>2</v>
      </c>
      <c r="AM12" s="47"/>
      <c r="AN12" s="38">
        <f>'4.2.1NEE'!AO67</f>
        <v>55.74</v>
      </c>
      <c r="AO12" s="39"/>
      <c r="AP12" s="40">
        <f>'4.2.1NEE'!AK71</f>
        <v>1</v>
      </c>
      <c r="AQ12" s="47"/>
      <c r="AR12" s="38">
        <f>'4.2.1NEE'!AO71</f>
        <v>27.87</v>
      </c>
      <c r="AS12" s="39"/>
      <c r="AT12" s="40">
        <f>'4.2.1NEE'!AK82</f>
        <v>1</v>
      </c>
      <c r="AU12" s="47"/>
      <c r="AV12" s="38">
        <f>'4.2.1NEE'!AO82</f>
        <v>27.87</v>
      </c>
      <c r="AW12" s="39"/>
      <c r="AX12" s="40">
        <f>'4.2.1NEE'!AK92</f>
        <v>0</v>
      </c>
      <c r="AY12" s="47"/>
      <c r="AZ12" s="38">
        <f>'4.2.1NEE'!AO92</f>
        <v>0</v>
      </c>
      <c r="BA12" s="39"/>
      <c r="BB12" s="40">
        <f>'4.2.1NEE'!AK98</f>
        <v>4</v>
      </c>
      <c r="BC12" s="47"/>
      <c r="BD12" s="38">
        <f>'4.2.1NEE'!AO98</f>
        <v>111.48</v>
      </c>
      <c r="BE12" s="39"/>
      <c r="BF12" s="40">
        <f>'4.2.1NEE'!AK103</f>
        <v>2</v>
      </c>
      <c r="BG12" s="47"/>
      <c r="BH12" s="38">
        <f>'4.2.1NEE'!AO103</f>
        <v>55.74</v>
      </c>
      <c r="BI12" s="39"/>
      <c r="BJ12" s="40">
        <f>'4.2.1NEE'!AK111</f>
        <v>1</v>
      </c>
      <c r="BK12" s="47"/>
      <c r="BL12" s="38">
        <f>'4.2.1NEE'!AO111</f>
        <v>27.87</v>
      </c>
      <c r="BM12" s="39"/>
      <c r="BN12" s="40">
        <f>'4.2.1NEE'!AK115</f>
        <v>3</v>
      </c>
      <c r="BO12" s="47"/>
      <c r="BP12" s="38">
        <f>'4.2.1NEE'!AO115</f>
        <v>83.61</v>
      </c>
      <c r="BQ12" s="39"/>
      <c r="BR12" s="40">
        <f>'4.2.1NEE'!AK120</f>
        <v>3</v>
      </c>
      <c r="BS12" s="47"/>
      <c r="BT12" s="38">
        <f>'4.2.1NEE'!AO120</f>
        <v>83.61</v>
      </c>
      <c r="BU12" s="39"/>
      <c r="BV12" s="40">
        <f>'4.2.1NEE'!AK125</f>
        <v>5</v>
      </c>
      <c r="BW12" s="47"/>
      <c r="BX12" s="38">
        <f>'4.2.1NEE'!AO125</f>
        <v>139.35</v>
      </c>
      <c r="BY12" s="39"/>
      <c r="BZ12" s="40">
        <f>'4.2.1NEE'!AK130</f>
        <v>3</v>
      </c>
      <c r="CA12" s="47"/>
      <c r="CB12" s="38">
        <f>'4.2.1NEE'!AO130</f>
        <v>83.61</v>
      </c>
      <c r="CC12" s="39"/>
      <c r="CD12" s="40">
        <f>'4.2.1NEE'!AK137</f>
        <v>2</v>
      </c>
      <c r="CE12" s="47"/>
      <c r="CF12" s="38">
        <f>'4.2.1NEE'!AO137</f>
        <v>55.74</v>
      </c>
      <c r="CG12" s="39"/>
      <c r="CH12" s="40">
        <f>'4.2.1NEE'!AK144</f>
        <v>3</v>
      </c>
      <c r="CI12" s="47"/>
      <c r="CJ12" s="38">
        <f>'4.2.1NEE'!AO144</f>
        <v>83.61</v>
      </c>
      <c r="CK12" s="39"/>
      <c r="CL12" s="40">
        <f>'4.2.1NEE'!AK149</f>
        <v>4</v>
      </c>
      <c r="CM12" s="47"/>
      <c r="CN12" s="38">
        <f>'4.2.1NEE'!AO149</f>
        <v>111.48</v>
      </c>
      <c r="CO12" s="39"/>
      <c r="CP12" s="40">
        <f>'4.2.1NEE'!AK154</f>
        <v>1</v>
      </c>
      <c r="CQ12" s="47"/>
      <c r="CR12" s="38">
        <f>'4.2.1NEE'!AO154</f>
        <v>27.87</v>
      </c>
      <c r="CS12" s="39"/>
      <c r="CT12" s="40">
        <f>'4.2.1NEE'!AK161</f>
        <v>2</v>
      </c>
      <c r="CU12" s="47"/>
      <c r="CV12" s="38">
        <f>'4.2.1NEE'!AO161</f>
        <v>55.74</v>
      </c>
      <c r="CW12" s="39"/>
      <c r="CX12" s="40">
        <f>'4.2.1NEE'!AK168</f>
        <v>1</v>
      </c>
      <c r="CY12" s="47"/>
      <c r="CZ12" s="38">
        <f>'4.2.1NEE'!AO168</f>
        <v>27.87</v>
      </c>
      <c r="DA12" s="39"/>
      <c r="DB12" s="40">
        <f>'4.2.1NEE'!AK176</f>
        <v>2</v>
      </c>
      <c r="DC12" s="47"/>
      <c r="DD12" s="38">
        <f>'4.2.1NEE'!AO176</f>
        <v>55.74</v>
      </c>
      <c r="DE12" s="39"/>
      <c r="DF12" s="40">
        <f>'4.2.1NEE'!AK182</f>
        <v>3</v>
      </c>
      <c r="DG12" s="47"/>
      <c r="DH12" s="38">
        <f>'4.2.1NEE'!AO182</f>
        <v>83.61</v>
      </c>
      <c r="DI12" s="39"/>
      <c r="DJ12" s="40">
        <f>'4.2.1NEE'!AK189</f>
        <v>2</v>
      </c>
      <c r="DK12" s="47"/>
      <c r="DL12" s="38">
        <f>'4.2.1NEE'!AO189</f>
        <v>55.74</v>
      </c>
      <c r="DM12" s="39"/>
      <c r="DN12" s="40"/>
      <c r="DO12" s="47"/>
      <c r="DP12" s="38"/>
      <c r="DQ12" s="39"/>
      <c r="DR12" s="40"/>
      <c r="DS12" s="47"/>
      <c r="DT12" s="38"/>
      <c r="DU12" s="39"/>
      <c r="DV12" s="2028"/>
      <c r="DW12" s="2028"/>
    </row>
    <row r="13" spans="1:176" s="1921" customFormat="1" ht="6.6" customHeight="1">
      <c r="A13" s="45">
        <f>'3.1Cost by Sub-contractors'!A11</f>
        <v>2</v>
      </c>
      <c r="B13" s="42"/>
      <c r="C13" s="2278" t="str">
        <f>'3.1Cost by Sub-contractors'!C11:G11</f>
        <v>Tunnel (TN)</v>
      </c>
      <c r="D13" s="2278"/>
      <c r="E13" s="2278"/>
      <c r="F13" s="2278"/>
      <c r="G13" s="2279"/>
      <c r="H13" s="42"/>
      <c r="I13" s="2278"/>
      <c r="J13" s="2279"/>
      <c r="K13" s="45"/>
      <c r="L13" s="53"/>
      <c r="M13" s="91"/>
      <c r="N13" s="33"/>
      <c r="O13" s="92"/>
      <c r="P13" s="31">
        <f>SUM(P14:P22)</f>
        <v>0</v>
      </c>
      <c r="Q13" s="32"/>
      <c r="R13" s="33"/>
      <c r="S13" s="92"/>
      <c r="T13" s="31">
        <f>SUM(T14:T22)</f>
        <v>0</v>
      </c>
      <c r="U13" s="32"/>
      <c r="V13" s="33"/>
      <c r="W13" s="92"/>
      <c r="X13" s="31">
        <f>SUM(X14:X22)</f>
        <v>0</v>
      </c>
      <c r="Y13" s="32"/>
      <c r="Z13" s="33"/>
      <c r="AA13" s="92"/>
      <c r="AB13" s="31">
        <f>SUM(AB14:AB22)</f>
        <v>0</v>
      </c>
      <c r="AC13" s="32"/>
      <c r="AD13" s="33"/>
      <c r="AE13" s="92"/>
      <c r="AF13" s="31">
        <f>SUM(AF14:AF22)</f>
        <v>0</v>
      </c>
      <c r="AG13" s="32"/>
      <c r="AH13" s="33"/>
      <c r="AI13" s="92"/>
      <c r="AJ13" s="31">
        <f>SUM(AJ14:AJ22)</f>
        <v>75539.45</v>
      </c>
      <c r="AK13" s="32"/>
      <c r="AL13" s="33"/>
      <c r="AM13" s="92"/>
      <c r="AN13" s="31">
        <f>SUM(AN14:AN22)</f>
        <v>0</v>
      </c>
      <c r="AO13" s="32"/>
      <c r="AP13" s="33"/>
      <c r="AQ13" s="92"/>
      <c r="AR13" s="31">
        <f>SUM(AR14:AR22)</f>
        <v>0</v>
      </c>
      <c r="AS13" s="32"/>
      <c r="AT13" s="33"/>
      <c r="AU13" s="92"/>
      <c r="AV13" s="31">
        <f>SUM(AV14:AV22)</f>
        <v>0</v>
      </c>
      <c r="AW13" s="32"/>
      <c r="AX13" s="33"/>
      <c r="AY13" s="92"/>
      <c r="AZ13" s="31">
        <f>SUM(AZ14:AZ22)</f>
        <v>0</v>
      </c>
      <c r="BA13" s="32"/>
      <c r="BB13" s="33"/>
      <c r="BC13" s="92"/>
      <c r="BD13" s="31">
        <f>SUM(BD14:BD22)</f>
        <v>0</v>
      </c>
      <c r="BE13" s="32"/>
      <c r="BF13" s="33"/>
      <c r="BG13" s="92"/>
      <c r="BH13" s="31">
        <f>SUM(BH14:BH22)</f>
        <v>0</v>
      </c>
      <c r="BI13" s="32"/>
      <c r="BJ13" s="33"/>
      <c r="BK13" s="92"/>
      <c r="BL13" s="31">
        <f>SUM(BL14:BL22)</f>
        <v>0</v>
      </c>
      <c r="BM13" s="32"/>
      <c r="BN13" s="33"/>
      <c r="BO13" s="92"/>
      <c r="BP13" s="31">
        <f>SUM(BP14:BP22)</f>
        <v>0</v>
      </c>
      <c r="BQ13" s="32"/>
      <c r="BR13" s="33"/>
      <c r="BS13" s="92"/>
      <c r="BT13" s="31">
        <f>SUM(BT14:BT22)</f>
        <v>0</v>
      </c>
      <c r="BU13" s="32"/>
      <c r="BV13" s="33"/>
      <c r="BW13" s="92"/>
      <c r="BX13" s="31">
        <f>SUM(BX14:BX22)</f>
        <v>0</v>
      </c>
      <c r="BY13" s="32"/>
      <c r="BZ13" s="33"/>
      <c r="CA13" s="92"/>
      <c r="CB13" s="31">
        <f>SUM(CB14:CB22)</f>
        <v>0</v>
      </c>
      <c r="CC13" s="32"/>
      <c r="CD13" s="33"/>
      <c r="CE13" s="92"/>
      <c r="CF13" s="31">
        <f>SUM(CF14:CF22)</f>
        <v>0</v>
      </c>
      <c r="CG13" s="32"/>
      <c r="CH13" s="33"/>
      <c r="CI13" s="92"/>
      <c r="CJ13" s="31">
        <f>SUM(CJ14:CJ22)</f>
        <v>0</v>
      </c>
      <c r="CK13" s="32"/>
      <c r="CL13" s="33"/>
      <c r="CM13" s="92"/>
      <c r="CN13" s="31">
        <f>SUM(CN14:CN22)</f>
        <v>0</v>
      </c>
      <c r="CO13" s="32"/>
      <c r="CP13" s="33"/>
      <c r="CQ13" s="92"/>
      <c r="CR13" s="31">
        <f>SUM(CR14:CR22)</f>
        <v>0</v>
      </c>
      <c r="CS13" s="32"/>
      <c r="CT13" s="33"/>
      <c r="CU13" s="92"/>
      <c r="CV13" s="31">
        <f>SUM(CV14:CV22)</f>
        <v>0</v>
      </c>
      <c r="CW13" s="32"/>
      <c r="CX13" s="33"/>
      <c r="CY13" s="92"/>
      <c r="CZ13" s="31">
        <f>SUM(CZ14:CZ22)</f>
        <v>0</v>
      </c>
      <c r="DA13" s="32"/>
      <c r="DB13" s="33"/>
      <c r="DC13" s="92"/>
      <c r="DD13" s="31">
        <f>SUM(DD14:DD22)</f>
        <v>0</v>
      </c>
      <c r="DE13" s="32"/>
      <c r="DF13" s="33"/>
      <c r="DG13" s="92"/>
      <c r="DH13" s="31">
        <f>SUM(DH14:DH22)</f>
        <v>0</v>
      </c>
      <c r="DI13" s="32"/>
      <c r="DJ13" s="33"/>
      <c r="DK13" s="92"/>
      <c r="DL13" s="31">
        <f>SUM(DL14:DL22)</f>
        <v>0</v>
      </c>
      <c r="DM13" s="32"/>
      <c r="DN13" s="33"/>
      <c r="DO13" s="92"/>
      <c r="DP13" s="31">
        <f>SUM(DP14:DP22)</f>
        <v>0</v>
      </c>
      <c r="DQ13" s="32"/>
      <c r="DR13" s="33"/>
      <c r="DS13" s="92"/>
      <c r="DT13" s="31">
        <f>SUM(DT14:DT22)</f>
        <v>0</v>
      </c>
      <c r="DU13" s="32"/>
      <c r="DV13" s="2028"/>
      <c r="DW13" s="2029"/>
      <c r="DX13" s="135"/>
      <c r="DY13" s="135"/>
      <c r="DZ13" s="135"/>
      <c r="EA13" s="135"/>
      <c r="EB13" s="135"/>
      <c r="EC13" s="135"/>
      <c r="ED13" s="135"/>
      <c r="EE13" s="135"/>
      <c r="EF13" s="135"/>
      <c r="EG13" s="135"/>
      <c r="EH13" s="135"/>
      <c r="EI13" s="135"/>
      <c r="EJ13" s="135"/>
      <c r="EK13" s="135"/>
      <c r="EL13" s="135"/>
      <c r="EM13" s="135"/>
      <c r="EN13" s="135"/>
      <c r="EO13" s="135"/>
      <c r="EP13" s="135"/>
      <c r="EQ13" s="135"/>
      <c r="ER13" s="135"/>
      <c r="ES13" s="135"/>
      <c r="ET13" s="135"/>
      <c r="EU13" s="135"/>
      <c r="EV13" s="135"/>
      <c r="EW13" s="135"/>
      <c r="EX13" s="135"/>
      <c r="EY13" s="135"/>
      <c r="EZ13" s="135"/>
      <c r="FA13" s="135"/>
      <c r="FB13" s="135"/>
      <c r="FC13" s="135"/>
      <c r="FD13" s="135"/>
      <c r="FE13" s="135"/>
      <c r="FF13" s="135"/>
      <c r="FG13" s="135"/>
      <c r="FH13" s="135"/>
      <c r="FI13" s="135"/>
      <c r="FJ13" s="135"/>
      <c r="FK13" s="135"/>
      <c r="FL13" s="135"/>
      <c r="FM13" s="135"/>
      <c r="FN13" s="135"/>
      <c r="FO13" s="135"/>
      <c r="FP13" s="135"/>
      <c r="FQ13" s="135"/>
      <c r="FR13" s="135"/>
      <c r="FS13" s="135"/>
      <c r="FT13" s="135"/>
    </row>
    <row r="14" spans="1:176" s="136" customFormat="1" ht="6.6" customHeight="1">
      <c r="A14" s="34">
        <f>'3.1Cost by Sub-contractors'!A12</f>
        <v>2.1</v>
      </c>
      <c r="B14" s="26"/>
      <c r="C14" s="2276" t="str">
        <f>'3.1Cost by Sub-contractors'!C12:G12</f>
        <v>Mechanical Boring (Vertical)</v>
      </c>
      <c r="D14" s="2276"/>
      <c r="E14" s="2276"/>
      <c r="F14" s="2276"/>
      <c r="G14" s="2277"/>
      <c r="H14" s="26"/>
      <c r="I14" s="2276" t="str">
        <f>'3.1Cost by Sub-contractors'!I12:J12</f>
        <v>I-III (50%), IV-VI (50%)</v>
      </c>
      <c r="J14" s="2277"/>
      <c r="K14" s="34" t="str">
        <f>'3.1Cost by Sub-contractors'!K12</f>
        <v>(l.m.)</v>
      </c>
      <c r="L14" s="35">
        <f>'3.1Cost by Sub-contractors'!L12</f>
        <v>61.62</v>
      </c>
      <c r="M14" s="93"/>
      <c r="N14" s="40"/>
      <c r="O14" s="47"/>
      <c r="P14" s="38"/>
      <c r="Q14" s="39"/>
      <c r="R14" s="40"/>
      <c r="S14" s="47"/>
      <c r="T14" s="38"/>
      <c r="U14" s="39"/>
      <c r="V14" s="40"/>
      <c r="W14" s="47"/>
      <c r="X14" s="38"/>
      <c r="Y14" s="39"/>
      <c r="Z14" s="40"/>
      <c r="AA14" s="47"/>
      <c r="AB14" s="38"/>
      <c r="AC14" s="39"/>
      <c r="AD14" s="40"/>
      <c r="AE14" s="47"/>
      <c r="AF14" s="38"/>
      <c r="AG14" s="39"/>
      <c r="AH14" s="40">
        <f>'4.2.2TN'!O24</f>
        <v>210</v>
      </c>
      <c r="AI14" s="47"/>
      <c r="AJ14" s="38">
        <f>'4.2.2TN'!S24</f>
        <v>12940.199999999999</v>
      </c>
      <c r="AK14" s="39"/>
      <c r="AL14" s="40"/>
      <c r="AM14" s="47"/>
      <c r="AN14" s="38"/>
      <c r="AO14" s="39"/>
      <c r="AP14" s="40"/>
      <c r="AQ14" s="47"/>
      <c r="AR14" s="38"/>
      <c r="AS14" s="39"/>
      <c r="AT14" s="40"/>
      <c r="AU14" s="47"/>
      <c r="AV14" s="38"/>
      <c r="AW14" s="39"/>
      <c r="AX14" s="40"/>
      <c r="AY14" s="47"/>
      <c r="AZ14" s="38"/>
      <c r="BA14" s="39"/>
      <c r="BB14" s="40"/>
      <c r="BC14" s="47"/>
      <c r="BD14" s="38"/>
      <c r="BE14" s="39"/>
      <c r="BF14" s="40"/>
      <c r="BG14" s="47"/>
      <c r="BH14" s="38"/>
      <c r="BI14" s="39"/>
      <c r="BJ14" s="40"/>
      <c r="BK14" s="47"/>
      <c r="BL14" s="38"/>
      <c r="BM14" s="39"/>
      <c r="BN14" s="40"/>
      <c r="BO14" s="47"/>
      <c r="BP14" s="38"/>
      <c r="BQ14" s="39"/>
      <c r="BR14" s="40"/>
      <c r="BS14" s="47"/>
      <c r="BT14" s="38"/>
      <c r="BU14" s="39"/>
      <c r="BV14" s="40"/>
      <c r="BW14" s="47"/>
      <c r="BX14" s="38"/>
      <c r="BY14" s="39"/>
      <c r="BZ14" s="40"/>
      <c r="CA14" s="47"/>
      <c r="CB14" s="38"/>
      <c r="CC14" s="39"/>
      <c r="CD14" s="40"/>
      <c r="CE14" s="47"/>
      <c r="CF14" s="38"/>
      <c r="CG14" s="39"/>
      <c r="CH14" s="40"/>
      <c r="CI14" s="47"/>
      <c r="CJ14" s="38"/>
      <c r="CK14" s="39"/>
      <c r="CL14" s="40"/>
      <c r="CM14" s="47"/>
      <c r="CN14" s="38"/>
      <c r="CO14" s="39"/>
      <c r="CP14" s="40"/>
      <c r="CQ14" s="47"/>
      <c r="CR14" s="38"/>
      <c r="CS14" s="39"/>
      <c r="CT14" s="40"/>
      <c r="CU14" s="47"/>
      <c r="CV14" s="38"/>
      <c r="CW14" s="39"/>
      <c r="CX14" s="40"/>
      <c r="CY14" s="47"/>
      <c r="CZ14" s="38"/>
      <c r="DA14" s="39"/>
      <c r="DB14" s="40"/>
      <c r="DC14" s="47"/>
      <c r="DD14" s="38"/>
      <c r="DE14" s="39"/>
      <c r="DF14" s="40"/>
      <c r="DG14" s="47"/>
      <c r="DH14" s="38"/>
      <c r="DI14" s="39"/>
      <c r="DJ14" s="40"/>
      <c r="DK14" s="47"/>
      <c r="DL14" s="38"/>
      <c r="DM14" s="39"/>
      <c r="DN14" s="40"/>
      <c r="DO14" s="47"/>
      <c r="DP14" s="38"/>
      <c r="DQ14" s="39"/>
      <c r="DR14" s="40"/>
      <c r="DS14" s="47"/>
      <c r="DT14" s="38"/>
      <c r="DU14" s="39"/>
      <c r="DV14" s="2028"/>
      <c r="DW14" s="2028"/>
    </row>
    <row r="15" spans="1:176" s="136" customFormat="1" ht="6.6" customHeight="1">
      <c r="A15" s="34">
        <f>'3.1Cost by Sub-contractors'!A13</f>
        <v>2.2000000000000002</v>
      </c>
      <c r="B15" s="26"/>
      <c r="C15" s="2276" t="str">
        <f>'3.1Cost by Sub-contractors'!C13:G13</f>
        <v>Mechanical Boring (Horizontal)</v>
      </c>
      <c r="D15" s="2276"/>
      <c r="E15" s="2276"/>
      <c r="F15" s="2276"/>
      <c r="G15" s="2277"/>
      <c r="H15" s="26"/>
      <c r="I15" s="2276" t="str">
        <f>'3.1Cost by Sub-contractors'!I13:J13</f>
        <v>I-III (50%), IV-VI (50%)</v>
      </c>
      <c r="J15" s="2277"/>
      <c r="K15" s="34" t="str">
        <f>'3.1Cost by Sub-contractors'!K13</f>
        <v>(l.m.)</v>
      </c>
      <c r="L15" s="35">
        <f>'3.1Cost by Sub-contractors'!L13</f>
        <v>152.44</v>
      </c>
      <c r="M15" s="93"/>
      <c r="N15" s="40"/>
      <c r="O15" s="47"/>
      <c r="P15" s="38"/>
      <c r="Q15" s="39"/>
      <c r="R15" s="40"/>
      <c r="S15" s="47"/>
      <c r="T15" s="38"/>
      <c r="U15" s="39"/>
      <c r="V15" s="40"/>
      <c r="W15" s="47"/>
      <c r="X15" s="38"/>
      <c r="Y15" s="39"/>
      <c r="Z15" s="40"/>
      <c r="AA15" s="47"/>
      <c r="AB15" s="38"/>
      <c r="AC15" s="39"/>
      <c r="AD15" s="40"/>
      <c r="AE15" s="47"/>
      <c r="AF15" s="38"/>
      <c r="AG15" s="39"/>
      <c r="AH15" s="40">
        <f>'4.2.2TN'!U24</f>
        <v>200</v>
      </c>
      <c r="AI15" s="47"/>
      <c r="AJ15" s="38">
        <f>'4.2.2TN'!Y24</f>
        <v>30488</v>
      </c>
      <c r="AK15" s="39"/>
      <c r="AL15" s="40"/>
      <c r="AM15" s="47"/>
      <c r="AN15" s="38"/>
      <c r="AO15" s="39"/>
      <c r="AP15" s="40"/>
      <c r="AQ15" s="47"/>
      <c r="AR15" s="38"/>
      <c r="AS15" s="39"/>
      <c r="AT15" s="40"/>
      <c r="AU15" s="47"/>
      <c r="AV15" s="38"/>
      <c r="AW15" s="39"/>
      <c r="AX15" s="40"/>
      <c r="AY15" s="47"/>
      <c r="AZ15" s="38"/>
      <c r="BA15" s="39"/>
      <c r="BB15" s="40"/>
      <c r="BC15" s="47"/>
      <c r="BD15" s="38"/>
      <c r="BE15" s="39"/>
      <c r="BF15" s="40"/>
      <c r="BG15" s="47"/>
      <c r="BH15" s="38"/>
      <c r="BI15" s="39"/>
      <c r="BJ15" s="40"/>
      <c r="BK15" s="47"/>
      <c r="BL15" s="38"/>
      <c r="BM15" s="39"/>
      <c r="BN15" s="40"/>
      <c r="BO15" s="47"/>
      <c r="BP15" s="38"/>
      <c r="BQ15" s="39"/>
      <c r="BR15" s="40"/>
      <c r="BS15" s="47"/>
      <c r="BT15" s="38"/>
      <c r="BU15" s="39"/>
      <c r="BV15" s="40"/>
      <c r="BW15" s="47"/>
      <c r="BX15" s="38"/>
      <c r="BY15" s="39"/>
      <c r="BZ15" s="40"/>
      <c r="CA15" s="47"/>
      <c r="CB15" s="38"/>
      <c r="CC15" s="39"/>
      <c r="CD15" s="40"/>
      <c r="CE15" s="47"/>
      <c r="CF15" s="38"/>
      <c r="CG15" s="39"/>
      <c r="CH15" s="40"/>
      <c r="CI15" s="47"/>
      <c r="CJ15" s="38"/>
      <c r="CK15" s="39"/>
      <c r="CL15" s="40"/>
      <c r="CM15" s="47"/>
      <c r="CN15" s="38"/>
      <c r="CO15" s="39"/>
      <c r="CP15" s="40"/>
      <c r="CQ15" s="47"/>
      <c r="CR15" s="38"/>
      <c r="CS15" s="39"/>
      <c r="CT15" s="40"/>
      <c r="CU15" s="47"/>
      <c r="CV15" s="38"/>
      <c r="CW15" s="39"/>
      <c r="CX15" s="40"/>
      <c r="CY15" s="47"/>
      <c r="CZ15" s="38"/>
      <c r="DA15" s="39"/>
      <c r="DB15" s="40"/>
      <c r="DC15" s="47"/>
      <c r="DD15" s="38"/>
      <c r="DE15" s="39"/>
      <c r="DF15" s="40"/>
      <c r="DG15" s="47"/>
      <c r="DH15" s="38"/>
      <c r="DI15" s="39"/>
      <c r="DJ15" s="40"/>
      <c r="DK15" s="47"/>
      <c r="DL15" s="38"/>
      <c r="DM15" s="39"/>
      <c r="DN15" s="40"/>
      <c r="DO15" s="47"/>
      <c r="DP15" s="38"/>
      <c r="DQ15" s="39"/>
      <c r="DR15" s="40"/>
      <c r="DS15" s="47"/>
      <c r="DT15" s="38"/>
      <c r="DU15" s="39"/>
      <c r="DV15" s="2028"/>
      <c r="DW15" s="2028"/>
    </row>
    <row r="16" spans="1:176" s="136" customFormat="1" ht="6.6" customHeight="1">
      <c r="A16" s="34">
        <f>'3.1Cost by Sub-contractors'!A14</f>
        <v>2.2999999999999998</v>
      </c>
      <c r="B16" s="26"/>
      <c r="C16" s="2276" t="str">
        <f>'3.1Cost by Sub-contractors'!C14:G14</f>
        <v>Sampling</v>
      </c>
      <c r="D16" s="2276"/>
      <c r="E16" s="2276"/>
      <c r="F16" s="2276"/>
      <c r="G16" s="2277"/>
      <c r="H16" s="26"/>
      <c r="I16" s="2276">
        <f>'3.1Cost by Sub-contractors'!I14:J14</f>
        <v>0</v>
      </c>
      <c r="J16" s="2277"/>
      <c r="K16" s="34" t="str">
        <f>'3.1Cost by Sub-contractors'!K14</f>
        <v>(l.m.)</v>
      </c>
      <c r="L16" s="2187" t="str">
        <f>'3.1Cost by Sub-contractors'!L14</f>
        <v>-</v>
      </c>
      <c r="M16" s="2180"/>
      <c r="N16" s="40"/>
      <c r="O16" s="47"/>
      <c r="P16" s="38"/>
      <c r="Q16" s="39"/>
      <c r="R16" s="40"/>
      <c r="S16" s="47"/>
      <c r="T16" s="38"/>
      <c r="U16" s="39"/>
      <c r="V16" s="40"/>
      <c r="W16" s="47"/>
      <c r="X16" s="38"/>
      <c r="Y16" s="39"/>
      <c r="Z16" s="40"/>
      <c r="AA16" s="47"/>
      <c r="AB16" s="38"/>
      <c r="AC16" s="39"/>
      <c r="AD16" s="40"/>
      <c r="AE16" s="47"/>
      <c r="AF16" s="38"/>
      <c r="AG16" s="39"/>
      <c r="AH16" s="40">
        <f>'4.2.2TN'!AA24</f>
        <v>410</v>
      </c>
      <c r="AI16" s="47"/>
      <c r="AJ16" s="2179" t="str">
        <f>'4.2.2TN'!AE24</f>
        <v>-</v>
      </c>
      <c r="AK16" s="2180"/>
      <c r="AL16" s="40"/>
      <c r="AM16" s="47"/>
      <c r="AN16" s="38"/>
      <c r="AO16" s="39"/>
      <c r="AP16" s="40"/>
      <c r="AQ16" s="47"/>
      <c r="AR16" s="38"/>
      <c r="AS16" s="39"/>
      <c r="AT16" s="40"/>
      <c r="AU16" s="47"/>
      <c r="AV16" s="38"/>
      <c r="AW16" s="39"/>
      <c r="AX16" s="40"/>
      <c r="AY16" s="47"/>
      <c r="AZ16" s="38"/>
      <c r="BA16" s="39"/>
      <c r="BB16" s="40"/>
      <c r="BC16" s="47"/>
      <c r="BD16" s="38"/>
      <c r="BE16" s="39"/>
      <c r="BF16" s="40"/>
      <c r="BG16" s="47"/>
      <c r="BH16" s="38"/>
      <c r="BI16" s="39"/>
      <c r="BJ16" s="40"/>
      <c r="BK16" s="47"/>
      <c r="BL16" s="38"/>
      <c r="BM16" s="39"/>
      <c r="BN16" s="40"/>
      <c r="BO16" s="47"/>
      <c r="BP16" s="38"/>
      <c r="BQ16" s="39"/>
      <c r="BR16" s="40"/>
      <c r="BS16" s="47"/>
      <c r="BT16" s="38"/>
      <c r="BU16" s="39"/>
      <c r="BV16" s="40"/>
      <c r="BW16" s="47"/>
      <c r="BX16" s="38"/>
      <c r="BY16" s="39"/>
      <c r="BZ16" s="40"/>
      <c r="CA16" s="47"/>
      <c r="CB16" s="38"/>
      <c r="CC16" s="39"/>
      <c r="CD16" s="40"/>
      <c r="CE16" s="47"/>
      <c r="CF16" s="38"/>
      <c r="CG16" s="39"/>
      <c r="CH16" s="40"/>
      <c r="CI16" s="47"/>
      <c r="CJ16" s="38"/>
      <c r="CK16" s="39"/>
      <c r="CL16" s="40"/>
      <c r="CM16" s="47"/>
      <c r="CN16" s="38"/>
      <c r="CO16" s="39"/>
      <c r="CP16" s="40"/>
      <c r="CQ16" s="47"/>
      <c r="CR16" s="38"/>
      <c r="CS16" s="39"/>
      <c r="CT16" s="40"/>
      <c r="CU16" s="47"/>
      <c r="CV16" s="38"/>
      <c r="CW16" s="39"/>
      <c r="CX16" s="40"/>
      <c r="CY16" s="47"/>
      <c r="CZ16" s="38"/>
      <c r="DA16" s="39"/>
      <c r="DB16" s="40"/>
      <c r="DC16" s="47"/>
      <c r="DD16" s="38"/>
      <c r="DE16" s="39"/>
      <c r="DF16" s="40"/>
      <c r="DG16" s="47"/>
      <c r="DH16" s="38"/>
      <c r="DI16" s="39"/>
      <c r="DJ16" s="40"/>
      <c r="DK16" s="47"/>
      <c r="DL16" s="38"/>
      <c r="DM16" s="39"/>
      <c r="DN16" s="40"/>
      <c r="DO16" s="47"/>
      <c r="DP16" s="38"/>
      <c r="DQ16" s="39"/>
      <c r="DR16" s="40"/>
      <c r="DS16" s="47"/>
      <c r="DT16" s="38"/>
      <c r="DU16" s="39"/>
      <c r="DV16" s="2028"/>
      <c r="DW16" s="2028"/>
    </row>
    <row r="17" spans="1:176" s="136" customFormat="1" ht="6.6" customHeight="1">
      <c r="A17" s="34">
        <f>'3.1Cost by Sub-contractors'!A15</f>
        <v>2.4</v>
      </c>
      <c r="B17" s="26"/>
      <c r="C17" s="2276" t="str">
        <f>'3.1Cost by Sub-contractors'!C15:G15</f>
        <v>Standard Penetration Test (SPT)</v>
      </c>
      <c r="D17" s="2276"/>
      <c r="E17" s="2276"/>
      <c r="F17" s="2276"/>
      <c r="G17" s="2277"/>
      <c r="H17" s="26"/>
      <c r="I17" s="2276">
        <f>'3.1Cost by Sub-contractors'!I15:J15</f>
        <v>0</v>
      </c>
      <c r="J17" s="2277"/>
      <c r="K17" s="34" t="str">
        <f>'3.1Cost by Sub-contractors'!K15</f>
        <v>(points)</v>
      </c>
      <c r="L17" s="35">
        <f>'3.1Cost by Sub-contractors'!L15</f>
        <v>15.96</v>
      </c>
      <c r="M17" s="93"/>
      <c r="N17" s="40"/>
      <c r="O17" s="47"/>
      <c r="P17" s="38"/>
      <c r="Q17" s="39"/>
      <c r="R17" s="40"/>
      <c r="S17" s="47"/>
      <c r="T17" s="38"/>
      <c r="U17" s="39"/>
      <c r="V17" s="40"/>
      <c r="W17" s="47"/>
      <c r="X17" s="38"/>
      <c r="Y17" s="39"/>
      <c r="Z17" s="40"/>
      <c r="AA17" s="47"/>
      <c r="AB17" s="38"/>
      <c r="AC17" s="39"/>
      <c r="AD17" s="40"/>
      <c r="AE17" s="47"/>
      <c r="AF17" s="38"/>
      <c r="AG17" s="39"/>
      <c r="AH17" s="40">
        <f>'4.2.2TN'!AG24</f>
        <v>105</v>
      </c>
      <c r="AI17" s="47"/>
      <c r="AJ17" s="38">
        <f>'4.2.2TN'!AK24</f>
        <v>1675.8000000000002</v>
      </c>
      <c r="AK17" s="39"/>
      <c r="AL17" s="40"/>
      <c r="AM17" s="47"/>
      <c r="AN17" s="38"/>
      <c r="AO17" s="39"/>
      <c r="AP17" s="40"/>
      <c r="AQ17" s="47"/>
      <c r="AR17" s="38"/>
      <c r="AS17" s="39"/>
      <c r="AT17" s="40"/>
      <c r="AU17" s="47"/>
      <c r="AV17" s="38"/>
      <c r="AW17" s="39"/>
      <c r="AX17" s="40"/>
      <c r="AY17" s="47"/>
      <c r="AZ17" s="38"/>
      <c r="BA17" s="39"/>
      <c r="BB17" s="40"/>
      <c r="BC17" s="47"/>
      <c r="BD17" s="38"/>
      <c r="BE17" s="39"/>
      <c r="BF17" s="40"/>
      <c r="BG17" s="47"/>
      <c r="BH17" s="38"/>
      <c r="BI17" s="39"/>
      <c r="BJ17" s="40"/>
      <c r="BK17" s="47"/>
      <c r="BL17" s="38"/>
      <c r="BM17" s="39"/>
      <c r="BN17" s="40"/>
      <c r="BO17" s="47"/>
      <c r="BP17" s="38"/>
      <c r="BQ17" s="39"/>
      <c r="BR17" s="40"/>
      <c r="BS17" s="47"/>
      <c r="BT17" s="38"/>
      <c r="BU17" s="39"/>
      <c r="BV17" s="40"/>
      <c r="BW17" s="47"/>
      <c r="BX17" s="38"/>
      <c r="BY17" s="39"/>
      <c r="BZ17" s="40"/>
      <c r="CA17" s="47"/>
      <c r="CB17" s="38"/>
      <c r="CC17" s="39"/>
      <c r="CD17" s="40"/>
      <c r="CE17" s="47"/>
      <c r="CF17" s="38"/>
      <c r="CG17" s="39"/>
      <c r="CH17" s="40"/>
      <c r="CI17" s="47"/>
      <c r="CJ17" s="38"/>
      <c r="CK17" s="39"/>
      <c r="CL17" s="40"/>
      <c r="CM17" s="47"/>
      <c r="CN17" s="38"/>
      <c r="CO17" s="39"/>
      <c r="CP17" s="40"/>
      <c r="CQ17" s="47"/>
      <c r="CR17" s="38"/>
      <c r="CS17" s="39"/>
      <c r="CT17" s="40"/>
      <c r="CU17" s="47"/>
      <c r="CV17" s="38"/>
      <c r="CW17" s="39"/>
      <c r="CX17" s="40"/>
      <c r="CY17" s="47"/>
      <c r="CZ17" s="38"/>
      <c r="DA17" s="39"/>
      <c r="DB17" s="40"/>
      <c r="DC17" s="47"/>
      <c r="DD17" s="38"/>
      <c r="DE17" s="39"/>
      <c r="DF17" s="40"/>
      <c r="DG17" s="47"/>
      <c r="DH17" s="38"/>
      <c r="DI17" s="39"/>
      <c r="DJ17" s="40"/>
      <c r="DK17" s="47"/>
      <c r="DL17" s="38"/>
      <c r="DM17" s="39"/>
      <c r="DN17" s="40"/>
      <c r="DO17" s="47"/>
      <c r="DP17" s="38"/>
      <c r="DQ17" s="39"/>
      <c r="DR17" s="40"/>
      <c r="DS17" s="47"/>
      <c r="DT17" s="38"/>
      <c r="DU17" s="39"/>
      <c r="DV17" s="2028"/>
      <c r="DW17" s="2028"/>
    </row>
    <row r="18" spans="1:176" s="136" customFormat="1" ht="6.6" customHeight="1">
      <c r="A18" s="34">
        <f>'3.1Cost by Sub-contractors'!A16</f>
        <v>2.5</v>
      </c>
      <c r="B18" s="26"/>
      <c r="C18" s="2276" t="str">
        <f>'3.1Cost by Sub-contractors'!C16:G16</f>
        <v>Disturbed Sample Test</v>
      </c>
      <c r="D18" s="2276"/>
      <c r="E18" s="2276"/>
      <c r="F18" s="2276"/>
      <c r="G18" s="2277"/>
      <c r="H18" s="26"/>
      <c r="I18" s="2276">
        <f>'3.1Cost by Sub-contractors'!I16:J16</f>
        <v>0</v>
      </c>
      <c r="J18" s="2277"/>
      <c r="K18" s="34" t="str">
        <f>'3.1Cost by Sub-contractors'!K16</f>
        <v>(nos.)</v>
      </c>
      <c r="L18" s="35">
        <f>'3.1Cost by Sub-contractors'!L16</f>
        <v>27.87</v>
      </c>
      <c r="M18" s="93"/>
      <c r="N18" s="40"/>
      <c r="O18" s="47"/>
      <c r="P18" s="38"/>
      <c r="Q18" s="39"/>
      <c r="R18" s="40"/>
      <c r="S18" s="47"/>
      <c r="T18" s="38"/>
      <c r="U18" s="39"/>
      <c r="V18" s="40"/>
      <c r="W18" s="47"/>
      <c r="X18" s="38"/>
      <c r="Y18" s="39"/>
      <c r="Z18" s="40"/>
      <c r="AA18" s="47"/>
      <c r="AB18" s="38"/>
      <c r="AC18" s="39"/>
      <c r="AD18" s="40"/>
      <c r="AE18" s="47"/>
      <c r="AF18" s="38"/>
      <c r="AG18" s="39"/>
      <c r="AH18" s="40">
        <f>'4.2.2TN'!AM24</f>
        <v>62</v>
      </c>
      <c r="AI18" s="47"/>
      <c r="AJ18" s="38">
        <f>'4.2.2TN'!AQ24</f>
        <v>1727.94</v>
      </c>
      <c r="AK18" s="39"/>
      <c r="AL18" s="40"/>
      <c r="AM18" s="47"/>
      <c r="AN18" s="38"/>
      <c r="AO18" s="39"/>
      <c r="AP18" s="40"/>
      <c r="AQ18" s="47"/>
      <c r="AR18" s="38"/>
      <c r="AS18" s="39"/>
      <c r="AT18" s="40"/>
      <c r="AU18" s="47"/>
      <c r="AV18" s="38"/>
      <c r="AW18" s="39"/>
      <c r="AX18" s="40"/>
      <c r="AY18" s="47"/>
      <c r="AZ18" s="38"/>
      <c r="BA18" s="39"/>
      <c r="BB18" s="40"/>
      <c r="BC18" s="47"/>
      <c r="BD18" s="38"/>
      <c r="BE18" s="39"/>
      <c r="BF18" s="40"/>
      <c r="BG18" s="47"/>
      <c r="BH18" s="38"/>
      <c r="BI18" s="39"/>
      <c r="BJ18" s="40"/>
      <c r="BK18" s="47"/>
      <c r="BL18" s="38"/>
      <c r="BM18" s="39"/>
      <c r="BN18" s="40"/>
      <c r="BO18" s="47"/>
      <c r="BP18" s="38"/>
      <c r="BQ18" s="39"/>
      <c r="BR18" s="40"/>
      <c r="BS18" s="47"/>
      <c r="BT18" s="38"/>
      <c r="BU18" s="39"/>
      <c r="BV18" s="40"/>
      <c r="BW18" s="47"/>
      <c r="BX18" s="38"/>
      <c r="BY18" s="39"/>
      <c r="BZ18" s="40"/>
      <c r="CA18" s="47"/>
      <c r="CB18" s="38"/>
      <c r="CC18" s="39"/>
      <c r="CD18" s="40"/>
      <c r="CE18" s="47"/>
      <c r="CF18" s="38"/>
      <c r="CG18" s="39"/>
      <c r="CH18" s="40"/>
      <c r="CI18" s="47"/>
      <c r="CJ18" s="38"/>
      <c r="CK18" s="39"/>
      <c r="CL18" s="40"/>
      <c r="CM18" s="47"/>
      <c r="CN18" s="38"/>
      <c r="CO18" s="39"/>
      <c r="CP18" s="40"/>
      <c r="CQ18" s="47"/>
      <c r="CR18" s="38"/>
      <c r="CS18" s="39"/>
      <c r="CT18" s="40"/>
      <c r="CU18" s="47"/>
      <c r="CV18" s="38"/>
      <c r="CW18" s="39"/>
      <c r="CX18" s="40"/>
      <c r="CY18" s="47"/>
      <c r="CZ18" s="38"/>
      <c r="DA18" s="39"/>
      <c r="DB18" s="40"/>
      <c r="DC18" s="47"/>
      <c r="DD18" s="38"/>
      <c r="DE18" s="39"/>
      <c r="DF18" s="40"/>
      <c r="DG18" s="47"/>
      <c r="DH18" s="38"/>
      <c r="DI18" s="39"/>
      <c r="DJ18" s="40"/>
      <c r="DK18" s="47"/>
      <c r="DL18" s="38"/>
      <c r="DM18" s="39"/>
      <c r="DN18" s="40"/>
      <c r="DO18" s="47"/>
      <c r="DP18" s="38"/>
      <c r="DQ18" s="39"/>
      <c r="DR18" s="40"/>
      <c r="DS18" s="47"/>
      <c r="DT18" s="38"/>
      <c r="DU18" s="39"/>
      <c r="DV18" s="2028"/>
      <c r="DW18" s="2028"/>
    </row>
    <row r="19" spans="1:176" s="136" customFormat="1" ht="6.6" customHeight="1">
      <c r="A19" s="34">
        <f>'3.1Cost by Sub-contractors'!A17</f>
        <v>2.6</v>
      </c>
      <c r="B19" s="26"/>
      <c r="C19" s="2276" t="str">
        <f>'3.1Cost by Sub-contractors'!C17:G17</f>
        <v>Unconfined Compression Test</v>
      </c>
      <c r="D19" s="2276"/>
      <c r="E19" s="2276"/>
      <c r="F19" s="2276"/>
      <c r="G19" s="2277"/>
      <c r="H19" s="26"/>
      <c r="I19" s="2276">
        <f>'3.1Cost by Sub-contractors'!I17:J17</f>
        <v>0</v>
      </c>
      <c r="J19" s="2277"/>
      <c r="K19" s="34" t="str">
        <f>'3.1Cost by Sub-contractors'!K17</f>
        <v>(nos.)</v>
      </c>
      <c r="L19" s="35">
        <f>'3.1Cost by Sub-contractors'!L17</f>
        <v>118.81</v>
      </c>
      <c r="M19" s="93"/>
      <c r="N19" s="40"/>
      <c r="O19" s="47"/>
      <c r="P19" s="38"/>
      <c r="Q19" s="39"/>
      <c r="R19" s="40"/>
      <c r="S19" s="47"/>
      <c r="T19" s="38"/>
      <c r="U19" s="39"/>
      <c r="V19" s="40"/>
      <c r="W19" s="47"/>
      <c r="X19" s="38"/>
      <c r="Y19" s="39"/>
      <c r="Z19" s="40"/>
      <c r="AA19" s="47"/>
      <c r="AB19" s="38"/>
      <c r="AC19" s="39"/>
      <c r="AD19" s="40"/>
      <c r="AE19" s="47"/>
      <c r="AF19" s="38"/>
      <c r="AG19" s="39"/>
      <c r="AH19" s="40">
        <f>'4.2.2TN'!AS24</f>
        <v>31</v>
      </c>
      <c r="AI19" s="47"/>
      <c r="AJ19" s="38">
        <f>'4.2.2TN'!AW24</f>
        <v>3683.11</v>
      </c>
      <c r="AK19" s="39"/>
      <c r="AL19" s="40"/>
      <c r="AM19" s="47"/>
      <c r="AN19" s="38"/>
      <c r="AO19" s="39"/>
      <c r="AP19" s="40"/>
      <c r="AQ19" s="47"/>
      <c r="AR19" s="38"/>
      <c r="AS19" s="39"/>
      <c r="AT19" s="40"/>
      <c r="AU19" s="47"/>
      <c r="AV19" s="38"/>
      <c r="AW19" s="39"/>
      <c r="AX19" s="40"/>
      <c r="AY19" s="47"/>
      <c r="AZ19" s="38"/>
      <c r="BA19" s="39"/>
      <c r="BB19" s="40"/>
      <c r="BC19" s="47"/>
      <c r="BD19" s="38"/>
      <c r="BE19" s="39"/>
      <c r="BF19" s="40"/>
      <c r="BG19" s="47"/>
      <c r="BH19" s="38"/>
      <c r="BI19" s="39"/>
      <c r="BJ19" s="40"/>
      <c r="BK19" s="47"/>
      <c r="BL19" s="38"/>
      <c r="BM19" s="39"/>
      <c r="BN19" s="40"/>
      <c r="BO19" s="47"/>
      <c r="BP19" s="38"/>
      <c r="BQ19" s="39"/>
      <c r="BR19" s="40"/>
      <c r="BS19" s="47"/>
      <c r="BT19" s="38"/>
      <c r="BU19" s="39"/>
      <c r="BV19" s="40"/>
      <c r="BW19" s="47"/>
      <c r="BX19" s="38"/>
      <c r="BY19" s="39"/>
      <c r="BZ19" s="40"/>
      <c r="CA19" s="47"/>
      <c r="CB19" s="38"/>
      <c r="CC19" s="39"/>
      <c r="CD19" s="40"/>
      <c r="CE19" s="47"/>
      <c r="CF19" s="38"/>
      <c r="CG19" s="39"/>
      <c r="CH19" s="40"/>
      <c r="CI19" s="47"/>
      <c r="CJ19" s="38"/>
      <c r="CK19" s="39"/>
      <c r="CL19" s="40"/>
      <c r="CM19" s="47"/>
      <c r="CN19" s="38"/>
      <c r="CO19" s="39"/>
      <c r="CP19" s="40"/>
      <c r="CQ19" s="47"/>
      <c r="CR19" s="38"/>
      <c r="CS19" s="39"/>
      <c r="CT19" s="40"/>
      <c r="CU19" s="47"/>
      <c r="CV19" s="38"/>
      <c r="CW19" s="39"/>
      <c r="CX19" s="40"/>
      <c r="CY19" s="47"/>
      <c r="CZ19" s="38"/>
      <c r="DA19" s="39"/>
      <c r="DB19" s="40"/>
      <c r="DC19" s="47"/>
      <c r="DD19" s="38"/>
      <c r="DE19" s="39"/>
      <c r="DF19" s="40"/>
      <c r="DG19" s="47"/>
      <c r="DH19" s="38"/>
      <c r="DI19" s="39"/>
      <c r="DJ19" s="40"/>
      <c r="DK19" s="47"/>
      <c r="DL19" s="38"/>
      <c r="DM19" s="39"/>
      <c r="DN19" s="40"/>
      <c r="DO19" s="47"/>
      <c r="DP19" s="38"/>
      <c r="DQ19" s="39"/>
      <c r="DR19" s="40"/>
      <c r="DS19" s="47"/>
      <c r="DT19" s="38"/>
      <c r="DU19" s="39"/>
      <c r="DV19" s="2028"/>
      <c r="DW19" s="2028"/>
    </row>
    <row r="20" spans="1:176" s="136" customFormat="1" ht="6.6" customHeight="1">
      <c r="A20" s="34">
        <f>'3.1Cost by Sub-contractors'!A18</f>
        <v>2.7</v>
      </c>
      <c r="B20" s="26"/>
      <c r="C20" s="2276" t="str">
        <f>'3.1Cost by Sub-contractors'!C18:G18</f>
        <v>Permeability Test</v>
      </c>
      <c r="D20" s="2276"/>
      <c r="E20" s="2276"/>
      <c r="F20" s="2276"/>
      <c r="G20" s="2277"/>
      <c r="H20" s="26"/>
      <c r="I20" s="2276">
        <f>'3.1Cost by Sub-contractors'!I18:J18</f>
        <v>0</v>
      </c>
      <c r="J20" s="2277"/>
      <c r="K20" s="34" t="str">
        <f>'3.1Cost by Sub-contractors'!K18</f>
        <v>(nos.)</v>
      </c>
      <c r="L20" s="35">
        <f>'3.1Cost by Sub-contractors'!L18</f>
        <v>11.25</v>
      </c>
      <c r="M20" s="93"/>
      <c r="N20" s="40"/>
      <c r="O20" s="47"/>
      <c r="P20" s="38"/>
      <c r="Q20" s="39"/>
      <c r="R20" s="40"/>
      <c r="S20" s="47"/>
      <c r="T20" s="38"/>
      <c r="U20" s="39"/>
      <c r="V20" s="40"/>
      <c r="W20" s="47"/>
      <c r="X20" s="38"/>
      <c r="Y20" s="39"/>
      <c r="Z20" s="40"/>
      <c r="AA20" s="47"/>
      <c r="AB20" s="38"/>
      <c r="AC20" s="39"/>
      <c r="AD20" s="40"/>
      <c r="AE20" s="47"/>
      <c r="AF20" s="38"/>
      <c r="AG20" s="39"/>
      <c r="AH20" s="40">
        <f>'4.2.2TN'!AY24</f>
        <v>8</v>
      </c>
      <c r="AI20" s="47"/>
      <c r="AJ20" s="38">
        <f>'4.2.2TN'!BC24</f>
        <v>90</v>
      </c>
      <c r="AK20" s="39"/>
      <c r="AL20" s="40"/>
      <c r="AM20" s="47"/>
      <c r="AN20" s="38"/>
      <c r="AO20" s="39"/>
      <c r="AP20" s="40"/>
      <c r="AQ20" s="47"/>
      <c r="AR20" s="38"/>
      <c r="AS20" s="39"/>
      <c r="AT20" s="40"/>
      <c r="AU20" s="47"/>
      <c r="AV20" s="38"/>
      <c r="AW20" s="39"/>
      <c r="AX20" s="40"/>
      <c r="AY20" s="47"/>
      <c r="AZ20" s="38"/>
      <c r="BA20" s="39"/>
      <c r="BB20" s="40"/>
      <c r="BC20" s="47"/>
      <c r="BD20" s="38"/>
      <c r="BE20" s="39"/>
      <c r="BF20" s="40"/>
      <c r="BG20" s="47"/>
      <c r="BH20" s="38"/>
      <c r="BI20" s="39"/>
      <c r="BJ20" s="40"/>
      <c r="BK20" s="47"/>
      <c r="BL20" s="38"/>
      <c r="BM20" s="39"/>
      <c r="BN20" s="40"/>
      <c r="BO20" s="47"/>
      <c r="BP20" s="38"/>
      <c r="BQ20" s="39"/>
      <c r="BR20" s="40"/>
      <c r="BS20" s="47"/>
      <c r="BT20" s="38"/>
      <c r="BU20" s="39"/>
      <c r="BV20" s="40"/>
      <c r="BW20" s="47"/>
      <c r="BX20" s="38"/>
      <c r="BY20" s="39"/>
      <c r="BZ20" s="40"/>
      <c r="CA20" s="47"/>
      <c r="CB20" s="38"/>
      <c r="CC20" s="39"/>
      <c r="CD20" s="40"/>
      <c r="CE20" s="47"/>
      <c r="CF20" s="38"/>
      <c r="CG20" s="39"/>
      <c r="CH20" s="40"/>
      <c r="CI20" s="47"/>
      <c r="CJ20" s="38"/>
      <c r="CK20" s="39"/>
      <c r="CL20" s="40"/>
      <c r="CM20" s="47"/>
      <c r="CN20" s="38"/>
      <c r="CO20" s="39"/>
      <c r="CP20" s="40"/>
      <c r="CQ20" s="47"/>
      <c r="CR20" s="38"/>
      <c r="CS20" s="39"/>
      <c r="CT20" s="40"/>
      <c r="CU20" s="47"/>
      <c r="CV20" s="38"/>
      <c r="CW20" s="39"/>
      <c r="CX20" s="40"/>
      <c r="CY20" s="47"/>
      <c r="CZ20" s="38"/>
      <c r="DA20" s="39"/>
      <c r="DB20" s="40"/>
      <c r="DC20" s="47"/>
      <c r="DD20" s="38"/>
      <c r="DE20" s="39"/>
      <c r="DF20" s="40"/>
      <c r="DG20" s="47"/>
      <c r="DH20" s="38"/>
      <c r="DI20" s="39"/>
      <c r="DJ20" s="40"/>
      <c r="DK20" s="47"/>
      <c r="DL20" s="38"/>
      <c r="DM20" s="39"/>
      <c r="DN20" s="40"/>
      <c r="DO20" s="47"/>
      <c r="DP20" s="38"/>
      <c r="DQ20" s="39"/>
      <c r="DR20" s="40"/>
      <c r="DS20" s="47"/>
      <c r="DT20" s="38"/>
      <c r="DU20" s="39"/>
      <c r="DV20" s="2028"/>
      <c r="DW20" s="2028"/>
    </row>
    <row r="21" spans="1:176" s="136" customFormat="1" ht="6.6" customHeight="1">
      <c r="A21" s="34">
        <f>'3.1Cost by Sub-contractors'!A19</f>
        <v>2.8</v>
      </c>
      <c r="B21" s="26"/>
      <c r="C21" s="2276" t="str">
        <f>'3.1Cost by Sub-contractors'!C19:G19</f>
        <v>Profile Survey</v>
      </c>
      <c r="D21" s="2276"/>
      <c r="E21" s="2276"/>
      <c r="F21" s="2276"/>
      <c r="G21" s="2277"/>
      <c r="H21" s="26"/>
      <c r="I21" s="2276">
        <f>'3.1Cost by Sub-contractors'!I19:J19</f>
        <v>0</v>
      </c>
      <c r="J21" s="2277"/>
      <c r="K21" s="34" t="str">
        <f>'3.1Cost by Sub-contractors'!K19</f>
        <v>(l.m.)</v>
      </c>
      <c r="L21" s="35">
        <f>'3.1Cost by Sub-contractors'!L19</f>
        <v>0.44</v>
      </c>
      <c r="M21" s="93"/>
      <c r="N21" s="40"/>
      <c r="O21" s="47"/>
      <c r="P21" s="38"/>
      <c r="Q21" s="39"/>
      <c r="R21" s="40"/>
      <c r="S21" s="47"/>
      <c r="T21" s="38"/>
      <c r="U21" s="39"/>
      <c r="V21" s="40"/>
      <c r="W21" s="47"/>
      <c r="X21" s="38"/>
      <c r="Y21" s="39"/>
      <c r="Z21" s="40"/>
      <c r="AA21" s="47"/>
      <c r="AB21" s="38"/>
      <c r="AC21" s="39"/>
      <c r="AD21" s="40"/>
      <c r="AE21" s="47"/>
      <c r="AF21" s="38"/>
      <c r="AG21" s="39"/>
      <c r="AH21" s="40">
        <f>'4.2.2TN'!BE24</f>
        <v>1280</v>
      </c>
      <c r="AI21" s="47"/>
      <c r="AJ21" s="38">
        <f>'4.2.2TN'!BI24</f>
        <v>563.20000000000005</v>
      </c>
      <c r="AK21" s="39"/>
      <c r="AL21" s="40"/>
      <c r="AM21" s="47"/>
      <c r="AN21" s="38"/>
      <c r="AO21" s="39"/>
      <c r="AP21" s="40"/>
      <c r="AQ21" s="47"/>
      <c r="AR21" s="38"/>
      <c r="AS21" s="39"/>
      <c r="AT21" s="40"/>
      <c r="AU21" s="47"/>
      <c r="AV21" s="38"/>
      <c r="AW21" s="39"/>
      <c r="AX21" s="40"/>
      <c r="AY21" s="47"/>
      <c r="AZ21" s="38"/>
      <c r="BA21" s="39"/>
      <c r="BB21" s="40"/>
      <c r="BC21" s="47"/>
      <c r="BD21" s="38"/>
      <c r="BE21" s="39"/>
      <c r="BF21" s="40"/>
      <c r="BG21" s="47"/>
      <c r="BH21" s="38"/>
      <c r="BI21" s="39"/>
      <c r="BJ21" s="40"/>
      <c r="BK21" s="47"/>
      <c r="BL21" s="38"/>
      <c r="BM21" s="39"/>
      <c r="BN21" s="40"/>
      <c r="BO21" s="47"/>
      <c r="BP21" s="38"/>
      <c r="BQ21" s="39"/>
      <c r="BR21" s="40"/>
      <c r="BS21" s="47"/>
      <c r="BT21" s="38"/>
      <c r="BU21" s="39"/>
      <c r="BV21" s="40"/>
      <c r="BW21" s="47"/>
      <c r="BX21" s="38"/>
      <c r="BY21" s="39"/>
      <c r="BZ21" s="40"/>
      <c r="CA21" s="47"/>
      <c r="CB21" s="38"/>
      <c r="CC21" s="39"/>
      <c r="CD21" s="40"/>
      <c r="CE21" s="47"/>
      <c r="CF21" s="38"/>
      <c r="CG21" s="39"/>
      <c r="CH21" s="40"/>
      <c r="CI21" s="47"/>
      <c r="CJ21" s="38"/>
      <c r="CK21" s="39"/>
      <c r="CL21" s="40"/>
      <c r="CM21" s="47"/>
      <c r="CN21" s="38"/>
      <c r="CO21" s="39"/>
      <c r="CP21" s="40"/>
      <c r="CQ21" s="47"/>
      <c r="CR21" s="38"/>
      <c r="CS21" s="39"/>
      <c r="CT21" s="40"/>
      <c r="CU21" s="47"/>
      <c r="CV21" s="38"/>
      <c r="CW21" s="39"/>
      <c r="CX21" s="40"/>
      <c r="CY21" s="47"/>
      <c r="CZ21" s="38"/>
      <c r="DA21" s="39"/>
      <c r="DB21" s="40"/>
      <c r="DC21" s="47"/>
      <c r="DD21" s="38"/>
      <c r="DE21" s="39"/>
      <c r="DF21" s="40"/>
      <c r="DG21" s="47"/>
      <c r="DH21" s="38"/>
      <c r="DI21" s="39"/>
      <c r="DJ21" s="40"/>
      <c r="DK21" s="47"/>
      <c r="DL21" s="38"/>
      <c r="DM21" s="39"/>
      <c r="DN21" s="40"/>
      <c r="DO21" s="47"/>
      <c r="DP21" s="38"/>
      <c r="DQ21" s="39"/>
      <c r="DR21" s="40"/>
      <c r="DS21" s="47"/>
      <c r="DT21" s="38"/>
      <c r="DU21" s="39"/>
      <c r="DV21" s="2028"/>
      <c r="DW21" s="2028"/>
    </row>
    <row r="22" spans="1:176" s="136" customFormat="1" ht="6.6" customHeight="1">
      <c r="A22" s="34">
        <f>'3.1Cost by Sub-contractors'!A20</f>
        <v>2.9</v>
      </c>
      <c r="B22" s="26"/>
      <c r="C22" s="2276" t="str">
        <f>'3.1Cost by Sub-contractors'!C20:G20</f>
        <v>Seismic Measurement</v>
      </c>
      <c r="D22" s="2276"/>
      <c r="E22" s="2276"/>
      <c r="F22" s="2276"/>
      <c r="G22" s="2277"/>
      <c r="H22" s="26"/>
      <c r="I22" s="2276">
        <f>'3.1Cost by Sub-contractors'!I20:J20</f>
        <v>0</v>
      </c>
      <c r="J22" s="2277"/>
      <c r="K22" s="34" t="str">
        <f>'3.1Cost by Sub-contractors'!K20</f>
        <v>(l.m.)</v>
      </c>
      <c r="L22" s="35">
        <f>'3.1Cost by Sub-contractors'!L20</f>
        <v>19.04</v>
      </c>
      <c r="M22" s="93"/>
      <c r="N22" s="40"/>
      <c r="O22" s="47"/>
      <c r="P22" s="38"/>
      <c r="Q22" s="39"/>
      <c r="R22" s="40"/>
      <c r="S22" s="47"/>
      <c r="T22" s="38"/>
      <c r="U22" s="39"/>
      <c r="V22" s="40"/>
      <c r="W22" s="47"/>
      <c r="X22" s="38"/>
      <c r="Y22" s="39"/>
      <c r="Z22" s="40"/>
      <c r="AA22" s="47"/>
      <c r="AB22" s="38"/>
      <c r="AC22" s="39"/>
      <c r="AD22" s="40"/>
      <c r="AE22" s="47"/>
      <c r="AF22" s="38"/>
      <c r="AG22" s="39"/>
      <c r="AH22" s="40">
        <f>'4.2.2TN'!BK24</f>
        <v>1280</v>
      </c>
      <c r="AI22" s="47"/>
      <c r="AJ22" s="38">
        <f>'4.2.2TN'!BO24</f>
        <v>24371.199999999997</v>
      </c>
      <c r="AK22" s="39"/>
      <c r="AL22" s="40"/>
      <c r="AM22" s="47"/>
      <c r="AN22" s="38"/>
      <c r="AO22" s="39"/>
      <c r="AP22" s="40"/>
      <c r="AQ22" s="47"/>
      <c r="AR22" s="38"/>
      <c r="AS22" s="39"/>
      <c r="AT22" s="40"/>
      <c r="AU22" s="47"/>
      <c r="AV22" s="38"/>
      <c r="AW22" s="39"/>
      <c r="AX22" s="40"/>
      <c r="AY22" s="47"/>
      <c r="AZ22" s="38"/>
      <c r="BA22" s="39"/>
      <c r="BB22" s="40"/>
      <c r="BC22" s="47"/>
      <c r="BD22" s="38"/>
      <c r="BE22" s="39"/>
      <c r="BF22" s="40"/>
      <c r="BG22" s="47"/>
      <c r="BH22" s="38"/>
      <c r="BI22" s="39"/>
      <c r="BJ22" s="40"/>
      <c r="BK22" s="47"/>
      <c r="BL22" s="38"/>
      <c r="BM22" s="39"/>
      <c r="BN22" s="40"/>
      <c r="BO22" s="47"/>
      <c r="BP22" s="38"/>
      <c r="BQ22" s="39"/>
      <c r="BR22" s="40"/>
      <c r="BS22" s="47"/>
      <c r="BT22" s="38"/>
      <c r="BU22" s="39"/>
      <c r="BV22" s="40"/>
      <c r="BW22" s="47"/>
      <c r="BX22" s="38"/>
      <c r="BY22" s="39"/>
      <c r="BZ22" s="40"/>
      <c r="CA22" s="47"/>
      <c r="CB22" s="38"/>
      <c r="CC22" s="39"/>
      <c r="CD22" s="40"/>
      <c r="CE22" s="47"/>
      <c r="CF22" s="38"/>
      <c r="CG22" s="39"/>
      <c r="CH22" s="40"/>
      <c r="CI22" s="47"/>
      <c r="CJ22" s="38"/>
      <c r="CK22" s="39"/>
      <c r="CL22" s="40"/>
      <c r="CM22" s="47"/>
      <c r="CN22" s="38"/>
      <c r="CO22" s="39"/>
      <c r="CP22" s="40"/>
      <c r="CQ22" s="47"/>
      <c r="CR22" s="38"/>
      <c r="CS22" s="39"/>
      <c r="CT22" s="40"/>
      <c r="CU22" s="47"/>
      <c r="CV22" s="38"/>
      <c r="CW22" s="39"/>
      <c r="CX22" s="40"/>
      <c r="CY22" s="47"/>
      <c r="CZ22" s="38"/>
      <c r="DA22" s="39"/>
      <c r="DB22" s="40"/>
      <c r="DC22" s="47"/>
      <c r="DD22" s="38"/>
      <c r="DE22" s="39"/>
      <c r="DF22" s="40"/>
      <c r="DG22" s="47"/>
      <c r="DH22" s="38"/>
      <c r="DI22" s="39"/>
      <c r="DJ22" s="40"/>
      <c r="DK22" s="47"/>
      <c r="DL22" s="38"/>
      <c r="DM22" s="39"/>
      <c r="DN22" s="40"/>
      <c r="DO22" s="47"/>
      <c r="DP22" s="38"/>
      <c r="DQ22" s="39"/>
      <c r="DR22" s="40"/>
      <c r="DS22" s="47"/>
      <c r="DT22" s="38"/>
      <c r="DU22" s="39"/>
      <c r="DV22" s="2028"/>
      <c r="DW22" s="2028"/>
    </row>
    <row r="23" spans="1:176" s="1921" customFormat="1" ht="6.6" customHeight="1">
      <c r="A23" s="45">
        <f>'3.1Cost by Sub-contractors'!A21</f>
        <v>3</v>
      </c>
      <c r="B23" s="44"/>
      <c r="C23" s="2278" t="str">
        <f>'3.1Cost by Sub-contractors'!C21:G21</f>
        <v>Bridge (BR)</v>
      </c>
      <c r="D23" s="2278"/>
      <c r="E23" s="2278"/>
      <c r="F23" s="2278"/>
      <c r="G23" s="2279"/>
      <c r="H23" s="42"/>
      <c r="I23" s="2278"/>
      <c r="J23" s="2279"/>
      <c r="K23" s="45"/>
      <c r="L23" s="53"/>
      <c r="M23" s="91"/>
      <c r="N23" s="33"/>
      <c r="O23" s="92"/>
      <c r="P23" s="31">
        <f>SUM(P24:Q32)</f>
        <v>109142.29999999999</v>
      </c>
      <c r="Q23" s="32"/>
      <c r="R23" s="33"/>
      <c r="S23" s="92"/>
      <c r="T23" s="31">
        <f>SUM(T24:U32)</f>
        <v>25583.630000000005</v>
      </c>
      <c r="U23" s="32"/>
      <c r="V23" s="33"/>
      <c r="W23" s="92"/>
      <c r="X23" s="31">
        <f>SUM(X24:Y32)</f>
        <v>63437.09</v>
      </c>
      <c r="Y23" s="32"/>
      <c r="Z23" s="33"/>
      <c r="AA23" s="92"/>
      <c r="AB23" s="31">
        <f>SUM(AB24:AC32)</f>
        <v>55253.619999999995</v>
      </c>
      <c r="AC23" s="32"/>
      <c r="AD23" s="33"/>
      <c r="AE23" s="92"/>
      <c r="AF23" s="31">
        <f>SUM(AF24:AG32)</f>
        <v>170385.5</v>
      </c>
      <c r="AG23" s="32"/>
      <c r="AH23" s="33"/>
      <c r="AI23" s="92"/>
      <c r="AJ23" s="31">
        <f>SUM(AJ24:AK32)</f>
        <v>26836.959999999999</v>
      </c>
      <c r="AK23" s="32"/>
      <c r="AL23" s="33"/>
      <c r="AM23" s="92"/>
      <c r="AN23" s="31">
        <f>SUM(AN24:AO32)</f>
        <v>20693.669999999998</v>
      </c>
      <c r="AO23" s="32"/>
      <c r="AP23" s="33"/>
      <c r="AQ23" s="92"/>
      <c r="AR23" s="31">
        <f>SUM(AR24:AS32)</f>
        <v>7852.119999999999</v>
      </c>
      <c r="AS23" s="32"/>
      <c r="AT23" s="33"/>
      <c r="AU23" s="92"/>
      <c r="AV23" s="31">
        <f>SUM(AV24:AW32)</f>
        <v>46897.09</v>
      </c>
      <c r="AW23" s="32"/>
      <c r="AX23" s="33"/>
      <c r="AY23" s="92"/>
      <c r="AZ23" s="31">
        <f>SUM(AZ24:BA32)</f>
        <v>34723.490000000005</v>
      </c>
      <c r="BA23" s="32"/>
      <c r="BB23" s="33"/>
      <c r="BC23" s="92"/>
      <c r="BD23" s="31">
        <f>SUM(BD24:BE32)</f>
        <v>17601.829999999998</v>
      </c>
      <c r="BE23" s="32"/>
      <c r="BF23" s="33"/>
      <c r="BG23" s="92"/>
      <c r="BH23" s="31">
        <f>SUM(BH24:BI32)</f>
        <v>15216.789999999999</v>
      </c>
      <c r="BI23" s="32"/>
      <c r="BJ23" s="33"/>
      <c r="BK23" s="92"/>
      <c r="BL23" s="31">
        <f>SUM(BL24:BM32)</f>
        <v>23057.35</v>
      </c>
      <c r="BM23" s="32"/>
      <c r="BN23" s="33"/>
      <c r="BO23" s="92"/>
      <c r="BP23" s="31">
        <f>SUM(BP24:BQ32)</f>
        <v>24990.030000000002</v>
      </c>
      <c r="BQ23" s="32"/>
      <c r="BR23" s="33"/>
      <c r="BS23" s="92"/>
      <c r="BT23" s="31">
        <f>SUM(BT24:BU32)</f>
        <v>40878.14</v>
      </c>
      <c r="BU23" s="32"/>
      <c r="BV23" s="33"/>
      <c r="BW23" s="92"/>
      <c r="BX23" s="31">
        <f>SUM(BX24:BY32)</f>
        <v>19642.03</v>
      </c>
      <c r="BY23" s="32"/>
      <c r="BZ23" s="33"/>
      <c r="CA23" s="92"/>
      <c r="CB23" s="31">
        <f>SUM(CB24:CC32)</f>
        <v>23815.68</v>
      </c>
      <c r="CC23" s="32"/>
      <c r="CD23" s="33"/>
      <c r="CE23" s="92"/>
      <c r="CF23" s="31">
        <f>SUM(CF24:CG32)</f>
        <v>34165.789999999994</v>
      </c>
      <c r="CG23" s="32"/>
      <c r="CH23" s="33"/>
      <c r="CI23" s="92"/>
      <c r="CJ23" s="31">
        <f>SUM(CJ24:CK32)</f>
        <v>36387.53</v>
      </c>
      <c r="CK23" s="32"/>
      <c r="CL23" s="33"/>
      <c r="CM23" s="92"/>
      <c r="CN23" s="31">
        <f>SUM(CN24:CO32)</f>
        <v>12341.4</v>
      </c>
      <c r="CO23" s="32"/>
      <c r="CP23" s="33"/>
      <c r="CQ23" s="92"/>
      <c r="CR23" s="31">
        <f>SUM(CR24:CS32)</f>
        <v>60624.52</v>
      </c>
      <c r="CS23" s="32"/>
      <c r="CT23" s="33"/>
      <c r="CU23" s="92"/>
      <c r="CV23" s="31">
        <f>SUM(CV24:CW32)</f>
        <v>63061.469999999994</v>
      </c>
      <c r="CW23" s="32"/>
      <c r="CX23" s="33"/>
      <c r="CY23" s="92"/>
      <c r="CZ23" s="31">
        <f>SUM(CZ24:DA32)</f>
        <v>51860.719999999994</v>
      </c>
      <c r="DA23" s="32"/>
      <c r="DB23" s="33"/>
      <c r="DC23" s="92"/>
      <c r="DD23" s="31">
        <f>SUM(DD24:DE32)</f>
        <v>44024.960000000006</v>
      </c>
      <c r="DE23" s="32"/>
      <c r="DF23" s="33"/>
      <c r="DG23" s="92"/>
      <c r="DH23" s="31">
        <f>SUM(DH24:DI32)</f>
        <v>57154.999999999993</v>
      </c>
      <c r="DI23" s="32"/>
      <c r="DJ23" s="33"/>
      <c r="DK23" s="92"/>
      <c r="DL23" s="31">
        <f>SUM(DL24:DM32)</f>
        <v>128767.65</v>
      </c>
      <c r="DM23" s="32"/>
      <c r="DN23" s="33"/>
      <c r="DO23" s="92"/>
      <c r="DP23" s="31">
        <f>SUM(DP24:DQ32)</f>
        <v>0</v>
      </c>
      <c r="DQ23" s="32"/>
      <c r="DR23" s="33"/>
      <c r="DS23" s="92"/>
      <c r="DT23" s="31">
        <f>SUM(DT24:DU32)</f>
        <v>0</v>
      </c>
      <c r="DU23" s="32"/>
      <c r="DV23" s="2026"/>
      <c r="DW23" s="2029"/>
      <c r="DX23" s="135"/>
      <c r="DY23" s="135"/>
      <c r="DZ23" s="135"/>
      <c r="EA23" s="135"/>
      <c r="EB23" s="135"/>
      <c r="EC23" s="135"/>
      <c r="ED23" s="135"/>
      <c r="EE23" s="135"/>
      <c r="EF23" s="135"/>
      <c r="EG23" s="135"/>
      <c r="EH23" s="135"/>
      <c r="EI23" s="135"/>
      <c r="EJ23" s="135"/>
      <c r="EK23" s="135"/>
      <c r="EL23" s="135"/>
      <c r="EM23" s="135"/>
      <c r="EN23" s="135"/>
      <c r="EO23" s="135"/>
      <c r="EP23" s="135"/>
      <c r="EQ23" s="135"/>
      <c r="ER23" s="135"/>
      <c r="ES23" s="135"/>
      <c r="ET23" s="135"/>
      <c r="EU23" s="135"/>
      <c r="EV23" s="135"/>
      <c r="EW23" s="135"/>
      <c r="EX23" s="135"/>
      <c r="EY23" s="135"/>
      <c r="EZ23" s="135"/>
      <c r="FA23" s="135"/>
      <c r="FB23" s="135"/>
      <c r="FC23" s="135"/>
      <c r="FD23" s="135"/>
      <c r="FE23" s="135"/>
      <c r="FF23" s="135"/>
      <c r="FG23" s="135"/>
      <c r="FH23" s="135"/>
      <c r="FI23" s="135"/>
      <c r="FJ23" s="135"/>
      <c r="FK23" s="135"/>
      <c r="FL23" s="135"/>
      <c r="FM23" s="135"/>
      <c r="FN23" s="135"/>
      <c r="FO23" s="135"/>
      <c r="FP23" s="135"/>
      <c r="FQ23" s="135"/>
      <c r="FR23" s="135"/>
      <c r="FS23" s="135"/>
      <c r="FT23" s="135"/>
    </row>
    <row r="24" spans="1:176" s="136" customFormat="1" ht="6.6" customHeight="1">
      <c r="A24" s="34">
        <f>'3.1Cost by Sub-contractors'!A22</f>
        <v>3.1</v>
      </c>
      <c r="B24" s="26"/>
      <c r="C24" s="2276" t="str">
        <f>'3.1Cost by Sub-contractors'!C22:G22</f>
        <v>Mechanical Boring (On Shore)</v>
      </c>
      <c r="D24" s="2276"/>
      <c r="E24" s="2276"/>
      <c r="F24" s="2276"/>
      <c r="G24" s="2277"/>
      <c r="H24" s="26"/>
      <c r="I24" s="2276" t="str">
        <f>'3.1Cost by Sub-contractors'!I22:J22</f>
        <v>I-III (50%), IV-VI (50%)</v>
      </c>
      <c r="J24" s="2277"/>
      <c r="K24" s="34" t="str">
        <f>'3.1Cost by Sub-contractors'!K22</f>
        <v>(l.m.)</v>
      </c>
      <c r="L24" s="35">
        <f>'3.1Cost by Sub-contractors'!L22</f>
        <v>61.62</v>
      </c>
      <c r="M24" s="93"/>
      <c r="N24" s="40">
        <f>'4.2.3BR'!Y20+'4.2.3BR'!Y142+'4.2.3BR'!Y174</f>
        <v>522</v>
      </c>
      <c r="O24" s="47"/>
      <c r="P24" s="38">
        <f>'4.2.3BR'!AC20+'4.2.3BR'!AC142+'4.2.3BR'!AC174</f>
        <v>32165.64</v>
      </c>
      <c r="Q24" s="39"/>
      <c r="R24" s="40">
        <f>'4.2.3BR'!Y24</f>
        <v>198</v>
      </c>
      <c r="S24" s="47"/>
      <c r="T24" s="38">
        <f>'4.2.3BR'!AC24</f>
        <v>12200.76</v>
      </c>
      <c r="U24" s="39"/>
      <c r="V24" s="40">
        <f>'4.2.3BR'!Y30+'4.2.3BR'!Y144</f>
        <v>448</v>
      </c>
      <c r="W24" s="47"/>
      <c r="X24" s="38">
        <f>'4.2.3BR'!AC30+'4.2.3BR'!AC144</f>
        <v>27605.759999999998</v>
      </c>
      <c r="Y24" s="39"/>
      <c r="Z24" s="40">
        <f>'4.2.3BR'!Y37</f>
        <v>480</v>
      </c>
      <c r="AA24" s="47"/>
      <c r="AB24" s="38">
        <f>'4.2.3BR'!AC37</f>
        <v>29577.599999999999</v>
      </c>
      <c r="AC24" s="39"/>
      <c r="AD24" s="40">
        <f>'4.2.3BR'!Y46+'4.2.3BR'!Y176</f>
        <v>867</v>
      </c>
      <c r="AE24" s="47"/>
      <c r="AF24" s="38">
        <f>'4.2.3BR'!AC46+'4.2.3BR'!AC176</f>
        <v>53424.539999999994</v>
      </c>
      <c r="AG24" s="39"/>
      <c r="AH24" s="40">
        <f>'4.2.3BR'!Y52</f>
        <v>222</v>
      </c>
      <c r="AI24" s="47"/>
      <c r="AJ24" s="38">
        <f>'4.2.3BR'!AC52</f>
        <v>13679.64</v>
      </c>
      <c r="AK24" s="39"/>
      <c r="AL24" s="40">
        <f>'4.2.3BR'!Y58</f>
        <v>198</v>
      </c>
      <c r="AM24" s="47"/>
      <c r="AN24" s="38">
        <f>'4.2.3BR'!AC58</f>
        <v>12200.76</v>
      </c>
      <c r="AO24" s="39"/>
      <c r="AP24" s="40">
        <f>'4.2.3BR'!Y61</f>
        <v>83</v>
      </c>
      <c r="AQ24" s="47"/>
      <c r="AR24" s="38">
        <f>'4.2.3BR'!AC61</f>
        <v>5114.46</v>
      </c>
      <c r="AS24" s="39"/>
      <c r="AT24" s="40">
        <f>'4.2.3BR'!Y70+'4.2.3BR'!Y178</f>
        <v>306</v>
      </c>
      <c r="AU24" s="47"/>
      <c r="AV24" s="38">
        <f>'4.2.3BR'!AC70+'4.2.3BR'!AC178</f>
        <v>18855.719999999998</v>
      </c>
      <c r="AW24" s="39"/>
      <c r="AX24" s="40">
        <f>'4.2.3BR'!Y79</f>
        <v>256</v>
      </c>
      <c r="AY24" s="47"/>
      <c r="AZ24" s="38">
        <f>'4.2.3BR'!AC79</f>
        <v>15774.72</v>
      </c>
      <c r="BA24" s="39"/>
      <c r="BB24" s="40">
        <f>'4.2.3BR'!Y84</f>
        <v>124</v>
      </c>
      <c r="BC24" s="47"/>
      <c r="BD24" s="38">
        <f>'4.2.3BR'!AC84</f>
        <v>7640.88</v>
      </c>
      <c r="BE24" s="39"/>
      <c r="BF24" s="40">
        <f>'4.2.3BR'!Y88</f>
        <v>94</v>
      </c>
      <c r="BG24" s="47"/>
      <c r="BH24" s="38">
        <f>'4.2.3BR'!AC88</f>
        <v>5792.28</v>
      </c>
      <c r="BI24" s="39"/>
      <c r="BJ24" s="40">
        <f>'4.2.3BR'!Y95</f>
        <v>180</v>
      </c>
      <c r="BK24" s="47"/>
      <c r="BL24" s="38">
        <f>'4.2.3BR'!AC95</f>
        <v>11091.6</v>
      </c>
      <c r="BM24" s="39"/>
      <c r="BN24" s="40">
        <f>'4.2.3BR'!Y97+'4.2.3BR'!Y180</f>
        <v>228</v>
      </c>
      <c r="BO24" s="47"/>
      <c r="BP24" s="38">
        <f>'4.2.3BR'!AC97+'4.2.3BR'!AC180</f>
        <v>14049.36</v>
      </c>
      <c r="BQ24" s="39"/>
      <c r="BR24" s="40">
        <f>'4.2.3BR'!Y100+'4.2.3BR'!Y146</f>
        <v>206</v>
      </c>
      <c r="BS24" s="47"/>
      <c r="BT24" s="38">
        <f>'4.2.3BR'!AC100+'4.2.3BR'!AC146</f>
        <v>12693.72</v>
      </c>
      <c r="BU24" s="39"/>
      <c r="BV24" s="40">
        <f>'4.2.3BR'!Y104</f>
        <v>132</v>
      </c>
      <c r="BW24" s="47"/>
      <c r="BX24" s="38">
        <f>'4.2.3BR'!AC104</f>
        <v>8133.8399999999992</v>
      </c>
      <c r="BY24" s="39"/>
      <c r="BZ24" s="40">
        <f>'4.2.3BR'!Y106+'4.2.3BR'!Y149</f>
        <v>264</v>
      </c>
      <c r="CA24" s="47"/>
      <c r="CB24" s="38">
        <f>'4.2.3BR'!AC106+'4.2.3BR'!AC149</f>
        <v>16267.68</v>
      </c>
      <c r="CC24" s="39"/>
      <c r="CD24" s="40">
        <f>'4.2.3BR'!Y110+'4.2.3BR'!Y151+'4.2.3BR'!Y182</f>
        <v>320</v>
      </c>
      <c r="CE24" s="47"/>
      <c r="CF24" s="38">
        <f>'4.2.3BR'!AC110+'4.2.3BR'!AC151+'4.2.3BR'!AC182</f>
        <v>19718.399999999998</v>
      </c>
      <c r="CG24" s="39"/>
      <c r="CH24" s="40">
        <f>'4.2.3BR'!Y115+'4.2.3BR'!Y153</f>
        <v>220</v>
      </c>
      <c r="CI24" s="47"/>
      <c r="CJ24" s="38">
        <f>'4.2.3BR'!AC115+'4.2.3BR'!AC153</f>
        <v>13556.399999999998</v>
      </c>
      <c r="CK24" s="39"/>
      <c r="CL24" s="40">
        <f>'4.2.3BR'!Y118+'4.2.3BR'!Y155</f>
        <v>138</v>
      </c>
      <c r="CM24" s="47"/>
      <c r="CN24" s="38">
        <f>'4.2.3BR'!AC118+'4.2.3BR'!AC155</f>
        <v>8503.56</v>
      </c>
      <c r="CO24" s="39"/>
      <c r="CP24" s="40">
        <f>'4.2.3BR'!Y121+'4.2.3BR'!Y187</f>
        <v>678</v>
      </c>
      <c r="CQ24" s="47"/>
      <c r="CR24" s="38">
        <f>'4.2.3BR'!AC121+'4.2.3BR'!AC187</f>
        <v>41778.359999999993</v>
      </c>
      <c r="CS24" s="39"/>
      <c r="CT24" s="40">
        <f>'4.2.3BR'!Y126+'4.2.3BR'!Y157</f>
        <v>348</v>
      </c>
      <c r="CU24" s="47"/>
      <c r="CV24" s="38">
        <f>'4.2.3BR'!AC126+'4.2.3BR'!AC157</f>
        <v>21443.759999999998</v>
      </c>
      <c r="CW24" s="39"/>
      <c r="CX24" s="40">
        <f>'4.2.3BR'!Y129+'4.2.3BR'!Y160+'4.2.3BR'!Y189</f>
        <v>571</v>
      </c>
      <c r="CY24" s="47"/>
      <c r="CZ24" s="38">
        <f>'4.2.3BR'!AC129+'4.2.3BR'!AC160+'4.2.3BR'!AC189</f>
        <v>35185.019999999997</v>
      </c>
      <c r="DA24" s="39"/>
      <c r="DB24" s="40">
        <f>'4.2.3BR'!Y132+'4.2.3BR'!Y165</f>
        <v>486</v>
      </c>
      <c r="DC24" s="47"/>
      <c r="DD24" s="38">
        <f>'4.2.3BR'!AC132+'4.2.3BR'!AC165</f>
        <v>29947.32</v>
      </c>
      <c r="DE24" s="39"/>
      <c r="DF24" s="40">
        <f>'4.2.3BR'!Y134+'4.2.3BR'!Y168+'4.2.3BR'!Y191</f>
        <v>645</v>
      </c>
      <c r="DG24" s="47"/>
      <c r="DH24" s="38">
        <f>'4.2.3BR'!AC134+'4.2.3BR'!AC168+'4.2.3BR'!AC191</f>
        <v>39744.899999999994</v>
      </c>
      <c r="DI24" s="39"/>
      <c r="DJ24" s="40">
        <f>'4.2.3BR'!Y138+'4.2.3BR'!Y170</f>
        <v>1155</v>
      </c>
      <c r="DK24" s="47"/>
      <c r="DL24" s="38">
        <f>'4.2.3BR'!AC138+'4.2.3BR'!AC170</f>
        <v>71171.099999999991</v>
      </c>
      <c r="DM24" s="39"/>
      <c r="DN24" s="40"/>
      <c r="DO24" s="47"/>
      <c r="DP24" s="38"/>
      <c r="DQ24" s="39"/>
      <c r="DR24" s="40"/>
      <c r="DS24" s="47"/>
      <c r="DT24" s="38"/>
      <c r="DU24" s="39"/>
      <c r="DV24" s="2026"/>
      <c r="DW24" s="2028"/>
    </row>
    <row r="25" spans="1:176" s="136" customFormat="1" ht="6.6" customHeight="1">
      <c r="A25" s="34">
        <f>'3.1Cost by Sub-contractors'!A23</f>
        <v>3.2</v>
      </c>
      <c r="B25" s="26"/>
      <c r="C25" s="2276" t="str">
        <f>'3.1Cost by Sub-contractors'!C23:G23</f>
        <v>Mechanical Boring (Off Shore)</v>
      </c>
      <c r="D25" s="2276"/>
      <c r="E25" s="2276"/>
      <c r="F25" s="2276"/>
      <c r="G25" s="2277"/>
      <c r="H25" s="26"/>
      <c r="I25" s="2276" t="str">
        <f>'3.1Cost by Sub-contractors'!I23:J23</f>
        <v>I-III (70%), IV-VI (30%)</v>
      </c>
      <c r="J25" s="2277"/>
      <c r="K25" s="34" t="str">
        <f>'3.1Cost by Sub-contractors'!K23</f>
        <v>(l.m.)</v>
      </c>
      <c r="L25" s="35">
        <f>'3.1Cost by Sub-contractors'!L23</f>
        <v>72.34</v>
      </c>
      <c r="M25" s="93"/>
      <c r="N25" s="40">
        <f>'4.2.3BR'!AE20+'4.2.3BR'!AE142+'4.2.3BR'!AE174</f>
        <v>597</v>
      </c>
      <c r="O25" s="47"/>
      <c r="P25" s="38">
        <f>'4.2.3BR'!AI20+'4.2.3BR'!AI142+'4.2.3BR'!AI174</f>
        <v>43186.98</v>
      </c>
      <c r="Q25" s="39"/>
      <c r="R25" s="40">
        <f>'4.2.3BR'!AE24</f>
        <v>66</v>
      </c>
      <c r="S25" s="47"/>
      <c r="T25" s="38">
        <f>'4.2.3BR'!AI24</f>
        <v>4774.4400000000005</v>
      </c>
      <c r="U25" s="39"/>
      <c r="V25" s="40">
        <f>'4.2.3BR'!AE30+'4.2.3BR'!AE144</f>
        <v>198</v>
      </c>
      <c r="W25" s="47"/>
      <c r="X25" s="38">
        <f>'4.2.3BR'!AI30+'4.2.3BR'!AI144</f>
        <v>14323.320000000002</v>
      </c>
      <c r="Y25" s="39"/>
      <c r="Z25" s="40">
        <f>'4.2.3BR'!AE37</f>
        <v>92</v>
      </c>
      <c r="AA25" s="47"/>
      <c r="AB25" s="38">
        <f>'4.2.3BR'!AI37</f>
        <v>6655.2800000000007</v>
      </c>
      <c r="AC25" s="39"/>
      <c r="AD25" s="40">
        <f>'4.2.3BR'!AE46+'4.2.3BR'!AE176</f>
        <v>978</v>
      </c>
      <c r="AE25" s="47"/>
      <c r="AF25" s="38">
        <f>'4.2.3BR'!AI46+'4.2.3BR'!AI176</f>
        <v>70748.52</v>
      </c>
      <c r="AG25" s="39"/>
      <c r="AH25" s="40">
        <f>'4.2.3BR'!AE52</f>
        <v>47</v>
      </c>
      <c r="AI25" s="47"/>
      <c r="AJ25" s="38">
        <f>'4.2.3BR'!AI52</f>
        <v>3399.98</v>
      </c>
      <c r="AK25" s="39"/>
      <c r="AL25" s="40">
        <f>'4.2.3BR'!AE58</f>
        <v>13</v>
      </c>
      <c r="AM25" s="47"/>
      <c r="AN25" s="38">
        <f>'4.2.3BR'!AI58</f>
        <v>940.42000000000007</v>
      </c>
      <c r="AO25" s="39"/>
      <c r="AP25" s="40">
        <f>'4.2.3BR'!AE61</f>
        <v>0</v>
      </c>
      <c r="AQ25" s="47"/>
      <c r="AR25" s="38">
        <f>'4.2.3BR'!AI61</f>
        <v>0</v>
      </c>
      <c r="AS25" s="39"/>
      <c r="AT25" s="40">
        <f>'4.2.3BR'!AE70+'4.2.3BR'!AE178</f>
        <v>147</v>
      </c>
      <c r="AU25" s="47"/>
      <c r="AV25" s="38">
        <f>'4.2.3BR'!AI70+'4.2.3BR'!AI178</f>
        <v>10633.980000000001</v>
      </c>
      <c r="AW25" s="39"/>
      <c r="AX25" s="40">
        <f>'4.2.3BR'!AE79</f>
        <v>65</v>
      </c>
      <c r="AY25" s="47"/>
      <c r="AZ25" s="38">
        <f>'4.2.3BR'!AI79</f>
        <v>4702.1000000000004</v>
      </c>
      <c r="BA25" s="39"/>
      <c r="BB25" s="40">
        <f>'4.2.3BR'!AE84</f>
        <v>45</v>
      </c>
      <c r="BC25" s="47"/>
      <c r="BD25" s="38">
        <f>'4.2.3BR'!AI84</f>
        <v>3255.3</v>
      </c>
      <c r="BE25" s="39"/>
      <c r="BF25" s="40">
        <f>'4.2.3BR'!AE88</f>
        <v>51</v>
      </c>
      <c r="BG25" s="47"/>
      <c r="BH25" s="38">
        <f>'4.2.3BR'!AI88</f>
        <v>3689.34</v>
      </c>
      <c r="BI25" s="39"/>
      <c r="BJ25" s="40">
        <f>'4.2.3BR'!AE95</f>
        <v>45</v>
      </c>
      <c r="BK25" s="47"/>
      <c r="BL25" s="38">
        <f>'4.2.3BR'!AI95</f>
        <v>3255.3</v>
      </c>
      <c r="BM25" s="39"/>
      <c r="BN25" s="40">
        <f>'4.2.3BR'!AE97+'4.2.3BR'!AE180</f>
        <v>30</v>
      </c>
      <c r="BO25" s="47"/>
      <c r="BP25" s="38">
        <f>'4.2.3BR'!AI97+'4.2.3BR'!AI180</f>
        <v>2170.2000000000003</v>
      </c>
      <c r="BQ25" s="39"/>
      <c r="BR25" s="40">
        <f>'4.2.3BR'!AE100+'4.2.3BR'!AE146</f>
        <v>194</v>
      </c>
      <c r="BS25" s="47"/>
      <c r="BT25" s="38">
        <f>'4.2.3BR'!AI100+'4.2.3BR'!AI146</f>
        <v>14033.960000000001</v>
      </c>
      <c r="BU25" s="39"/>
      <c r="BV25" s="40">
        <f>'4.2.3BR'!AE104</f>
        <v>66</v>
      </c>
      <c r="BW25" s="47"/>
      <c r="BX25" s="38">
        <f>'4.2.3BR'!AI104</f>
        <v>4774.4400000000005</v>
      </c>
      <c r="BY25" s="39"/>
      <c r="BZ25" s="40">
        <f>'4.2.3BR'!AE106+'4.2.3BR'!AE149</f>
        <v>0</v>
      </c>
      <c r="CA25" s="47"/>
      <c r="CB25" s="38">
        <f>'4.2.3BR'!AI106+'4.2.3BR'!AI149</f>
        <v>0</v>
      </c>
      <c r="CC25" s="39"/>
      <c r="CD25" s="40">
        <f>'4.2.3BR'!AE110+'4.2.3BR'!AE151+'4.2.3BR'!AE182</f>
        <v>44</v>
      </c>
      <c r="CE25" s="47"/>
      <c r="CF25" s="38">
        <f>'4.2.3BR'!AI110+'4.2.3BR'!AI151+'4.2.3BR'!AI182</f>
        <v>3182.96</v>
      </c>
      <c r="CG25" s="39"/>
      <c r="CH25" s="40">
        <f>'4.2.3BR'!AE115+'4.2.3BR'!AE153</f>
        <v>132</v>
      </c>
      <c r="CI25" s="47"/>
      <c r="CJ25" s="38">
        <f>'4.2.3BR'!AI115+'4.2.3BR'!AI153</f>
        <v>9548.880000000001</v>
      </c>
      <c r="CK25" s="39"/>
      <c r="CL25" s="40">
        <f>'4.2.3BR'!AE118+'4.2.3BR'!AE155</f>
        <v>0</v>
      </c>
      <c r="CM25" s="47"/>
      <c r="CN25" s="38">
        <f>'4.2.3BR'!AI118+'4.2.3BR'!AI155</f>
        <v>0</v>
      </c>
      <c r="CO25" s="39"/>
      <c r="CP25" s="40">
        <f>'4.2.3BR'!AE121+'4.2.3BR'!AE187</f>
        <v>0</v>
      </c>
      <c r="CQ25" s="47"/>
      <c r="CR25" s="38">
        <f>'4.2.3BR'!AI121+'4.2.3BR'!AI187</f>
        <v>0</v>
      </c>
      <c r="CS25" s="39"/>
      <c r="CT25" s="40">
        <f>'4.2.3BR'!AE126+'4.2.3BR'!AE157</f>
        <v>320</v>
      </c>
      <c r="CU25" s="47"/>
      <c r="CV25" s="38">
        <f>'4.2.3BR'!AI126+'4.2.3BR'!AI157</f>
        <v>23148.800000000003</v>
      </c>
      <c r="CW25" s="39"/>
      <c r="CX25" s="40">
        <f>'4.2.3BR'!AE129+'4.2.3BR'!AE160+'4.2.3BR'!AE189</f>
        <v>0</v>
      </c>
      <c r="CY25" s="47"/>
      <c r="CZ25" s="38">
        <f>'4.2.3BR'!AI129+'4.2.3BR'!AI160+'4.2.3BR'!AI189</f>
        <v>0</v>
      </c>
      <c r="DA25" s="39"/>
      <c r="DB25" s="40">
        <f>'4.2.3BR'!AE132+'4.2.3BR'!AE165</f>
        <v>0</v>
      </c>
      <c r="DC25" s="47"/>
      <c r="DD25" s="38">
        <f>'4.2.3BR'!AI132+'4.2.3BR'!AI165</f>
        <v>0</v>
      </c>
      <c r="DE25" s="39"/>
      <c r="DF25" s="40">
        <f>'4.2.3BR'!AE134+'4.2.3BR'!AE168+'4.2.3BR'!AE191</f>
        <v>0</v>
      </c>
      <c r="DG25" s="47"/>
      <c r="DH25" s="38">
        <f>'4.2.3BR'!AI134+'4.2.3BR'!AI168+'4.2.3BR'!AI191</f>
        <v>0</v>
      </c>
      <c r="DI25" s="39"/>
      <c r="DJ25" s="40">
        <f>'4.2.3BR'!AE138+'4.2.3BR'!AE170</f>
        <v>280</v>
      </c>
      <c r="DK25" s="47"/>
      <c r="DL25" s="38">
        <f>'4.2.3BR'!AI138+'4.2.3BR'!AI170</f>
        <v>20255.2</v>
      </c>
      <c r="DM25" s="39"/>
      <c r="DN25" s="40"/>
      <c r="DO25" s="47"/>
      <c r="DP25" s="38"/>
      <c r="DQ25" s="39"/>
      <c r="DR25" s="40"/>
      <c r="DS25" s="47"/>
      <c r="DT25" s="38"/>
      <c r="DU25" s="39"/>
      <c r="DV25" s="2026"/>
      <c r="DW25" s="2028"/>
    </row>
    <row r="26" spans="1:176" s="136" customFormat="1" ht="6.6" customHeight="1">
      <c r="A26" s="34">
        <f>'3.1Cost by Sub-contractors'!A24</f>
        <v>3.3</v>
      </c>
      <c r="B26" s="26"/>
      <c r="C26" s="2276" t="str">
        <f>'3.1Cost by Sub-contractors'!C24:G24</f>
        <v>Sampling</v>
      </c>
      <c r="D26" s="2276"/>
      <c r="E26" s="2276"/>
      <c r="F26" s="2276"/>
      <c r="G26" s="2277"/>
      <c r="H26" s="26"/>
      <c r="I26" s="2276">
        <f>'3.1Cost by Sub-contractors'!I24:J24</f>
        <v>0</v>
      </c>
      <c r="J26" s="2277"/>
      <c r="K26" s="34" t="str">
        <f>'3.1Cost by Sub-contractors'!K24</f>
        <v>(nos.)</v>
      </c>
      <c r="L26" s="2187" t="str">
        <f>'3.1Cost by Sub-contractors'!L24</f>
        <v>-</v>
      </c>
      <c r="M26" s="2180"/>
      <c r="N26" s="40">
        <f>'4.2.3BR'!AK20+'4.2.3BR'!AK142+'4.2.3BR'!AK174</f>
        <v>582</v>
      </c>
      <c r="O26" s="47"/>
      <c r="P26" s="2179" t="str">
        <f>'4.2.3BR'!AO20</f>
        <v>-</v>
      </c>
      <c r="Q26" s="2180"/>
      <c r="R26" s="40">
        <f>'4.2.3BR'!AK24</f>
        <v>136</v>
      </c>
      <c r="S26" s="47"/>
      <c r="T26" s="2179" t="str">
        <f>'4.2.3BR'!AO24</f>
        <v>-</v>
      </c>
      <c r="U26" s="2180"/>
      <c r="V26" s="40">
        <f>'4.2.3BR'!AK30+'4.2.3BR'!AK144</f>
        <v>327</v>
      </c>
      <c r="W26" s="47"/>
      <c r="X26" s="2179" t="str">
        <f>'4.2.3BR'!AO30</f>
        <v>-</v>
      </c>
      <c r="Y26" s="2180"/>
      <c r="Z26" s="40">
        <f>'4.2.3BR'!AK37</f>
        <v>294</v>
      </c>
      <c r="AA26" s="47"/>
      <c r="AB26" s="2179" t="str">
        <f>'4.2.3BR'!AO37</f>
        <v>-</v>
      </c>
      <c r="AC26" s="2180"/>
      <c r="AD26" s="40">
        <f>'4.2.3BR'!AK46+'4.2.3BR'!AK176</f>
        <v>938</v>
      </c>
      <c r="AE26" s="47"/>
      <c r="AF26" s="2179" t="str">
        <f>'4.2.3BR'!AO46</f>
        <v>-</v>
      </c>
      <c r="AG26" s="2180"/>
      <c r="AH26" s="40">
        <f>'4.2.3BR'!AK52</f>
        <v>136</v>
      </c>
      <c r="AI26" s="47"/>
      <c r="AJ26" s="2179" t="str">
        <f>'4.2.3BR'!AO52</f>
        <v>-</v>
      </c>
      <c r="AK26" s="2180"/>
      <c r="AL26" s="40">
        <f>'4.2.3BR'!AK58</f>
        <v>107</v>
      </c>
      <c r="AM26" s="47"/>
      <c r="AN26" s="2179" t="str">
        <f>'4.2.3BR'!AO58</f>
        <v>-</v>
      </c>
      <c r="AO26" s="2180"/>
      <c r="AP26" s="40">
        <f>'4.2.3BR'!AK61</f>
        <v>43</v>
      </c>
      <c r="AQ26" s="47"/>
      <c r="AR26" s="2179" t="str">
        <f>'4.2.3BR'!AO61</f>
        <v>-</v>
      </c>
      <c r="AS26" s="2180"/>
      <c r="AT26" s="40">
        <f>'4.2.3BR'!AK70+'4.2.3BR'!AK178</f>
        <v>236</v>
      </c>
      <c r="AU26" s="47"/>
      <c r="AV26" s="2179" t="str">
        <f>'4.2.3BR'!AO70</f>
        <v>-</v>
      </c>
      <c r="AW26" s="2180"/>
      <c r="AX26" s="40">
        <f>'4.2.3BR'!AK79</f>
        <v>171</v>
      </c>
      <c r="AY26" s="47"/>
      <c r="AZ26" s="2179" t="str">
        <f>'4.2.3BR'!AO79</f>
        <v>-</v>
      </c>
      <c r="BA26" s="2180"/>
      <c r="BB26" s="40">
        <f>'4.2.3BR'!AK84</f>
        <v>90</v>
      </c>
      <c r="BC26" s="47"/>
      <c r="BD26" s="2179" t="str">
        <f>'4.2.3BR'!AO84</f>
        <v>-</v>
      </c>
      <c r="BE26" s="2180"/>
      <c r="BF26" s="40">
        <f>'4.2.3BR'!AK88</f>
        <v>77</v>
      </c>
      <c r="BG26" s="47"/>
      <c r="BH26" s="2179" t="str">
        <f>'4.2.3BR'!AO88</f>
        <v>-</v>
      </c>
      <c r="BI26" s="2180"/>
      <c r="BJ26" s="40">
        <f>'4.2.3BR'!AK95</f>
        <v>120</v>
      </c>
      <c r="BK26" s="47"/>
      <c r="BL26" s="2179" t="str">
        <f>'4.2.3BR'!AO95</f>
        <v>-</v>
      </c>
      <c r="BM26" s="2180"/>
      <c r="BN26" s="40">
        <f>'4.2.3BR'!AK97+'4.2.3BR'!AK180</f>
        <v>131</v>
      </c>
      <c r="BO26" s="47"/>
      <c r="BP26" s="2179" t="str">
        <f>'4.2.3BR'!AO97</f>
        <v>-</v>
      </c>
      <c r="BQ26" s="2180"/>
      <c r="BR26" s="40">
        <f>'4.2.3BR'!AK100+'4.2.3BR'!AK146</f>
        <v>202</v>
      </c>
      <c r="BS26" s="47"/>
      <c r="BT26" s="2179" t="str">
        <f>'4.2.3BR'!AO100</f>
        <v>-</v>
      </c>
      <c r="BU26" s="2180"/>
      <c r="BV26" s="40">
        <f>'4.2.3BR'!AK104</f>
        <v>99</v>
      </c>
      <c r="BW26" s="47"/>
      <c r="BX26" s="2179" t="str">
        <f>'4.2.3BR'!AO104</f>
        <v>-</v>
      </c>
      <c r="BY26" s="2180"/>
      <c r="BZ26" s="40">
        <f>'4.2.3BR'!AK106+'4.2.3BR'!AK149</f>
        <v>132</v>
      </c>
      <c r="CA26" s="47"/>
      <c r="CB26" s="2179" t="str">
        <f>'4.2.3BR'!AO106</f>
        <v>-</v>
      </c>
      <c r="CC26" s="2180"/>
      <c r="CD26" s="40">
        <f>'4.2.3BR'!AK110+'4.2.3BR'!AK151+'4.2.3BR'!AK182</f>
        <v>184</v>
      </c>
      <c r="CE26" s="47"/>
      <c r="CF26" s="2179" t="str">
        <f>'4.2.3BR'!AO110</f>
        <v>-</v>
      </c>
      <c r="CG26" s="2180"/>
      <c r="CH26" s="40">
        <f>'4.2.3BR'!AK115+'4.2.3BR'!AK153</f>
        <v>176</v>
      </c>
      <c r="CI26" s="47"/>
      <c r="CJ26" s="2179" t="str">
        <f>'4.2.3BR'!AO115</f>
        <v>-</v>
      </c>
      <c r="CK26" s="2180"/>
      <c r="CL26" s="40">
        <f>'4.2.3BR'!AK118+'4.2.3BR'!AK155</f>
        <v>70</v>
      </c>
      <c r="CM26" s="47"/>
      <c r="CN26" s="2179" t="str">
        <f>'4.2.3BR'!AO118</f>
        <v>-</v>
      </c>
      <c r="CO26" s="2180"/>
      <c r="CP26" s="40">
        <f>'4.2.3BR'!AK121+'4.2.3BR'!AK187</f>
        <v>352</v>
      </c>
      <c r="CQ26" s="47"/>
      <c r="CR26" s="2179" t="str">
        <f>'4.2.3BR'!AO121</f>
        <v>-</v>
      </c>
      <c r="CS26" s="2180"/>
      <c r="CT26" s="40">
        <f>'4.2.3BR'!AK126+'4.2.3BR'!AK157</f>
        <v>336</v>
      </c>
      <c r="CU26" s="47"/>
      <c r="CV26" s="2179" t="str">
        <f>'4.2.3BR'!AO126</f>
        <v>-</v>
      </c>
      <c r="CW26" s="2180"/>
      <c r="CX26" s="40">
        <f>'4.2.3BR'!AK129+'4.2.3BR'!AK160+'4.2.3BR'!AK189</f>
        <v>294</v>
      </c>
      <c r="CY26" s="47"/>
      <c r="CZ26" s="2179" t="str">
        <f>'4.2.3BR'!AO129</f>
        <v>-</v>
      </c>
      <c r="DA26" s="2180"/>
      <c r="DB26" s="40">
        <f>'4.2.3BR'!AK132+'4.2.3BR'!AK165</f>
        <v>248</v>
      </c>
      <c r="DC26" s="47"/>
      <c r="DD26" s="2179" t="str">
        <f>'4.2.3BR'!AO132</f>
        <v>-</v>
      </c>
      <c r="DE26" s="2180"/>
      <c r="DF26" s="40">
        <f>'4.2.3BR'!AK134+'4.2.3BR'!AK168+'4.2.3BR'!AK191</f>
        <v>331</v>
      </c>
      <c r="DG26" s="47"/>
      <c r="DH26" s="2179" t="str">
        <f>'4.2.3BR'!AO134</f>
        <v>-</v>
      </c>
      <c r="DI26" s="2180"/>
      <c r="DJ26" s="40">
        <f>'4.2.3BR'!AK138+'4.2.3BR'!AK170</f>
        <v>738</v>
      </c>
      <c r="DK26" s="47"/>
      <c r="DL26" s="2179" t="str">
        <f>'4.2.3BR'!AO138</f>
        <v>-</v>
      </c>
      <c r="DM26" s="2180"/>
      <c r="DN26" s="40"/>
      <c r="DO26" s="47"/>
      <c r="DP26" s="2179"/>
      <c r="DQ26" s="2180"/>
      <c r="DR26" s="40"/>
      <c r="DS26" s="47"/>
      <c r="DT26" s="2179"/>
      <c r="DU26" s="2180"/>
      <c r="DV26" s="2027"/>
      <c r="DW26" s="2028"/>
    </row>
    <row r="27" spans="1:176" s="136" customFormat="1" ht="6.6" customHeight="1">
      <c r="A27" s="34">
        <f>'3.1Cost by Sub-contractors'!A25</f>
        <v>3.4</v>
      </c>
      <c r="B27" s="538"/>
      <c r="C27" s="2276" t="str">
        <f>'3.1Cost by Sub-contractors'!C25:G25</f>
        <v>Standard Penetration Test (SPT)</v>
      </c>
      <c r="D27" s="2276"/>
      <c r="E27" s="2276"/>
      <c r="F27" s="2276"/>
      <c r="G27" s="2277"/>
      <c r="H27" s="26"/>
      <c r="I27" s="2276">
        <f>'3.1Cost by Sub-contractors'!I25:J25</f>
        <v>0</v>
      </c>
      <c r="J27" s="2277"/>
      <c r="K27" s="34" t="str">
        <f>'3.1Cost by Sub-contractors'!K25</f>
        <v>(points)</v>
      </c>
      <c r="L27" s="35">
        <f>'3.1Cost by Sub-contractors'!L25</f>
        <v>15.96</v>
      </c>
      <c r="M27" s="93"/>
      <c r="N27" s="40">
        <f>'4.2.3BR'!AQ20+'4.2.3BR'!AQ142+'4.2.3BR'!AQ174</f>
        <v>582</v>
      </c>
      <c r="O27" s="47"/>
      <c r="P27" s="38">
        <f>'4.2.3BR'!AU20+'4.2.3BR'!AU142+'4.2.3BR'!AU174</f>
        <v>9288.7200000000012</v>
      </c>
      <c r="Q27" s="39"/>
      <c r="R27" s="40">
        <f>'4.2.3BR'!AQ24</f>
        <v>136</v>
      </c>
      <c r="S27" s="47"/>
      <c r="T27" s="38">
        <f>'4.2.3BR'!AU24</f>
        <v>2170.56</v>
      </c>
      <c r="U27" s="39"/>
      <c r="V27" s="40">
        <f>'4.2.3BR'!AQ30+'4.2.3BR'!AQ144</f>
        <v>327</v>
      </c>
      <c r="W27" s="47"/>
      <c r="X27" s="38">
        <f>'4.2.3BR'!AU30+'4.2.3BR'!AU144</f>
        <v>5218.92</v>
      </c>
      <c r="Y27" s="39"/>
      <c r="Z27" s="40">
        <f>'4.2.3BR'!AQ37</f>
        <v>294</v>
      </c>
      <c r="AA27" s="47"/>
      <c r="AB27" s="38">
        <f>'4.2.3BR'!AU37</f>
        <v>4692.2400000000007</v>
      </c>
      <c r="AC27" s="39"/>
      <c r="AD27" s="40">
        <f>'4.2.3BR'!AQ46+'4.2.3BR'!AQ176</f>
        <v>938</v>
      </c>
      <c r="AE27" s="47"/>
      <c r="AF27" s="38">
        <f>'4.2.3BR'!AU46+'4.2.3BR'!AU176</f>
        <v>14970.48</v>
      </c>
      <c r="AG27" s="39"/>
      <c r="AH27" s="40">
        <f>'4.2.3BR'!AQ52</f>
        <v>136</v>
      </c>
      <c r="AI27" s="47"/>
      <c r="AJ27" s="38">
        <f>'4.2.3BR'!AU52</f>
        <v>2170.56</v>
      </c>
      <c r="AK27" s="39"/>
      <c r="AL27" s="40">
        <f>'4.2.3BR'!AQ58</f>
        <v>107</v>
      </c>
      <c r="AM27" s="47"/>
      <c r="AN27" s="38">
        <f>'4.2.3BR'!AU58</f>
        <v>1707.72</v>
      </c>
      <c r="AO27" s="39"/>
      <c r="AP27" s="40">
        <f>'4.2.3BR'!AQ61</f>
        <v>43</v>
      </c>
      <c r="AQ27" s="47"/>
      <c r="AR27" s="38">
        <f>'4.2.3BR'!AU61</f>
        <v>686.28000000000009</v>
      </c>
      <c r="AS27" s="39"/>
      <c r="AT27" s="40">
        <f>'4.2.3BR'!AQ70+'4.2.3BR'!AQ178</f>
        <v>236</v>
      </c>
      <c r="AU27" s="47"/>
      <c r="AV27" s="38">
        <f>'4.2.3BR'!AU70+'4.2.3BR'!AU178</f>
        <v>3766.5600000000004</v>
      </c>
      <c r="AW27" s="39"/>
      <c r="AX27" s="40">
        <f>'4.2.3BR'!AQ79</f>
        <v>171</v>
      </c>
      <c r="AY27" s="47"/>
      <c r="AZ27" s="38">
        <f>'4.2.3BR'!AU79</f>
        <v>2729.1600000000003</v>
      </c>
      <c r="BA27" s="39"/>
      <c r="BB27" s="40">
        <f>'4.2.3BR'!AQ84</f>
        <v>90</v>
      </c>
      <c r="BC27" s="47"/>
      <c r="BD27" s="38">
        <f>'4.2.3BR'!AU84</f>
        <v>1436.4</v>
      </c>
      <c r="BE27" s="39"/>
      <c r="BF27" s="40">
        <f>'4.2.3BR'!AQ88</f>
        <v>77</v>
      </c>
      <c r="BG27" s="47"/>
      <c r="BH27" s="38">
        <f>'4.2.3BR'!AU88</f>
        <v>1228.92</v>
      </c>
      <c r="BI27" s="39"/>
      <c r="BJ27" s="40">
        <f>'4.2.3BR'!AQ95</f>
        <v>120</v>
      </c>
      <c r="BK27" s="47"/>
      <c r="BL27" s="38">
        <f>'4.2.3BR'!AU95</f>
        <v>1915.2</v>
      </c>
      <c r="BM27" s="39"/>
      <c r="BN27" s="40">
        <f>'4.2.3BR'!AQ97+'4.2.3BR'!AQ180</f>
        <v>131</v>
      </c>
      <c r="BO27" s="47"/>
      <c r="BP27" s="38">
        <f>'4.2.3BR'!AU97+'4.2.3BR'!AU180</f>
        <v>2090.7600000000002</v>
      </c>
      <c r="BQ27" s="39"/>
      <c r="BR27" s="40">
        <f>'4.2.3BR'!AQ100+'4.2.3BR'!AQ146</f>
        <v>202</v>
      </c>
      <c r="BS27" s="47"/>
      <c r="BT27" s="38">
        <f>'4.2.3BR'!AU100+'4.2.3BR'!AU146</f>
        <v>3223.92</v>
      </c>
      <c r="BU27" s="39"/>
      <c r="BV27" s="40">
        <f>'4.2.3BR'!AQ104</f>
        <v>99</v>
      </c>
      <c r="BW27" s="47"/>
      <c r="BX27" s="38">
        <f>'4.2.3BR'!AU104</f>
        <v>1580.0400000000002</v>
      </c>
      <c r="BY27" s="39"/>
      <c r="BZ27" s="40">
        <f>'4.2.3BR'!AQ106+'4.2.3BR'!AQ149</f>
        <v>132</v>
      </c>
      <c r="CA27" s="47"/>
      <c r="CB27" s="38">
        <f>'4.2.3BR'!AU106+'4.2.3BR'!AU149</f>
        <v>2106.7200000000003</v>
      </c>
      <c r="CC27" s="39"/>
      <c r="CD27" s="40">
        <f>'4.2.3BR'!AQ110+'4.2.3BR'!AQ151+'4.2.3BR'!AQ182</f>
        <v>184</v>
      </c>
      <c r="CE27" s="47"/>
      <c r="CF27" s="38">
        <f>'4.2.3BR'!AU110+'4.2.3BR'!AU151+'4.2.3BR'!AU182</f>
        <v>2936.6400000000003</v>
      </c>
      <c r="CG27" s="39"/>
      <c r="CH27" s="40">
        <f>'4.2.3BR'!AQ115+'4.2.3BR'!AQ153</f>
        <v>176</v>
      </c>
      <c r="CI27" s="47"/>
      <c r="CJ27" s="38">
        <f>'4.2.3BR'!AU115+'4.2.3BR'!AU153</f>
        <v>2808.96</v>
      </c>
      <c r="CK27" s="39"/>
      <c r="CL27" s="40">
        <f>'4.2.3BR'!AQ118+'4.2.3BR'!AQ155</f>
        <v>70</v>
      </c>
      <c r="CM27" s="47"/>
      <c r="CN27" s="38">
        <f>'4.2.3BR'!AU118+'4.2.3BR'!AU155</f>
        <v>1117.2</v>
      </c>
      <c r="CO27" s="39"/>
      <c r="CP27" s="40">
        <f>'4.2.3BR'!AQ121+'4.2.3BR'!AQ187</f>
        <v>352</v>
      </c>
      <c r="CQ27" s="47"/>
      <c r="CR27" s="38">
        <f>'4.2.3BR'!AU121+'4.2.3BR'!AU187</f>
        <v>5617.92</v>
      </c>
      <c r="CS27" s="39"/>
      <c r="CT27" s="40">
        <f>'4.2.3BR'!AQ126+'4.2.3BR'!AQ157</f>
        <v>336</v>
      </c>
      <c r="CU27" s="47"/>
      <c r="CV27" s="38">
        <f>'4.2.3BR'!AU126+'4.2.3BR'!AU157</f>
        <v>5362.56</v>
      </c>
      <c r="CW27" s="39"/>
      <c r="CX27" s="40">
        <f>'4.2.3BR'!AQ129+'4.2.3BR'!AQ160+'4.2.3BR'!AQ189</f>
        <v>294</v>
      </c>
      <c r="CY27" s="47"/>
      <c r="CZ27" s="38">
        <f>'4.2.3BR'!AU129+'4.2.3BR'!AU160+'4.2.3BR'!AU189</f>
        <v>4692.24</v>
      </c>
      <c r="DA27" s="39"/>
      <c r="DB27" s="40">
        <f>'4.2.3BR'!AQ132+'4.2.3BR'!AQ165</f>
        <v>248</v>
      </c>
      <c r="DC27" s="47"/>
      <c r="DD27" s="38">
        <f>'4.2.3BR'!AU132+'4.2.3BR'!AU165</f>
        <v>3958.08</v>
      </c>
      <c r="DE27" s="39"/>
      <c r="DF27" s="40">
        <f>'4.2.3BR'!AQ134+'4.2.3BR'!AQ168+'4.2.3BR'!AQ191</f>
        <v>331</v>
      </c>
      <c r="DG27" s="47"/>
      <c r="DH27" s="38">
        <f>'4.2.3BR'!AU134+'4.2.3BR'!AU168+'4.2.3BR'!AU191</f>
        <v>5282.76</v>
      </c>
      <c r="DI27" s="39"/>
      <c r="DJ27" s="40">
        <f>'4.2.3BR'!AQ138+'4.2.3BR'!AQ170</f>
        <v>738</v>
      </c>
      <c r="DK27" s="47"/>
      <c r="DL27" s="38">
        <f>'4.2.3BR'!AU138+'4.2.3BR'!AU170</f>
        <v>11778.480000000001</v>
      </c>
      <c r="DM27" s="39"/>
      <c r="DN27" s="40"/>
      <c r="DO27" s="47"/>
      <c r="DP27" s="38"/>
      <c r="DQ27" s="39"/>
      <c r="DR27" s="40"/>
      <c r="DS27" s="47"/>
      <c r="DT27" s="38"/>
      <c r="DU27" s="39"/>
      <c r="DV27" s="2026"/>
      <c r="DW27" s="2028"/>
    </row>
    <row r="28" spans="1:176" s="136" customFormat="1" ht="6.6" customHeight="1">
      <c r="A28" s="34">
        <f>'3.1Cost by Sub-contractors'!A26</f>
        <v>3.5</v>
      </c>
      <c r="B28" s="26"/>
      <c r="C28" s="2276" t="str">
        <f>'3.1Cost by Sub-contractors'!C26:G26</f>
        <v>Floating Equipment</v>
      </c>
      <c r="D28" s="2276"/>
      <c r="E28" s="2276"/>
      <c r="F28" s="2276"/>
      <c r="G28" s="2277"/>
      <c r="H28" s="26"/>
      <c r="I28" s="2276">
        <f>'3.1Cost by Sub-contractors'!I26:J26</f>
        <v>0</v>
      </c>
      <c r="J28" s="2277"/>
      <c r="K28" s="34" t="str">
        <f>'3.1Cost by Sub-contractors'!K26</f>
        <v>(nos.)</v>
      </c>
      <c r="L28" s="35">
        <f>'3.1Cost by Sub-contractors'!L26</f>
        <v>1072.75</v>
      </c>
      <c r="M28" s="93"/>
      <c r="N28" s="40">
        <f>'4.2.3BR'!AW20+'4.2.3BR'!AW142+'4.2.3BR'!AW174</f>
        <v>2</v>
      </c>
      <c r="O28" s="47"/>
      <c r="P28" s="38">
        <f>'4.2.3BR'!BA20+'4.2.3BR'!BA142+'4.2.3BR'!BA174</f>
        <v>2145.5</v>
      </c>
      <c r="Q28" s="39"/>
      <c r="R28" s="40">
        <f>'4.2.3BR'!AW24</f>
        <v>1</v>
      </c>
      <c r="S28" s="47"/>
      <c r="T28" s="38">
        <f>'4.2.3BR'!BA24</f>
        <v>1072.75</v>
      </c>
      <c r="U28" s="39"/>
      <c r="V28" s="40">
        <f>'4.2.3BR'!AW30+'4.2.3BR'!AW144</f>
        <v>3</v>
      </c>
      <c r="W28" s="47"/>
      <c r="X28" s="38">
        <f>'4.2.3BR'!BA30+'4.2.3BR'!BA144</f>
        <v>3218.25</v>
      </c>
      <c r="Y28" s="39"/>
      <c r="Z28" s="40">
        <f>'4.2.3BR'!AW37</f>
        <v>2</v>
      </c>
      <c r="AA28" s="47"/>
      <c r="AB28" s="38">
        <f>'4.2.3BR'!BA37</f>
        <v>2145.5</v>
      </c>
      <c r="AC28" s="39"/>
      <c r="AD28" s="40">
        <f>'4.2.3BR'!AW46+'4.2.3BR'!AW176</f>
        <v>2</v>
      </c>
      <c r="AE28" s="47"/>
      <c r="AF28" s="38">
        <f>'4.2.3BR'!BA46+'4.2.3BR'!BA176</f>
        <v>2145.5</v>
      </c>
      <c r="AG28" s="39"/>
      <c r="AH28" s="40">
        <f>'4.2.3BR'!AW52</f>
        <v>2</v>
      </c>
      <c r="AI28" s="47"/>
      <c r="AJ28" s="38">
        <f>'4.2.3BR'!BA52</f>
        <v>2145.5</v>
      </c>
      <c r="AK28" s="39"/>
      <c r="AL28" s="40">
        <f>'4.2.3BR'!AW58</f>
        <v>1</v>
      </c>
      <c r="AM28" s="47"/>
      <c r="AN28" s="38">
        <f>'4.2.3BR'!BA58</f>
        <v>1072.75</v>
      </c>
      <c r="AO28" s="39"/>
      <c r="AP28" s="40">
        <f>'4.2.3BR'!AW61</f>
        <v>0</v>
      </c>
      <c r="AQ28" s="47"/>
      <c r="AR28" s="38">
        <f>'4.2.3BR'!BA61</f>
        <v>0</v>
      </c>
      <c r="AS28" s="39"/>
      <c r="AT28" s="40">
        <f>'4.2.3BR'!AW70+'4.2.3BR'!AW178</f>
        <v>3</v>
      </c>
      <c r="AU28" s="47"/>
      <c r="AV28" s="38">
        <f>'4.2.3BR'!BA70+'4.2.3BR'!BA178</f>
        <v>3218.25</v>
      </c>
      <c r="AW28" s="39"/>
      <c r="AX28" s="40">
        <f>'4.2.3BR'!AW79</f>
        <v>3</v>
      </c>
      <c r="AY28" s="47"/>
      <c r="AZ28" s="38">
        <f>'4.2.3BR'!BA79</f>
        <v>3218.25</v>
      </c>
      <c r="BA28" s="39"/>
      <c r="BB28" s="40">
        <f>'4.2.3BR'!AW84</f>
        <v>1</v>
      </c>
      <c r="BC28" s="47"/>
      <c r="BD28" s="38">
        <f>'4.2.3BR'!BA84</f>
        <v>1072.75</v>
      </c>
      <c r="BE28" s="39"/>
      <c r="BF28" s="40">
        <f>'4.2.3BR'!AW88</f>
        <v>1</v>
      </c>
      <c r="BG28" s="47"/>
      <c r="BH28" s="38">
        <f>'4.2.3BR'!BA88</f>
        <v>1072.75</v>
      </c>
      <c r="BI28" s="39"/>
      <c r="BJ28" s="40">
        <f>'4.2.3BR'!AW95</f>
        <v>1</v>
      </c>
      <c r="BK28" s="47"/>
      <c r="BL28" s="38">
        <f>'4.2.3BR'!BA95</f>
        <v>1072.75</v>
      </c>
      <c r="BM28" s="39"/>
      <c r="BN28" s="40">
        <f>'4.2.3BR'!AW97+'4.2.3BR'!AW180</f>
        <v>1</v>
      </c>
      <c r="BO28" s="47"/>
      <c r="BP28" s="38">
        <f>'4.2.3BR'!BA97+'4.2.3BR'!BA180</f>
        <v>1072.75</v>
      </c>
      <c r="BQ28" s="39"/>
      <c r="BR28" s="40">
        <f>'4.2.3BR'!AW100+'4.2.3BR'!AW146</f>
        <v>2</v>
      </c>
      <c r="BS28" s="47"/>
      <c r="BT28" s="38">
        <f>'4.2.3BR'!BA100+'4.2.3BR'!BA146</f>
        <v>2145.5</v>
      </c>
      <c r="BU28" s="39"/>
      <c r="BV28" s="40">
        <f>'4.2.3BR'!AW104</f>
        <v>1</v>
      </c>
      <c r="BW28" s="47"/>
      <c r="BX28" s="38">
        <f>'4.2.3BR'!BA104</f>
        <v>1072.75</v>
      </c>
      <c r="BY28" s="39"/>
      <c r="BZ28" s="40">
        <f>'4.2.3BR'!AW106+'4.2.3BR'!AW149</f>
        <v>0</v>
      </c>
      <c r="CA28" s="47"/>
      <c r="CB28" s="38">
        <f>'4.2.3BR'!BA106+'4.2.3BR'!BA149</f>
        <v>0</v>
      </c>
      <c r="CC28" s="39"/>
      <c r="CD28" s="40">
        <f>'4.2.3BR'!AW110+'4.2.3BR'!AW151+'4.2.3BR'!AW182</f>
        <v>1</v>
      </c>
      <c r="CE28" s="47"/>
      <c r="CF28" s="38">
        <f>'4.2.3BR'!BA110+'4.2.3BR'!BA151+'4.2.3BR'!BA182</f>
        <v>1072.75</v>
      </c>
      <c r="CG28" s="39"/>
      <c r="CH28" s="40">
        <f>'4.2.3BR'!AW115+'4.2.3BR'!AW153</f>
        <v>3</v>
      </c>
      <c r="CI28" s="47"/>
      <c r="CJ28" s="38">
        <f>'4.2.3BR'!BA115+'4.2.3BR'!BA153</f>
        <v>3218.25</v>
      </c>
      <c r="CK28" s="39"/>
      <c r="CL28" s="40">
        <f>'4.2.3BR'!AW118+'4.2.3BR'!AW155</f>
        <v>0</v>
      </c>
      <c r="CM28" s="47"/>
      <c r="CN28" s="38">
        <f>'4.2.3BR'!BA118+'4.2.3BR'!BA155</f>
        <v>0</v>
      </c>
      <c r="CO28" s="39"/>
      <c r="CP28" s="40">
        <f>'4.2.3BR'!AW121+'4.2.3BR'!AW187</f>
        <v>0</v>
      </c>
      <c r="CQ28" s="47"/>
      <c r="CR28" s="38">
        <f>'4.2.3BR'!BA121+'4.2.3BR'!BA187</f>
        <v>0</v>
      </c>
      <c r="CS28" s="39"/>
      <c r="CT28" s="40">
        <f>'4.2.3BR'!AW126+'4.2.3BR'!AW157</f>
        <v>1</v>
      </c>
      <c r="CU28" s="47"/>
      <c r="CV28" s="38">
        <f>'4.2.3BR'!BA126+'4.2.3BR'!BA157</f>
        <v>1072.75</v>
      </c>
      <c r="CW28" s="39"/>
      <c r="CX28" s="40">
        <f>'4.2.3BR'!AW129+'4.2.3BR'!AW160+'4.2.3BR'!AW189</f>
        <v>0</v>
      </c>
      <c r="CY28" s="47"/>
      <c r="CZ28" s="38">
        <f>'4.2.3BR'!BA129+'4.2.3BR'!BA160+'4.2.3BR'!BA189</f>
        <v>0</v>
      </c>
      <c r="DA28" s="39"/>
      <c r="DB28" s="40">
        <f>'4.2.3BR'!AW132+'4.2.3BR'!AW165</f>
        <v>0</v>
      </c>
      <c r="DC28" s="47"/>
      <c r="DD28" s="38">
        <f>'4.2.3BR'!BA132+'4.2.3BR'!BA165</f>
        <v>0</v>
      </c>
      <c r="DE28" s="39"/>
      <c r="DF28" s="40">
        <f>'4.2.3BR'!AW134+'4.2.3BR'!AW168+'4.2.3BR'!AW191</f>
        <v>0</v>
      </c>
      <c r="DG28" s="47"/>
      <c r="DH28" s="38">
        <f>'4.2.3BR'!BA134+'4.2.3BR'!BA168+'4.2.3BR'!BA191</f>
        <v>0</v>
      </c>
      <c r="DI28" s="39"/>
      <c r="DJ28" s="40">
        <f>'4.2.3BR'!AW138+'4.2.3BR'!AW170</f>
        <v>1</v>
      </c>
      <c r="DK28" s="47"/>
      <c r="DL28" s="38">
        <f>'4.2.3BR'!BA138+'4.2.3BR'!BA170</f>
        <v>1072.75</v>
      </c>
      <c r="DM28" s="39"/>
      <c r="DN28" s="40"/>
      <c r="DO28" s="47"/>
      <c r="DP28" s="38"/>
      <c r="DQ28" s="39"/>
      <c r="DR28" s="40"/>
      <c r="DS28" s="47"/>
      <c r="DT28" s="38"/>
      <c r="DU28" s="39"/>
      <c r="DV28" s="2026"/>
      <c r="DW28" s="2028"/>
    </row>
    <row r="29" spans="1:176" s="136" customFormat="1" ht="6.6" customHeight="1">
      <c r="A29" s="34">
        <f>'3.1Cost by Sub-contractors'!A27</f>
        <v>3.6</v>
      </c>
      <c r="B29" s="129"/>
      <c r="C29" s="2276" t="str">
        <f>'3.1Cost by Sub-contractors'!C27:G27</f>
        <v>Undisturbed Sample Test</v>
      </c>
      <c r="D29" s="2276"/>
      <c r="E29" s="2276"/>
      <c r="F29" s="2276"/>
      <c r="G29" s="2277"/>
      <c r="H29" s="26"/>
      <c r="I29" s="2276">
        <f>'3.1Cost by Sub-contractors'!I27:J27</f>
        <v>0</v>
      </c>
      <c r="J29" s="2277"/>
      <c r="K29" s="34" t="str">
        <f>'3.1Cost by Sub-contractors'!K27</f>
        <v>(nos.)</v>
      </c>
      <c r="L29" s="35">
        <f>'3.1Cost by Sub-contractors'!L27</f>
        <v>44.07</v>
      </c>
      <c r="M29" s="93"/>
      <c r="N29" s="40">
        <f>'4.2.3BR'!BC20+'4.2.3BR'!BC142+'4.2.3BR'!BC174</f>
        <v>150</v>
      </c>
      <c r="O29" s="137"/>
      <c r="P29" s="38">
        <f>'4.2.3BR'!BG20+'4.2.3BR'!BG142+'4.2.3BR'!BG174</f>
        <v>6610.5000000000009</v>
      </c>
      <c r="Q29" s="50"/>
      <c r="R29" s="40">
        <f>'4.2.3BR'!BC24</f>
        <v>32</v>
      </c>
      <c r="S29" s="137"/>
      <c r="T29" s="38">
        <f>'4.2.3BR'!BG24</f>
        <v>1410.24</v>
      </c>
      <c r="U29" s="50"/>
      <c r="V29" s="40">
        <f>'4.2.3BR'!BC30+'4.2.3BR'!BC144</f>
        <v>87</v>
      </c>
      <c r="W29" s="137"/>
      <c r="X29" s="38">
        <f>'4.2.3BR'!BG30+'4.2.3BR'!BG144</f>
        <v>3834.09</v>
      </c>
      <c r="Y29" s="50"/>
      <c r="Z29" s="40">
        <f>'4.2.3BR'!BC37</f>
        <v>82</v>
      </c>
      <c r="AA29" s="137"/>
      <c r="AB29" s="38">
        <f>'4.2.3BR'!BG37</f>
        <v>3613.7400000000002</v>
      </c>
      <c r="AC29" s="50"/>
      <c r="AD29" s="40">
        <f>'4.2.3BR'!BC46+'4.2.3BR'!BC176</f>
        <v>236</v>
      </c>
      <c r="AE29" s="137"/>
      <c r="AF29" s="38">
        <f>'4.2.3BR'!BG46+'4.2.3BR'!BG176</f>
        <v>10400.52</v>
      </c>
      <c r="AG29" s="50"/>
      <c r="AH29" s="40">
        <f>'4.2.3BR'!BC52</f>
        <v>36</v>
      </c>
      <c r="AI29" s="137"/>
      <c r="AJ29" s="38">
        <f>'4.2.3BR'!BG52</f>
        <v>1586.52</v>
      </c>
      <c r="AK29" s="50"/>
      <c r="AL29" s="40">
        <f>'4.2.3BR'!BC58</f>
        <v>30</v>
      </c>
      <c r="AM29" s="137"/>
      <c r="AN29" s="38">
        <f>'4.2.3BR'!BG58</f>
        <v>1322.1</v>
      </c>
      <c r="AO29" s="50"/>
      <c r="AP29" s="40">
        <f>'4.2.3BR'!BC61</f>
        <v>12</v>
      </c>
      <c r="AQ29" s="137"/>
      <c r="AR29" s="38">
        <f>'4.2.3BR'!BG61</f>
        <v>528.84</v>
      </c>
      <c r="AS29" s="50"/>
      <c r="AT29" s="40">
        <f>'4.2.3BR'!BC70+'4.2.3BR'!BC178</f>
        <v>59</v>
      </c>
      <c r="AU29" s="137"/>
      <c r="AV29" s="38">
        <f>'4.2.3BR'!BG70+'4.2.3BR'!BG178</f>
        <v>2600.13</v>
      </c>
      <c r="AW29" s="50"/>
      <c r="AX29" s="40">
        <f>'4.2.3BR'!BC79</f>
        <v>46</v>
      </c>
      <c r="AY29" s="137"/>
      <c r="AZ29" s="38">
        <f>'4.2.3BR'!BG79</f>
        <v>2027.22</v>
      </c>
      <c r="BA29" s="50"/>
      <c r="BB29" s="40">
        <f>'4.2.3BR'!BC84</f>
        <v>22</v>
      </c>
      <c r="BC29" s="137"/>
      <c r="BD29" s="38">
        <f>'4.2.3BR'!BG84</f>
        <v>969.54</v>
      </c>
      <c r="BE29" s="50"/>
      <c r="BF29" s="40">
        <f>'4.2.3BR'!BC88</f>
        <v>18</v>
      </c>
      <c r="BG29" s="137"/>
      <c r="BH29" s="38">
        <f>'4.2.3BR'!BG88</f>
        <v>793.26</v>
      </c>
      <c r="BI29" s="50"/>
      <c r="BJ29" s="40">
        <f>'4.2.3BR'!BC95</f>
        <v>30</v>
      </c>
      <c r="BK29" s="137"/>
      <c r="BL29" s="38">
        <f>'4.2.3BR'!BG95</f>
        <v>1322.1</v>
      </c>
      <c r="BM29" s="50"/>
      <c r="BN29" s="40">
        <f>'4.2.3BR'!BC97+'4.2.3BR'!BC180</f>
        <v>35</v>
      </c>
      <c r="BO29" s="137"/>
      <c r="BP29" s="38">
        <f>'4.2.3BR'!BG97+'4.2.3BR'!BG180</f>
        <v>1542.45</v>
      </c>
      <c r="BQ29" s="50"/>
      <c r="BR29" s="40">
        <f>'4.2.3BR'!BC100+'4.2.3BR'!BC146</f>
        <v>56</v>
      </c>
      <c r="BS29" s="137"/>
      <c r="BT29" s="38">
        <f>'4.2.3BR'!BG100+'4.2.3BR'!BG146</f>
        <v>2467.92</v>
      </c>
      <c r="BU29" s="50"/>
      <c r="BV29" s="40">
        <f>'4.2.3BR'!BC104</f>
        <v>27</v>
      </c>
      <c r="BW29" s="137"/>
      <c r="BX29" s="38">
        <f>'4.2.3BR'!BG104</f>
        <v>1189.8900000000001</v>
      </c>
      <c r="BY29" s="50"/>
      <c r="BZ29" s="40">
        <f>'4.2.3BR'!BC106+'4.2.3BR'!BC149</f>
        <v>36</v>
      </c>
      <c r="CA29" s="137"/>
      <c r="CB29" s="38">
        <f>'4.2.3BR'!BG106+'4.2.3BR'!BG149</f>
        <v>1586.52</v>
      </c>
      <c r="CC29" s="50"/>
      <c r="CD29" s="40">
        <f>'4.2.3BR'!BC110+'4.2.3BR'!BC151+'4.2.3BR'!BC182</f>
        <v>48</v>
      </c>
      <c r="CE29" s="137"/>
      <c r="CF29" s="38">
        <f>'4.2.3BR'!BG110+'4.2.3BR'!BG151+'4.2.3BR'!BG182</f>
        <v>2115.36</v>
      </c>
      <c r="CG29" s="50"/>
      <c r="CH29" s="40">
        <f>'4.2.3BR'!BC115+'4.2.3BR'!BC153</f>
        <v>48</v>
      </c>
      <c r="CI29" s="137"/>
      <c r="CJ29" s="38">
        <f>'4.2.3BR'!BG115+'4.2.3BR'!BG153</f>
        <v>2115.36</v>
      </c>
      <c r="CK29" s="50"/>
      <c r="CL29" s="40">
        <f>'4.2.3BR'!BC118+'4.2.3BR'!BC155</f>
        <v>18</v>
      </c>
      <c r="CM29" s="137"/>
      <c r="CN29" s="38">
        <f>'4.2.3BR'!BG118+'4.2.3BR'!BG155</f>
        <v>793.26</v>
      </c>
      <c r="CO29" s="50"/>
      <c r="CP29" s="40">
        <f>'4.2.3BR'!BC121+'4.2.3BR'!BC187</f>
        <v>98</v>
      </c>
      <c r="CQ29" s="137"/>
      <c r="CR29" s="38">
        <f>'4.2.3BR'!BG121+'4.2.3BR'!BG187</f>
        <v>4318.8599999999997</v>
      </c>
      <c r="CS29" s="50"/>
      <c r="CT29" s="40">
        <f>'4.2.3BR'!BC126+'4.2.3BR'!BC157</f>
        <v>88</v>
      </c>
      <c r="CU29" s="137"/>
      <c r="CV29" s="38">
        <f>'4.2.3BR'!BG126+'4.2.3BR'!BG157</f>
        <v>3878.16</v>
      </c>
      <c r="CW29" s="50"/>
      <c r="CX29" s="40">
        <f>'4.2.3BR'!BC129+'4.2.3BR'!BC160+'4.2.3BR'!BC189</f>
        <v>84</v>
      </c>
      <c r="CY29" s="137"/>
      <c r="CZ29" s="38">
        <f>'4.2.3BR'!BG129+'4.2.3BR'!BG160+'4.2.3BR'!BG189</f>
        <v>3701.88</v>
      </c>
      <c r="DA29" s="50"/>
      <c r="DB29" s="40">
        <f>'4.2.3BR'!BC132+'4.2.3BR'!BC165</f>
        <v>68</v>
      </c>
      <c r="DC29" s="137"/>
      <c r="DD29" s="38">
        <f>'4.2.3BR'!BG132+'4.2.3BR'!BG165</f>
        <v>2996.7599999999998</v>
      </c>
      <c r="DE29" s="50"/>
      <c r="DF29" s="40">
        <f>'4.2.3BR'!BC134+'4.2.3BR'!BC168+'4.2.3BR'!BC191</f>
        <v>86</v>
      </c>
      <c r="DG29" s="137"/>
      <c r="DH29" s="38">
        <f>'4.2.3BR'!BG134+'4.2.3BR'!BG168+'4.2.3BR'!BG191</f>
        <v>3790.0200000000004</v>
      </c>
      <c r="DI29" s="50"/>
      <c r="DJ29" s="40">
        <f>'4.2.3BR'!BC138+'4.2.3BR'!BC170</f>
        <v>205</v>
      </c>
      <c r="DK29" s="137"/>
      <c r="DL29" s="38">
        <f>'4.2.3BR'!BG138+'4.2.3BR'!BG170</f>
        <v>9034.35</v>
      </c>
      <c r="DM29" s="50"/>
      <c r="DN29" s="40"/>
      <c r="DO29" s="137"/>
      <c r="DP29" s="38"/>
      <c r="DQ29" s="50"/>
      <c r="DR29" s="40"/>
      <c r="DS29" s="137"/>
      <c r="DT29" s="38"/>
      <c r="DU29" s="50"/>
      <c r="DV29" s="2026"/>
      <c r="DW29" s="2028"/>
    </row>
    <row r="30" spans="1:176" s="136" customFormat="1" ht="6.6" customHeight="1">
      <c r="A30" s="34">
        <f>'3.1Cost by Sub-contractors'!A28</f>
        <v>3.7</v>
      </c>
      <c r="B30" s="26"/>
      <c r="C30" s="2276" t="str">
        <f>'3.1Cost by Sub-contractors'!C28:G28</f>
        <v>Disturbed Sample Test</v>
      </c>
      <c r="D30" s="2276"/>
      <c r="E30" s="2276"/>
      <c r="F30" s="2276"/>
      <c r="G30" s="2277"/>
      <c r="H30" s="26"/>
      <c r="I30" s="2276">
        <f>'3.1Cost by Sub-contractors'!I28:J28</f>
        <v>0</v>
      </c>
      <c r="J30" s="2277"/>
      <c r="K30" s="34" t="str">
        <f>'3.1Cost by Sub-contractors'!K28</f>
        <v>(nos.)</v>
      </c>
      <c r="L30" s="35">
        <f>'3.1Cost by Sub-contractors'!L28</f>
        <v>27.87</v>
      </c>
      <c r="M30" s="93"/>
      <c r="N30" s="40">
        <f>'4.2.3BR'!BI20+'4.2.3BR'!BI142+'4.2.3BR'!BI174</f>
        <v>150</v>
      </c>
      <c r="O30" s="47"/>
      <c r="P30" s="38">
        <f>'4.2.3BR'!BM20+'4.2.3BR'!BM142+'4.2.3BR'!BM174</f>
        <v>4180.5</v>
      </c>
      <c r="Q30" s="39"/>
      <c r="R30" s="40">
        <f>'4.2.3BR'!BI24</f>
        <v>32</v>
      </c>
      <c r="S30" s="47"/>
      <c r="T30" s="38">
        <f>'4.2.3BR'!BM24</f>
        <v>891.84</v>
      </c>
      <c r="U30" s="39"/>
      <c r="V30" s="40">
        <f>'4.2.3BR'!BI30+'4.2.3BR'!BI144</f>
        <v>87</v>
      </c>
      <c r="W30" s="47"/>
      <c r="X30" s="38">
        <f>'4.2.3BR'!BM30+'4.2.3BR'!BM144</f>
        <v>2424.69</v>
      </c>
      <c r="Y30" s="39"/>
      <c r="Z30" s="40">
        <f>'4.2.3BR'!BI37</f>
        <v>82</v>
      </c>
      <c r="AA30" s="47"/>
      <c r="AB30" s="38">
        <f>'4.2.3BR'!BM37</f>
        <v>2285.34</v>
      </c>
      <c r="AC30" s="39"/>
      <c r="AD30" s="40">
        <f>'4.2.3BR'!BI46+'4.2.3BR'!BI176</f>
        <v>236</v>
      </c>
      <c r="AE30" s="47"/>
      <c r="AF30" s="38">
        <f>'4.2.3BR'!BM46+'4.2.3BR'!BM176</f>
        <v>6577.3200000000006</v>
      </c>
      <c r="AG30" s="39"/>
      <c r="AH30" s="40">
        <f>'4.2.3BR'!BI52</f>
        <v>36</v>
      </c>
      <c r="AI30" s="47"/>
      <c r="AJ30" s="38">
        <f>'4.2.3BR'!BM52</f>
        <v>1003.32</v>
      </c>
      <c r="AK30" s="39"/>
      <c r="AL30" s="40">
        <f>'4.2.3BR'!BI58</f>
        <v>30</v>
      </c>
      <c r="AM30" s="47"/>
      <c r="AN30" s="38">
        <f>'4.2.3BR'!BM58</f>
        <v>836.1</v>
      </c>
      <c r="AO30" s="39"/>
      <c r="AP30" s="40">
        <f>'4.2.3BR'!BI61</f>
        <v>12</v>
      </c>
      <c r="AQ30" s="47"/>
      <c r="AR30" s="38">
        <f>'4.2.3BR'!BM61</f>
        <v>334.44</v>
      </c>
      <c r="AS30" s="39"/>
      <c r="AT30" s="40">
        <f>'4.2.3BR'!BI70+'4.2.3BR'!BI178</f>
        <v>59</v>
      </c>
      <c r="AU30" s="47"/>
      <c r="AV30" s="38">
        <f>'4.2.3BR'!BM70+'4.2.3BR'!BM178</f>
        <v>1644.3300000000002</v>
      </c>
      <c r="AW30" s="39"/>
      <c r="AX30" s="40">
        <f>'4.2.3BR'!BI79</f>
        <v>46</v>
      </c>
      <c r="AY30" s="47"/>
      <c r="AZ30" s="38">
        <f>'4.2.3BR'!BM79</f>
        <v>1282.02</v>
      </c>
      <c r="BA30" s="39"/>
      <c r="BB30" s="40">
        <f>'4.2.3BR'!BI84</f>
        <v>22</v>
      </c>
      <c r="BC30" s="47"/>
      <c r="BD30" s="38">
        <f>'4.2.3BR'!BM84</f>
        <v>613.14</v>
      </c>
      <c r="BE30" s="39"/>
      <c r="BF30" s="40">
        <f>'4.2.3BR'!BI88</f>
        <v>18</v>
      </c>
      <c r="BG30" s="47"/>
      <c r="BH30" s="38">
        <f>'4.2.3BR'!BM88</f>
        <v>501.66</v>
      </c>
      <c r="BI30" s="39"/>
      <c r="BJ30" s="40">
        <f>'4.2.3BR'!BI95</f>
        <v>30</v>
      </c>
      <c r="BK30" s="47"/>
      <c r="BL30" s="38">
        <f>'4.2.3BR'!BM95</f>
        <v>836.1</v>
      </c>
      <c r="BM30" s="39"/>
      <c r="BN30" s="40">
        <f>'4.2.3BR'!BI97+'4.2.3BR'!BI180</f>
        <v>35</v>
      </c>
      <c r="BO30" s="47"/>
      <c r="BP30" s="38">
        <f>'4.2.3BR'!BM97+'4.2.3BR'!BM180</f>
        <v>975.45</v>
      </c>
      <c r="BQ30" s="39"/>
      <c r="BR30" s="40">
        <f>'4.2.3BR'!BI100+'4.2.3BR'!BI146</f>
        <v>56</v>
      </c>
      <c r="BS30" s="47"/>
      <c r="BT30" s="38">
        <f>'4.2.3BR'!BM100+'4.2.3BR'!BM146</f>
        <v>1560.72</v>
      </c>
      <c r="BU30" s="39"/>
      <c r="BV30" s="40">
        <f>'4.2.3BR'!BI104</f>
        <v>27</v>
      </c>
      <c r="BW30" s="47"/>
      <c r="BX30" s="38">
        <f>'4.2.3BR'!BM104</f>
        <v>752.49</v>
      </c>
      <c r="BY30" s="39"/>
      <c r="BZ30" s="40">
        <f>'4.2.3BR'!BI106+'4.2.3BR'!BI149</f>
        <v>36</v>
      </c>
      <c r="CA30" s="47"/>
      <c r="CB30" s="38">
        <f>'4.2.3BR'!BM106+'4.2.3BR'!BM149</f>
        <v>1003.32</v>
      </c>
      <c r="CC30" s="39"/>
      <c r="CD30" s="40">
        <f>'4.2.3BR'!BI110+'4.2.3BR'!BI151+'4.2.3BR'!BI182</f>
        <v>48</v>
      </c>
      <c r="CE30" s="47"/>
      <c r="CF30" s="38">
        <f>'4.2.3BR'!BM110+'4.2.3BR'!BM151+'4.2.3BR'!BM182</f>
        <v>1337.76</v>
      </c>
      <c r="CG30" s="39"/>
      <c r="CH30" s="40">
        <f>'4.2.3BR'!BI115+'4.2.3BR'!BI153</f>
        <v>48</v>
      </c>
      <c r="CI30" s="47"/>
      <c r="CJ30" s="38">
        <f>'4.2.3BR'!BM115+'4.2.3BR'!BM153</f>
        <v>1337.76</v>
      </c>
      <c r="CK30" s="39"/>
      <c r="CL30" s="40">
        <f>'4.2.3BR'!BI118+'4.2.3BR'!BI155</f>
        <v>18</v>
      </c>
      <c r="CM30" s="47"/>
      <c r="CN30" s="38">
        <f>'4.2.3BR'!BM118+'4.2.3BR'!BM155</f>
        <v>501.65999999999997</v>
      </c>
      <c r="CO30" s="39"/>
      <c r="CP30" s="40">
        <f>'4.2.3BR'!BI121+'4.2.3BR'!BI187</f>
        <v>98</v>
      </c>
      <c r="CQ30" s="47"/>
      <c r="CR30" s="38">
        <f>'4.2.3BR'!BM121+'4.2.3BR'!BM187</f>
        <v>2731.2599999999998</v>
      </c>
      <c r="CS30" s="39"/>
      <c r="CT30" s="40">
        <f>'4.2.3BR'!BI126+'4.2.3BR'!BI157</f>
        <v>88</v>
      </c>
      <c r="CU30" s="47"/>
      <c r="CV30" s="38">
        <f>'4.2.3BR'!BM126+'4.2.3BR'!BM157</f>
        <v>2452.56</v>
      </c>
      <c r="CW30" s="39"/>
      <c r="CX30" s="40">
        <f>'4.2.3BR'!BI129+'4.2.3BR'!BI160+'4.2.3BR'!BI189</f>
        <v>84</v>
      </c>
      <c r="CY30" s="47"/>
      <c r="CZ30" s="38">
        <f>'4.2.3BR'!BM129+'4.2.3BR'!BM160+'4.2.3BR'!BM189</f>
        <v>2341.08</v>
      </c>
      <c r="DA30" s="39"/>
      <c r="DB30" s="40">
        <f>'4.2.3BR'!BI132+'4.2.3BR'!BI165</f>
        <v>68</v>
      </c>
      <c r="DC30" s="47"/>
      <c r="DD30" s="38">
        <f>'4.2.3BR'!BM132+'4.2.3BR'!BM165</f>
        <v>1895.16</v>
      </c>
      <c r="DE30" s="39"/>
      <c r="DF30" s="40">
        <f>'4.2.3BR'!BI134+'4.2.3BR'!BI168+'4.2.3BR'!BI191</f>
        <v>86</v>
      </c>
      <c r="DG30" s="47"/>
      <c r="DH30" s="38">
        <f>'4.2.3BR'!BM134+'4.2.3BR'!BM168+'4.2.3BR'!BM191</f>
        <v>2396.8199999999997</v>
      </c>
      <c r="DI30" s="39"/>
      <c r="DJ30" s="40">
        <f>'4.2.3BR'!BI138+'4.2.3BR'!BI170</f>
        <v>205</v>
      </c>
      <c r="DK30" s="47"/>
      <c r="DL30" s="38">
        <f>'4.2.3BR'!BM138+'4.2.3BR'!BM170</f>
        <v>5713.35</v>
      </c>
      <c r="DM30" s="39"/>
      <c r="DN30" s="40"/>
      <c r="DO30" s="47"/>
      <c r="DP30" s="38"/>
      <c r="DQ30" s="39"/>
      <c r="DR30" s="40"/>
      <c r="DS30" s="47"/>
      <c r="DT30" s="38"/>
      <c r="DU30" s="39"/>
      <c r="DV30" s="2026"/>
      <c r="DW30" s="2028"/>
    </row>
    <row r="31" spans="1:176" s="136" customFormat="1" ht="6.6" customHeight="1">
      <c r="A31" s="34">
        <f>'3.1Cost by Sub-contractors'!A29</f>
        <v>3.8</v>
      </c>
      <c r="B31" s="538"/>
      <c r="C31" s="2276" t="str">
        <f>'3.1Cost by Sub-contractors'!C29:G29</f>
        <v>Unconfined Compression Test</v>
      </c>
      <c r="D31" s="2276"/>
      <c r="E31" s="2276"/>
      <c r="F31" s="2276"/>
      <c r="G31" s="2277"/>
      <c r="H31" s="26"/>
      <c r="I31" s="2276">
        <f>'3.1Cost by Sub-contractors'!I29:J29</f>
        <v>0</v>
      </c>
      <c r="J31" s="2277"/>
      <c r="K31" s="34" t="str">
        <f>'3.1Cost by Sub-contractors'!K29</f>
        <v>(nos.)</v>
      </c>
      <c r="L31" s="35">
        <f>'3.1Cost by Sub-contractors'!L29</f>
        <v>118.81</v>
      </c>
      <c r="M31" s="93"/>
      <c r="N31" s="40">
        <f>'4.2.3BR'!BO20+'4.2.3BR'!BO142+'4.2.3BR'!BO174</f>
        <v>90</v>
      </c>
      <c r="O31" s="36"/>
      <c r="P31" s="38">
        <f>'4.2.3BR'!BS20+'4.2.3BR'!BS142+'4.2.3BR'!BS174</f>
        <v>10692.9</v>
      </c>
      <c r="Q31" s="51"/>
      <c r="R31" s="40">
        <f>'4.2.3BR'!BO24</f>
        <v>16</v>
      </c>
      <c r="S31" s="36"/>
      <c r="T31" s="38">
        <f>'4.2.3BR'!BS24</f>
        <v>1900.96</v>
      </c>
      <c r="U31" s="51"/>
      <c r="V31" s="40">
        <f>'4.2.3BR'!BO30+'4.2.3BR'!BO144</f>
        <v>50</v>
      </c>
      <c r="W31" s="36"/>
      <c r="X31" s="38">
        <f>'4.2.3BR'!BS30+'4.2.3BR'!BS144</f>
        <v>5940.5</v>
      </c>
      <c r="Y31" s="51"/>
      <c r="Z31" s="40">
        <f>'4.2.3BR'!BO37</f>
        <v>48</v>
      </c>
      <c r="AA31" s="36"/>
      <c r="AB31" s="38">
        <f>'4.2.3BR'!BS37</f>
        <v>5702.88</v>
      </c>
      <c r="AC31" s="51"/>
      <c r="AD31" s="40">
        <f>'4.2.3BR'!BO46+'4.2.3BR'!BO176</f>
        <v>102</v>
      </c>
      <c r="AE31" s="36"/>
      <c r="AF31" s="38">
        <f>'4.2.3BR'!BS46+'4.2.3BR'!BS176</f>
        <v>12118.619999999999</v>
      </c>
      <c r="AG31" s="51"/>
      <c r="AH31" s="40">
        <f>'4.2.3BR'!BO52</f>
        <v>24</v>
      </c>
      <c r="AI31" s="36"/>
      <c r="AJ31" s="38">
        <f>'4.2.3BR'!BS52</f>
        <v>2851.44</v>
      </c>
      <c r="AK31" s="51"/>
      <c r="AL31" s="40">
        <f>'4.2.3BR'!BO58</f>
        <v>22</v>
      </c>
      <c r="AM31" s="36"/>
      <c r="AN31" s="38">
        <f>'4.2.3BR'!BS58</f>
        <v>2613.8200000000002</v>
      </c>
      <c r="AO31" s="51"/>
      <c r="AP31" s="40">
        <f>'4.2.3BR'!BO61</f>
        <v>10</v>
      </c>
      <c r="AQ31" s="36"/>
      <c r="AR31" s="38">
        <f>'4.2.3BR'!BS61</f>
        <v>1188.0999999999999</v>
      </c>
      <c r="AS31" s="51"/>
      <c r="AT31" s="40">
        <f>'4.2.3BR'!BO70+'4.2.3BR'!BO178</f>
        <v>52</v>
      </c>
      <c r="AU31" s="36"/>
      <c r="AV31" s="38">
        <f>'4.2.3BR'!BS70+'4.2.3BR'!BS178</f>
        <v>6178.12</v>
      </c>
      <c r="AW31" s="51"/>
      <c r="AX31" s="40">
        <f>'4.2.3BR'!BO79</f>
        <v>42</v>
      </c>
      <c r="AY31" s="36"/>
      <c r="AZ31" s="38">
        <f>'4.2.3BR'!BS79</f>
        <v>4990.0200000000004</v>
      </c>
      <c r="BA31" s="51"/>
      <c r="BB31" s="40">
        <f>'4.2.3BR'!BO84</f>
        <v>22</v>
      </c>
      <c r="BC31" s="36"/>
      <c r="BD31" s="38">
        <f>'4.2.3BR'!BS84</f>
        <v>2613.8200000000002</v>
      </c>
      <c r="BE31" s="51"/>
      <c r="BF31" s="40">
        <f>'4.2.3BR'!BO88</f>
        <v>18</v>
      </c>
      <c r="BG31" s="36"/>
      <c r="BH31" s="38">
        <f>'4.2.3BR'!BS88</f>
        <v>2138.58</v>
      </c>
      <c r="BI31" s="51"/>
      <c r="BJ31" s="40">
        <f>'4.2.3BR'!BO95</f>
        <v>30</v>
      </c>
      <c r="BK31" s="36"/>
      <c r="BL31" s="38">
        <f>'4.2.3BR'!BS95</f>
        <v>3564.3</v>
      </c>
      <c r="BM31" s="51"/>
      <c r="BN31" s="40">
        <f>'4.2.3BR'!BO97+'4.2.3BR'!BO180</f>
        <v>26</v>
      </c>
      <c r="BO31" s="36"/>
      <c r="BP31" s="38">
        <f>'4.2.3BR'!BS97+'4.2.3BR'!BS180</f>
        <v>3089.06</v>
      </c>
      <c r="BQ31" s="51"/>
      <c r="BR31" s="40">
        <f>'4.2.3BR'!BO100+'4.2.3BR'!BO146</f>
        <v>40</v>
      </c>
      <c r="BS31" s="36"/>
      <c r="BT31" s="38">
        <f>'4.2.3BR'!BS100+'4.2.3BR'!BS146</f>
        <v>4752.4000000000005</v>
      </c>
      <c r="BU31" s="51"/>
      <c r="BV31" s="40">
        <f>'4.2.3BR'!BO104</f>
        <v>18</v>
      </c>
      <c r="BW31" s="36"/>
      <c r="BX31" s="38">
        <f>'4.2.3BR'!BS104</f>
        <v>2138.58</v>
      </c>
      <c r="BY31" s="51"/>
      <c r="BZ31" s="40">
        <f>'4.2.3BR'!BO106+'4.2.3BR'!BO149</f>
        <v>24</v>
      </c>
      <c r="CA31" s="36"/>
      <c r="CB31" s="38">
        <f>'4.2.3BR'!BS106+'4.2.3BR'!BS149</f>
        <v>2851.4399999999996</v>
      </c>
      <c r="CC31" s="51"/>
      <c r="CD31" s="40">
        <f>'4.2.3BR'!BO110+'4.2.3BR'!BO151+'4.2.3BR'!BO182</f>
        <v>32</v>
      </c>
      <c r="CE31" s="36"/>
      <c r="CF31" s="38">
        <f>'4.2.3BR'!BS110+'4.2.3BR'!BS151+'4.2.3BR'!BS182</f>
        <v>3801.92</v>
      </c>
      <c r="CG31" s="51"/>
      <c r="CH31" s="40">
        <f>'4.2.3BR'!BO115+'4.2.3BR'!BO153</f>
        <v>32</v>
      </c>
      <c r="CI31" s="36"/>
      <c r="CJ31" s="38">
        <f>'4.2.3BR'!BS115+'4.2.3BR'!BS153</f>
        <v>3801.92</v>
      </c>
      <c r="CK31" s="51"/>
      <c r="CL31" s="40">
        <f>'4.2.3BR'!BO118+'4.2.3BR'!BO155</f>
        <v>12</v>
      </c>
      <c r="CM31" s="36"/>
      <c r="CN31" s="38">
        <f>'4.2.3BR'!BS118+'4.2.3BR'!BS155</f>
        <v>1425.72</v>
      </c>
      <c r="CO31" s="51"/>
      <c r="CP31" s="40">
        <f>'4.2.3BR'!BO121+'4.2.3BR'!BO187</f>
        <v>52</v>
      </c>
      <c r="CQ31" s="36"/>
      <c r="CR31" s="38">
        <f>'4.2.3BR'!BS121+'4.2.3BR'!BS187</f>
        <v>6178.12</v>
      </c>
      <c r="CS31" s="51"/>
      <c r="CT31" s="40">
        <f>'4.2.3BR'!BO126+'4.2.3BR'!BO157</f>
        <v>48</v>
      </c>
      <c r="CU31" s="36"/>
      <c r="CV31" s="38">
        <f>'4.2.3BR'!BS126+'4.2.3BR'!BS157</f>
        <v>5702.8799999999992</v>
      </c>
      <c r="CW31" s="51"/>
      <c r="CX31" s="40">
        <f>'4.2.3BR'!BO129+'4.2.3BR'!BO160+'4.2.3BR'!BO189</f>
        <v>50</v>
      </c>
      <c r="CY31" s="36"/>
      <c r="CZ31" s="38">
        <f>'4.2.3BR'!BS129+'4.2.3BR'!BS160+'4.2.3BR'!BS189</f>
        <v>5940.5</v>
      </c>
      <c r="DA31" s="51"/>
      <c r="DB31" s="40">
        <f>'4.2.3BR'!BO132+'4.2.3BR'!BO165</f>
        <v>44</v>
      </c>
      <c r="DC31" s="36"/>
      <c r="DD31" s="38">
        <f>'4.2.3BR'!BS132+'4.2.3BR'!BS165</f>
        <v>5227.6399999999994</v>
      </c>
      <c r="DE31" s="51"/>
      <c r="DF31" s="40">
        <f>'4.2.3BR'!BO134+'4.2.3BR'!BO168+'4.2.3BR'!BO191</f>
        <v>50</v>
      </c>
      <c r="DG31" s="36"/>
      <c r="DH31" s="38">
        <f>'4.2.3BR'!BS134+'4.2.3BR'!BS168+'4.2.3BR'!BS191</f>
        <v>5940.5000000000009</v>
      </c>
      <c r="DI31" s="51"/>
      <c r="DJ31" s="40">
        <f>'4.2.3BR'!BO138+'4.2.3BR'!BO170</f>
        <v>82</v>
      </c>
      <c r="DK31" s="36"/>
      <c r="DL31" s="38">
        <f>'4.2.3BR'!BS138+'4.2.3BR'!BS170</f>
        <v>9742.42</v>
      </c>
      <c r="DM31" s="51"/>
      <c r="DN31" s="40"/>
      <c r="DO31" s="36"/>
      <c r="DP31" s="38"/>
      <c r="DQ31" s="51"/>
      <c r="DR31" s="40"/>
      <c r="DS31" s="36"/>
      <c r="DT31" s="38"/>
      <c r="DU31" s="51"/>
      <c r="DV31" s="2026"/>
      <c r="DW31" s="2028"/>
    </row>
    <row r="32" spans="1:176" s="136" customFormat="1" ht="6.6" customHeight="1">
      <c r="A32" s="34">
        <f>'3.1Cost by Sub-contractors'!A30</f>
        <v>3.9</v>
      </c>
      <c r="B32" s="26"/>
      <c r="C32" s="2276" t="str">
        <f>'3.1Cost by Sub-contractors'!C30:G30</f>
        <v>Consolidation Test (Cv)</v>
      </c>
      <c r="D32" s="2276"/>
      <c r="E32" s="2276"/>
      <c r="F32" s="2276"/>
      <c r="G32" s="2277"/>
      <c r="H32" s="26"/>
      <c r="I32" s="2276">
        <f>'3.1Cost by Sub-contractors'!I30:J30</f>
        <v>0</v>
      </c>
      <c r="J32" s="2277"/>
      <c r="K32" s="34" t="str">
        <f>'3.1Cost by Sub-contractors'!K30</f>
        <v>(nos.)</v>
      </c>
      <c r="L32" s="35">
        <f>'3.1Cost by Sub-contractors'!L30</f>
        <v>145.26</v>
      </c>
      <c r="M32" s="93"/>
      <c r="N32" s="40">
        <f>'4.2.3BR'!BU20+'4.2.3BR'!BU142+'4.2.3BR'!BU174</f>
        <v>6</v>
      </c>
      <c r="O32" s="47"/>
      <c r="P32" s="38">
        <f>'4.2.3BR'!BY20+'4.2.3BR'!BY142+'4.2.3BR'!BY174</f>
        <v>871.56</v>
      </c>
      <c r="Q32" s="39"/>
      <c r="R32" s="40">
        <f>'4.2.3BR'!BU24</f>
        <v>8</v>
      </c>
      <c r="S32" s="47"/>
      <c r="T32" s="38">
        <f>'4.2.3BR'!BY24</f>
        <v>1162.08</v>
      </c>
      <c r="U32" s="39"/>
      <c r="V32" s="40">
        <f>'4.2.3BR'!BU30+'4.2.3BR'!BU144</f>
        <v>6</v>
      </c>
      <c r="W32" s="47"/>
      <c r="X32" s="38">
        <f>'4.2.3BR'!BY30+'4.2.3BR'!BY144</f>
        <v>871.56</v>
      </c>
      <c r="Y32" s="39"/>
      <c r="Z32" s="40">
        <f>'4.2.3BR'!BU37</f>
        <v>4</v>
      </c>
      <c r="AA32" s="47"/>
      <c r="AB32" s="38">
        <f>'4.2.3BR'!BY37</f>
        <v>581.04</v>
      </c>
      <c r="AC32" s="39"/>
      <c r="AD32" s="40">
        <f>'4.2.3BR'!BU46+'4.2.3BR'!BU176</f>
        <v>0</v>
      </c>
      <c r="AE32" s="47"/>
      <c r="AF32" s="38">
        <f>'4.2.3BR'!BY46+'4.2.3BR'!BY176</f>
        <v>0</v>
      </c>
      <c r="AG32" s="39"/>
      <c r="AH32" s="40">
        <f>'4.2.3BR'!BU52</f>
        <v>0</v>
      </c>
      <c r="AI32" s="47"/>
      <c r="AJ32" s="38">
        <f>'4.2.3BR'!BY52</f>
        <v>0</v>
      </c>
      <c r="AK32" s="39"/>
      <c r="AL32" s="40">
        <f>'4.2.3BR'!BU58</f>
        <v>0</v>
      </c>
      <c r="AM32" s="47"/>
      <c r="AN32" s="38">
        <f>'4.2.3BR'!BY58</f>
        <v>0</v>
      </c>
      <c r="AO32" s="39"/>
      <c r="AP32" s="40">
        <f>'4.2.3BR'!BU61</f>
        <v>0</v>
      </c>
      <c r="AQ32" s="47"/>
      <c r="AR32" s="38">
        <f>'4.2.3BR'!BY61</f>
        <v>0</v>
      </c>
      <c r="AS32" s="39"/>
      <c r="AT32" s="40">
        <f>'4.2.3BR'!BU70+'4.2.3BR'!BU178</f>
        <v>0</v>
      </c>
      <c r="AU32" s="47"/>
      <c r="AV32" s="38">
        <f>'4.2.3BR'!BY70+'4.2.3BR'!BY178</f>
        <v>0</v>
      </c>
      <c r="AW32" s="39"/>
      <c r="AX32" s="40">
        <f>'4.2.3BR'!BU79</f>
        <v>0</v>
      </c>
      <c r="AY32" s="47"/>
      <c r="AZ32" s="38">
        <f>'4.2.3BR'!BY79</f>
        <v>0</v>
      </c>
      <c r="BA32" s="39"/>
      <c r="BB32" s="40">
        <f>'4.2.3BR'!BU84</f>
        <v>0</v>
      </c>
      <c r="BC32" s="47"/>
      <c r="BD32" s="38">
        <f>'4.2.3BR'!BY84</f>
        <v>0</v>
      </c>
      <c r="BE32" s="39"/>
      <c r="BF32" s="40">
        <f>'4.2.3BR'!BU88</f>
        <v>0</v>
      </c>
      <c r="BG32" s="47"/>
      <c r="BH32" s="38">
        <f>'4.2.3BR'!BY88</f>
        <v>0</v>
      </c>
      <c r="BI32" s="39"/>
      <c r="BJ32" s="40">
        <f>'4.2.3BR'!BU95</f>
        <v>0</v>
      </c>
      <c r="BK32" s="47"/>
      <c r="BL32" s="38">
        <f>'4.2.3BR'!BY95</f>
        <v>0</v>
      </c>
      <c r="BM32" s="39"/>
      <c r="BN32" s="40">
        <f>'4.2.3BR'!BU97+'4.2.3BR'!BU180</f>
        <v>0</v>
      </c>
      <c r="BO32" s="47"/>
      <c r="BP32" s="38">
        <f>'4.2.3BR'!BY97+'4.2.3BR'!BY180</f>
        <v>0</v>
      </c>
      <c r="BQ32" s="39"/>
      <c r="BR32" s="40">
        <f>'4.2.3BR'!BU100+'4.2.3BR'!BU146</f>
        <v>0</v>
      </c>
      <c r="BS32" s="47"/>
      <c r="BT32" s="38">
        <f>'4.2.3BR'!BY100+'4.2.3BR'!BY146</f>
        <v>0</v>
      </c>
      <c r="BU32" s="39"/>
      <c r="BV32" s="40">
        <f>'4.2.3BR'!BU104</f>
        <v>0</v>
      </c>
      <c r="BW32" s="47"/>
      <c r="BX32" s="38">
        <f>'4.2.3BR'!BY104</f>
        <v>0</v>
      </c>
      <c r="BY32" s="39"/>
      <c r="BZ32" s="40">
        <f>'4.2.3BR'!BU106+'4.2.3BR'!BU149</f>
        <v>0</v>
      </c>
      <c r="CA32" s="47"/>
      <c r="CB32" s="38">
        <f>'4.2.3BR'!BY106+'4.2.3BR'!BY149</f>
        <v>0</v>
      </c>
      <c r="CC32" s="39"/>
      <c r="CD32" s="40">
        <f>'4.2.3BR'!BU110+'4.2.3BR'!BU151+'4.2.3BR'!BU182</f>
        <v>0</v>
      </c>
      <c r="CE32" s="47"/>
      <c r="CF32" s="38">
        <f>'4.2.3BR'!BY110+'4.2.3BR'!BY151+'4.2.3BR'!BY182</f>
        <v>0</v>
      </c>
      <c r="CG32" s="39"/>
      <c r="CH32" s="40">
        <f>'4.2.3BR'!BU115+'4.2.3BR'!BU153</f>
        <v>0</v>
      </c>
      <c r="CI32" s="47"/>
      <c r="CJ32" s="38">
        <f>'4.2.3BR'!BY115+'4.2.3BR'!BY153</f>
        <v>0</v>
      </c>
      <c r="CK32" s="39"/>
      <c r="CL32" s="40">
        <f>'4.2.3BR'!BU118+'4.2.3BR'!BU155</f>
        <v>0</v>
      </c>
      <c r="CM32" s="47"/>
      <c r="CN32" s="38">
        <f>'4.2.3BR'!BY118+'4.2.3BR'!BY155</f>
        <v>0</v>
      </c>
      <c r="CO32" s="39"/>
      <c r="CP32" s="40">
        <f>'4.2.3BR'!BY121+'4.2.3BR'!BY187</f>
        <v>0</v>
      </c>
      <c r="CQ32" s="47"/>
      <c r="CR32" s="38">
        <f>'4.2.3BR'!BY121+'4.2.3BR'!BY187</f>
        <v>0</v>
      </c>
      <c r="CS32" s="39"/>
      <c r="CT32" s="40">
        <f>'4.2.3BR'!BU126+'4.2.3BR'!BU157</f>
        <v>0</v>
      </c>
      <c r="CU32" s="47"/>
      <c r="CV32" s="38">
        <f>'4.2.3BR'!BY126+'4.2.3BR'!BY157</f>
        <v>0</v>
      </c>
      <c r="CW32" s="39"/>
      <c r="CX32" s="40">
        <f>'4.2.3BR'!BU129+'4.2.3BR'!BU160+'4.2.3BR'!BU189</f>
        <v>0</v>
      </c>
      <c r="CY32" s="47"/>
      <c r="CZ32" s="38">
        <f>'4.2.3BR'!BY129+'4.2.3BR'!BY160+'4.2.3BR'!BY189</f>
        <v>0</v>
      </c>
      <c r="DA32" s="39"/>
      <c r="DB32" s="40">
        <f>'4.2.3BR'!BU132+'4.2.3BR'!BU165</f>
        <v>0</v>
      </c>
      <c r="DC32" s="47"/>
      <c r="DD32" s="38">
        <f>'4.2.3BR'!BY132+'4.2.3BR'!BY165</f>
        <v>0</v>
      </c>
      <c r="DE32" s="39"/>
      <c r="DF32" s="40">
        <f>'4.2.3BR'!BU134+'4.2.3BR'!BU168+'4.2.3BR'!BU191</f>
        <v>0</v>
      </c>
      <c r="DG32" s="47"/>
      <c r="DH32" s="38">
        <f>'4.2.3BR'!BY134+'4.2.3BR'!BY168+'4.2.3BR'!BY191</f>
        <v>0</v>
      </c>
      <c r="DI32" s="39"/>
      <c r="DJ32" s="40">
        <f>'4.2.3BR'!BU138+'4.2.3BR'!BU170</f>
        <v>0</v>
      </c>
      <c r="DK32" s="47"/>
      <c r="DL32" s="38">
        <f>'4.2.3BR'!BY138+'4.2.3BR'!BY170</f>
        <v>0</v>
      </c>
      <c r="DM32" s="39"/>
      <c r="DN32" s="40"/>
      <c r="DO32" s="47"/>
      <c r="DP32" s="38"/>
      <c r="DQ32" s="39"/>
      <c r="DR32" s="40"/>
      <c r="DS32" s="47"/>
      <c r="DT32" s="38"/>
      <c r="DU32" s="39"/>
      <c r="DV32" s="2026"/>
      <c r="DW32" s="2028"/>
    </row>
    <row r="33" spans="1:176" s="1921" customFormat="1" ht="6.6" customHeight="1">
      <c r="A33" s="45">
        <f>'3.1Cost by Sub-contractors'!A31</f>
        <v>4</v>
      </c>
      <c r="B33" s="42"/>
      <c r="C33" s="2278" t="str">
        <f>'3.1Cost by Sub-contractors'!C31:G31</f>
        <v>Interchange (IC)</v>
      </c>
      <c r="D33" s="2278"/>
      <c r="E33" s="2278"/>
      <c r="F33" s="2278"/>
      <c r="G33" s="2279"/>
      <c r="H33" s="42"/>
      <c r="I33" s="2278"/>
      <c r="J33" s="2279"/>
      <c r="K33" s="45"/>
      <c r="L33" s="53"/>
      <c r="M33" s="91"/>
      <c r="N33" s="33"/>
      <c r="O33" s="92"/>
      <c r="P33" s="31">
        <f>SUM(P34:P38)</f>
        <v>0</v>
      </c>
      <c r="Q33" s="32"/>
      <c r="R33" s="33"/>
      <c r="S33" s="92"/>
      <c r="T33" s="31">
        <f>SUM(T34:T38)</f>
        <v>0</v>
      </c>
      <c r="U33" s="32"/>
      <c r="V33" s="33"/>
      <c r="W33" s="92"/>
      <c r="X33" s="31">
        <f>SUM(X34:X38)</f>
        <v>0</v>
      </c>
      <c r="Y33" s="32"/>
      <c r="Z33" s="33"/>
      <c r="AA33" s="92"/>
      <c r="AB33" s="31">
        <f>SUM(AB34:AB38)</f>
        <v>0</v>
      </c>
      <c r="AC33" s="32"/>
      <c r="AD33" s="33"/>
      <c r="AE33" s="92"/>
      <c r="AF33" s="31">
        <f>SUM(AF34:AF38)</f>
        <v>2075.5199999999995</v>
      </c>
      <c r="AG33" s="32"/>
      <c r="AH33" s="33"/>
      <c r="AI33" s="92"/>
      <c r="AJ33" s="31">
        <f>SUM(AJ34:AJ38)</f>
        <v>0</v>
      </c>
      <c r="AK33" s="32"/>
      <c r="AL33" s="33"/>
      <c r="AM33" s="92"/>
      <c r="AN33" s="31">
        <f>SUM(AN34:AN38)</f>
        <v>0</v>
      </c>
      <c r="AO33" s="32"/>
      <c r="AP33" s="33"/>
      <c r="AQ33" s="92"/>
      <c r="AR33" s="31">
        <f>SUM(AR34:AR38)</f>
        <v>0</v>
      </c>
      <c r="AS33" s="32"/>
      <c r="AT33" s="33"/>
      <c r="AU33" s="92"/>
      <c r="AV33" s="31">
        <f>SUM(AV34:AV38)</f>
        <v>2075.5199999999995</v>
      </c>
      <c r="AW33" s="32"/>
      <c r="AX33" s="33"/>
      <c r="AY33" s="92"/>
      <c r="AZ33" s="31">
        <f>SUM(AZ34:AZ38)</f>
        <v>0</v>
      </c>
      <c r="BA33" s="32"/>
      <c r="BB33" s="33"/>
      <c r="BC33" s="92"/>
      <c r="BD33" s="31">
        <f>SUM(BD34:BD38)</f>
        <v>0</v>
      </c>
      <c r="BE33" s="32"/>
      <c r="BF33" s="33"/>
      <c r="BG33" s="92"/>
      <c r="BH33" s="31">
        <f>SUM(BH34:BH38)</f>
        <v>0</v>
      </c>
      <c r="BI33" s="32"/>
      <c r="BJ33" s="33"/>
      <c r="BK33" s="92"/>
      <c r="BL33" s="31">
        <f>SUM(BL34:BL38)</f>
        <v>0</v>
      </c>
      <c r="BM33" s="32"/>
      <c r="BN33" s="33"/>
      <c r="BO33" s="92"/>
      <c r="BP33" s="31">
        <f>SUM(BP34:BP38)</f>
        <v>2075.5199999999995</v>
      </c>
      <c r="BQ33" s="32"/>
      <c r="BR33" s="33"/>
      <c r="BS33" s="92"/>
      <c r="BT33" s="31">
        <f>SUM(BT34:BT38)</f>
        <v>0</v>
      </c>
      <c r="BU33" s="32"/>
      <c r="BV33" s="33"/>
      <c r="BW33" s="92"/>
      <c r="BX33" s="31">
        <f>SUM(BX34:BX38)</f>
        <v>0</v>
      </c>
      <c r="BY33" s="32"/>
      <c r="BZ33" s="33"/>
      <c r="CA33" s="92"/>
      <c r="CB33" s="31">
        <f>SUM(CB34:CB38)</f>
        <v>0</v>
      </c>
      <c r="CC33" s="32"/>
      <c r="CD33" s="33"/>
      <c r="CE33" s="92"/>
      <c r="CF33" s="31">
        <f>SUM(CF34:CF38)</f>
        <v>2075.5199999999995</v>
      </c>
      <c r="CG33" s="32"/>
      <c r="CH33" s="33"/>
      <c r="CI33" s="92"/>
      <c r="CJ33" s="31">
        <f>SUM(CJ34:CJ38)</f>
        <v>0</v>
      </c>
      <c r="CK33" s="32"/>
      <c r="CL33" s="33"/>
      <c r="CM33" s="92"/>
      <c r="CN33" s="31">
        <f>SUM(CN34:CN38)</f>
        <v>0</v>
      </c>
      <c r="CO33" s="32"/>
      <c r="CP33" s="33"/>
      <c r="CQ33" s="92"/>
      <c r="CR33" s="31">
        <f>SUM(CR34:CR38)</f>
        <v>2075.5199999999995</v>
      </c>
      <c r="CS33" s="32"/>
      <c r="CT33" s="33"/>
      <c r="CU33" s="92"/>
      <c r="CV33" s="31">
        <f>SUM(CV34:CV38)</f>
        <v>0</v>
      </c>
      <c r="CW33" s="32"/>
      <c r="CX33" s="33"/>
      <c r="CY33" s="92"/>
      <c r="CZ33" s="31">
        <f>SUM(CZ34:CZ38)</f>
        <v>2075.5199999999995</v>
      </c>
      <c r="DA33" s="32"/>
      <c r="DB33" s="33"/>
      <c r="DC33" s="92"/>
      <c r="DD33" s="31">
        <f>SUM(DD34:DD38)</f>
        <v>0</v>
      </c>
      <c r="DE33" s="32"/>
      <c r="DF33" s="33"/>
      <c r="DG33" s="92"/>
      <c r="DH33" s="31">
        <f>SUM(DH34:DH38)</f>
        <v>2075.5199999999995</v>
      </c>
      <c r="DI33" s="32"/>
      <c r="DJ33" s="33"/>
      <c r="DK33" s="92"/>
      <c r="DL33" s="31">
        <f>SUM(DL34:DL38)</f>
        <v>0</v>
      </c>
      <c r="DM33" s="32"/>
      <c r="DN33" s="33"/>
      <c r="DO33" s="92"/>
      <c r="DP33" s="31">
        <f>SUM(DP34:DP38)</f>
        <v>0</v>
      </c>
      <c r="DQ33" s="32"/>
      <c r="DR33" s="33"/>
      <c r="DS33" s="92"/>
      <c r="DT33" s="31">
        <f>SUM(DT34:DT38)</f>
        <v>0</v>
      </c>
      <c r="DU33" s="32"/>
      <c r="DV33" s="2028"/>
      <c r="DW33" s="2029"/>
      <c r="DX33" s="135"/>
      <c r="DY33" s="135"/>
      <c r="DZ33" s="135"/>
      <c r="EA33" s="135"/>
      <c r="EB33" s="135"/>
      <c r="EC33" s="135"/>
      <c r="ED33" s="135"/>
      <c r="EE33" s="135"/>
      <c r="EF33" s="135"/>
      <c r="EG33" s="135"/>
      <c r="EH33" s="135"/>
      <c r="EI33" s="135"/>
      <c r="EJ33" s="135"/>
      <c r="EK33" s="135"/>
      <c r="EL33" s="135"/>
      <c r="EM33" s="135"/>
      <c r="EN33" s="135"/>
      <c r="EO33" s="135"/>
      <c r="EP33" s="135"/>
      <c r="EQ33" s="135"/>
      <c r="ER33" s="135"/>
      <c r="ES33" s="135"/>
      <c r="ET33" s="135"/>
      <c r="EU33" s="135"/>
      <c r="EV33" s="135"/>
      <c r="EW33" s="135"/>
      <c r="EX33" s="135"/>
      <c r="EY33" s="135"/>
      <c r="EZ33" s="135"/>
      <c r="FA33" s="135"/>
      <c r="FB33" s="135"/>
      <c r="FC33" s="135"/>
      <c r="FD33" s="135"/>
      <c r="FE33" s="135"/>
      <c r="FF33" s="135"/>
      <c r="FG33" s="135"/>
      <c r="FH33" s="135"/>
      <c r="FI33" s="135"/>
      <c r="FJ33" s="135"/>
      <c r="FK33" s="135"/>
      <c r="FL33" s="135"/>
      <c r="FM33" s="135"/>
      <c r="FN33" s="135"/>
      <c r="FO33" s="135"/>
      <c r="FP33" s="135"/>
      <c r="FQ33" s="135"/>
      <c r="FR33" s="135"/>
      <c r="FS33" s="135"/>
      <c r="FT33" s="135"/>
    </row>
    <row r="34" spans="1:176" s="43" customFormat="1" ht="6.6" customHeight="1">
      <c r="A34" s="34">
        <f>'3.1Cost by Sub-contractors'!A32</f>
        <v>4.0999999999999996</v>
      </c>
      <c r="B34" s="142"/>
      <c r="C34" s="2276" t="str">
        <f>'3.1Cost by Sub-contractors'!C32:G32</f>
        <v>Mechanical Boring</v>
      </c>
      <c r="D34" s="2276"/>
      <c r="E34" s="2276"/>
      <c r="F34" s="2276"/>
      <c r="G34" s="2277"/>
      <c r="H34" s="26"/>
      <c r="I34" s="2276" t="str">
        <f>'3.1Cost by Sub-contractors'!I32:J32</f>
        <v>I-III (100%)</v>
      </c>
      <c r="J34" s="2277"/>
      <c r="K34" s="34" t="str">
        <f>'3.1Cost by Sub-contractors'!K32</f>
        <v>(l.m.)</v>
      </c>
      <c r="L34" s="35">
        <f>'3.1Cost by Sub-contractors'!L32</f>
        <v>51.08</v>
      </c>
      <c r="M34" s="93"/>
      <c r="N34" s="40">
        <f>'4.2.4IC'!K15</f>
        <v>0</v>
      </c>
      <c r="O34" s="47"/>
      <c r="P34" s="38">
        <f>'4.2.4IC'!O15</f>
        <v>0</v>
      </c>
      <c r="Q34" s="39"/>
      <c r="R34" s="40"/>
      <c r="S34" s="47"/>
      <c r="T34" s="38"/>
      <c r="U34" s="39"/>
      <c r="V34" s="40"/>
      <c r="W34" s="47"/>
      <c r="X34" s="38"/>
      <c r="Y34" s="39"/>
      <c r="Z34" s="40"/>
      <c r="AA34" s="47"/>
      <c r="AB34" s="38"/>
      <c r="AC34" s="39"/>
      <c r="AD34" s="40">
        <f>'4.2.4IC'!K17</f>
        <v>30</v>
      </c>
      <c r="AE34" s="47"/>
      <c r="AF34" s="38">
        <f>'4.2.4IC'!O17</f>
        <v>1532.3999999999999</v>
      </c>
      <c r="AG34" s="39"/>
      <c r="AH34" s="40"/>
      <c r="AI34" s="47"/>
      <c r="AJ34" s="38"/>
      <c r="AK34" s="39"/>
      <c r="AL34" s="40"/>
      <c r="AM34" s="47"/>
      <c r="AN34" s="38"/>
      <c r="AO34" s="39"/>
      <c r="AP34" s="40"/>
      <c r="AQ34" s="47"/>
      <c r="AR34" s="38"/>
      <c r="AS34" s="39"/>
      <c r="AT34" s="40">
        <f>'4.2.4IC'!K19</f>
        <v>30</v>
      </c>
      <c r="AU34" s="47"/>
      <c r="AV34" s="38">
        <f>'4.2.4IC'!O19</f>
        <v>1532.3999999999999</v>
      </c>
      <c r="AW34" s="39"/>
      <c r="AX34" s="40"/>
      <c r="AY34" s="47"/>
      <c r="AZ34" s="38"/>
      <c r="BA34" s="39"/>
      <c r="BB34" s="40"/>
      <c r="BC34" s="47"/>
      <c r="BD34" s="38"/>
      <c r="BE34" s="39"/>
      <c r="BF34" s="40"/>
      <c r="BG34" s="47"/>
      <c r="BH34" s="38"/>
      <c r="BI34" s="39"/>
      <c r="BJ34" s="40"/>
      <c r="BK34" s="47"/>
      <c r="BL34" s="38"/>
      <c r="BM34" s="39"/>
      <c r="BN34" s="40">
        <f>'4.2.4IC'!K21</f>
        <v>30</v>
      </c>
      <c r="BO34" s="47"/>
      <c r="BP34" s="38">
        <f>'4.2.4IC'!O21</f>
        <v>1532.3999999999999</v>
      </c>
      <c r="BQ34" s="39"/>
      <c r="BR34" s="40"/>
      <c r="BS34" s="47"/>
      <c r="BT34" s="38"/>
      <c r="BU34" s="39"/>
      <c r="BV34" s="40"/>
      <c r="BW34" s="47"/>
      <c r="BX34" s="38"/>
      <c r="BY34" s="39"/>
      <c r="BZ34" s="40"/>
      <c r="CA34" s="47"/>
      <c r="CB34" s="38"/>
      <c r="CC34" s="39"/>
      <c r="CD34" s="40">
        <f>'4.2.4IC'!K23</f>
        <v>30</v>
      </c>
      <c r="CE34" s="47"/>
      <c r="CF34" s="38">
        <f>'4.2.4IC'!O23</f>
        <v>1532.3999999999999</v>
      </c>
      <c r="CG34" s="39"/>
      <c r="CH34" s="40"/>
      <c r="CI34" s="47"/>
      <c r="CJ34" s="38"/>
      <c r="CK34" s="39"/>
      <c r="CL34" s="40"/>
      <c r="CM34" s="47"/>
      <c r="CN34" s="38"/>
      <c r="CO34" s="39"/>
      <c r="CP34" s="40">
        <f>'4.2.4IC'!K25</f>
        <v>30</v>
      </c>
      <c r="CQ34" s="47"/>
      <c r="CR34" s="38">
        <f>'4.2.4IC'!O25</f>
        <v>1532.3999999999999</v>
      </c>
      <c r="CS34" s="39"/>
      <c r="CT34" s="40"/>
      <c r="CU34" s="47"/>
      <c r="CV34" s="38"/>
      <c r="CW34" s="39"/>
      <c r="CX34" s="40">
        <f>'4.2.4IC'!K27</f>
        <v>30</v>
      </c>
      <c r="CY34" s="47"/>
      <c r="CZ34" s="38">
        <f>'4.2.4IC'!O27</f>
        <v>1532.3999999999999</v>
      </c>
      <c r="DA34" s="39"/>
      <c r="DB34" s="40"/>
      <c r="DC34" s="47"/>
      <c r="DD34" s="38"/>
      <c r="DE34" s="39"/>
      <c r="DF34" s="40">
        <f>'4.2.4IC'!K29</f>
        <v>30</v>
      </c>
      <c r="DG34" s="47"/>
      <c r="DH34" s="38">
        <f>'4.2.4IC'!O29</f>
        <v>1532.3999999999999</v>
      </c>
      <c r="DI34" s="39"/>
      <c r="DJ34" s="40">
        <f>'4.2.4IC'!K31</f>
        <v>0</v>
      </c>
      <c r="DK34" s="47"/>
      <c r="DL34" s="38">
        <f>'4.2.4IC'!O31</f>
        <v>0</v>
      </c>
      <c r="DM34" s="39"/>
      <c r="DN34" s="40"/>
      <c r="DO34" s="47"/>
      <c r="DP34" s="38"/>
      <c r="DQ34" s="39"/>
      <c r="DR34" s="40"/>
      <c r="DS34" s="47"/>
      <c r="DT34" s="38"/>
      <c r="DU34" s="39"/>
      <c r="DV34" s="2028"/>
      <c r="DW34" s="2028"/>
      <c r="DX34" s="136"/>
      <c r="DY34" s="136"/>
      <c r="DZ34" s="136"/>
      <c r="EA34" s="136"/>
      <c r="EB34" s="136"/>
      <c r="EC34" s="136"/>
      <c r="ED34" s="136"/>
      <c r="EE34" s="136"/>
      <c r="EF34" s="136"/>
      <c r="EG34" s="136"/>
      <c r="EH34" s="136"/>
      <c r="EI34" s="136"/>
      <c r="EJ34" s="136"/>
      <c r="EK34" s="136"/>
      <c r="EL34" s="136"/>
      <c r="EM34" s="136"/>
      <c r="EN34" s="136"/>
      <c r="EO34" s="136"/>
      <c r="EP34" s="136"/>
      <c r="EQ34" s="136"/>
      <c r="ER34" s="136"/>
      <c r="ES34" s="136"/>
      <c r="ET34" s="136"/>
      <c r="EU34" s="136"/>
      <c r="EV34" s="136"/>
      <c r="EW34" s="136"/>
      <c r="EX34" s="136"/>
      <c r="EY34" s="136"/>
      <c r="EZ34" s="136"/>
      <c r="FA34" s="136"/>
      <c r="FB34" s="136"/>
      <c r="FC34" s="136"/>
      <c r="FD34" s="136"/>
      <c r="FE34" s="136"/>
      <c r="FF34" s="136"/>
      <c r="FG34" s="136"/>
      <c r="FH34" s="136"/>
      <c r="FI34" s="136"/>
      <c r="FJ34" s="136"/>
      <c r="FK34" s="136"/>
      <c r="FL34" s="136"/>
      <c r="FM34" s="136"/>
      <c r="FN34" s="136"/>
      <c r="FO34" s="136"/>
      <c r="FP34" s="136"/>
      <c r="FQ34" s="136"/>
      <c r="FR34" s="136"/>
      <c r="FS34" s="136"/>
      <c r="FT34" s="136"/>
    </row>
    <row r="35" spans="1:176" s="43" customFormat="1" ht="6.6" customHeight="1">
      <c r="A35" s="34">
        <f>'3.1Cost by Sub-contractors'!A33</f>
        <v>4.2</v>
      </c>
      <c r="B35" s="142"/>
      <c r="C35" s="2276" t="str">
        <f>'3.1Cost by Sub-contractors'!C33:G33</f>
        <v>Sampling</v>
      </c>
      <c r="D35" s="2276"/>
      <c r="E35" s="2276"/>
      <c r="F35" s="2276"/>
      <c r="G35" s="2277"/>
      <c r="H35" s="26"/>
      <c r="I35" s="2276">
        <f>'3.1Cost by Sub-contractors'!I33:J33</f>
        <v>0</v>
      </c>
      <c r="J35" s="2277"/>
      <c r="K35" s="34" t="str">
        <f>'3.1Cost by Sub-contractors'!K33</f>
        <v>(nos.)</v>
      </c>
      <c r="L35" s="2187" t="str">
        <f>'3.1Cost by Sub-contractors'!L33</f>
        <v>-</v>
      </c>
      <c r="M35" s="2180"/>
      <c r="N35" s="40">
        <f>'4.2.4IC'!Q15</f>
        <v>0</v>
      </c>
      <c r="O35" s="47"/>
      <c r="P35" s="38">
        <f>'4.2.4IC'!U15</f>
        <v>0</v>
      </c>
      <c r="Q35" s="39"/>
      <c r="R35" s="40"/>
      <c r="S35" s="47"/>
      <c r="T35" s="38"/>
      <c r="U35" s="39"/>
      <c r="V35" s="40"/>
      <c r="W35" s="47"/>
      <c r="X35" s="38"/>
      <c r="Y35" s="39"/>
      <c r="Z35" s="40"/>
      <c r="AA35" s="47"/>
      <c r="AB35" s="38"/>
      <c r="AC35" s="39"/>
      <c r="AD35" s="40">
        <f>'4.2.4IC'!Q17</f>
        <v>16</v>
      </c>
      <c r="AE35" s="47"/>
      <c r="AF35" s="2179" t="str">
        <f>'4.2.4IC'!U17</f>
        <v>-</v>
      </c>
      <c r="AG35" s="2180"/>
      <c r="AH35" s="40"/>
      <c r="AI35" s="47"/>
      <c r="AJ35" s="38"/>
      <c r="AK35" s="39"/>
      <c r="AL35" s="40"/>
      <c r="AM35" s="47"/>
      <c r="AN35" s="38"/>
      <c r="AO35" s="39"/>
      <c r="AP35" s="40"/>
      <c r="AQ35" s="47"/>
      <c r="AR35" s="38"/>
      <c r="AS35" s="39"/>
      <c r="AT35" s="40">
        <f>'4.2.4IC'!Q19</f>
        <v>16</v>
      </c>
      <c r="AU35" s="47"/>
      <c r="AV35" s="2179" t="str">
        <f>'4.2.4IC'!U19</f>
        <v>-</v>
      </c>
      <c r="AW35" s="2180"/>
      <c r="AX35" s="40"/>
      <c r="AY35" s="47"/>
      <c r="AZ35" s="38"/>
      <c r="BA35" s="39"/>
      <c r="BB35" s="40"/>
      <c r="BC35" s="47"/>
      <c r="BD35" s="38"/>
      <c r="BE35" s="39"/>
      <c r="BF35" s="40"/>
      <c r="BG35" s="47"/>
      <c r="BH35" s="38"/>
      <c r="BI35" s="39"/>
      <c r="BJ35" s="40"/>
      <c r="BK35" s="47"/>
      <c r="BL35" s="38"/>
      <c r="BM35" s="39"/>
      <c r="BN35" s="40">
        <f>'4.2.4IC'!Q21</f>
        <v>16</v>
      </c>
      <c r="BO35" s="47"/>
      <c r="BP35" s="2179" t="str">
        <f>'4.2.4IC'!U21</f>
        <v>-</v>
      </c>
      <c r="BQ35" s="2180"/>
      <c r="BR35" s="40"/>
      <c r="BS35" s="47"/>
      <c r="BT35" s="38"/>
      <c r="BU35" s="39"/>
      <c r="BV35" s="40"/>
      <c r="BW35" s="47"/>
      <c r="BX35" s="38"/>
      <c r="BY35" s="39"/>
      <c r="BZ35" s="40"/>
      <c r="CA35" s="47"/>
      <c r="CB35" s="38"/>
      <c r="CC35" s="39"/>
      <c r="CD35" s="40">
        <f>'4.2.4IC'!Q23</f>
        <v>16</v>
      </c>
      <c r="CE35" s="47"/>
      <c r="CF35" s="2179" t="str">
        <f>'4.2.4IC'!U23</f>
        <v>-</v>
      </c>
      <c r="CG35" s="2180"/>
      <c r="CH35" s="40"/>
      <c r="CI35" s="47"/>
      <c r="CJ35" s="2179"/>
      <c r="CK35" s="2180"/>
      <c r="CL35" s="40"/>
      <c r="CM35" s="47"/>
      <c r="CN35" s="38"/>
      <c r="CO35" s="39"/>
      <c r="CP35" s="40">
        <f>'4.2.4IC'!Q25</f>
        <v>16</v>
      </c>
      <c r="CQ35" s="47"/>
      <c r="CR35" s="2179" t="str">
        <f>'4.2.4IC'!U25</f>
        <v>-</v>
      </c>
      <c r="CS35" s="2180"/>
      <c r="CT35" s="40"/>
      <c r="CU35" s="47"/>
      <c r="CV35" s="38"/>
      <c r="CW35" s="39"/>
      <c r="CX35" s="40">
        <f>'4.2.4IC'!Q27</f>
        <v>16</v>
      </c>
      <c r="CY35" s="47"/>
      <c r="CZ35" s="2179" t="str">
        <f>'4.2.4IC'!U27</f>
        <v>-</v>
      </c>
      <c r="DA35" s="2180"/>
      <c r="DB35" s="40"/>
      <c r="DC35" s="47"/>
      <c r="DD35" s="38"/>
      <c r="DE35" s="39"/>
      <c r="DF35" s="40">
        <f>'4.2.4IC'!Q29</f>
        <v>16</v>
      </c>
      <c r="DG35" s="47"/>
      <c r="DH35" s="2179" t="str">
        <f>'4.2.4IC'!U29</f>
        <v>-</v>
      </c>
      <c r="DI35" s="2180"/>
      <c r="DJ35" s="40">
        <f>'4.2.4IC'!Q31</f>
        <v>0</v>
      </c>
      <c r="DK35" s="47"/>
      <c r="DL35" s="2179">
        <f>'4.2.4IC'!U31</f>
        <v>0</v>
      </c>
      <c r="DM35" s="2180"/>
      <c r="DN35" s="40"/>
      <c r="DO35" s="47"/>
      <c r="DP35" s="38"/>
      <c r="DQ35" s="39"/>
      <c r="DR35" s="40"/>
      <c r="DS35" s="47"/>
      <c r="DT35" s="38"/>
      <c r="DU35" s="39"/>
      <c r="DV35" s="2028"/>
      <c r="DW35" s="2028"/>
      <c r="DX35" s="136"/>
      <c r="DY35" s="136"/>
      <c r="DZ35" s="136"/>
      <c r="EA35" s="136"/>
      <c r="EB35" s="136"/>
      <c r="EC35" s="136"/>
      <c r="ED35" s="136"/>
      <c r="EE35" s="136"/>
      <c r="EF35" s="136"/>
      <c r="EG35" s="136"/>
      <c r="EH35" s="136"/>
      <c r="EI35" s="136"/>
      <c r="EJ35" s="136"/>
      <c r="EK35" s="136"/>
      <c r="EL35" s="136"/>
      <c r="EM35" s="136"/>
      <c r="EN35" s="136"/>
      <c r="EO35" s="136"/>
      <c r="EP35" s="136"/>
      <c r="EQ35" s="136"/>
      <c r="ER35" s="136"/>
      <c r="ES35" s="136"/>
      <c r="ET35" s="136"/>
      <c r="EU35" s="136"/>
      <c r="EV35" s="136"/>
      <c r="EW35" s="136"/>
      <c r="EX35" s="136"/>
      <c r="EY35" s="136"/>
      <c r="EZ35" s="136"/>
      <c r="FA35" s="136"/>
      <c r="FB35" s="136"/>
      <c r="FC35" s="136"/>
      <c r="FD35" s="136"/>
      <c r="FE35" s="136"/>
      <c r="FF35" s="136"/>
      <c r="FG35" s="136"/>
      <c r="FH35" s="136"/>
      <c r="FI35" s="136"/>
      <c r="FJ35" s="136"/>
      <c r="FK35" s="136"/>
      <c r="FL35" s="136"/>
      <c r="FM35" s="136"/>
      <c r="FN35" s="136"/>
      <c r="FO35" s="136"/>
      <c r="FP35" s="136"/>
      <c r="FQ35" s="136"/>
      <c r="FR35" s="136"/>
      <c r="FS35" s="136"/>
      <c r="FT35" s="136"/>
    </row>
    <row r="36" spans="1:176" s="43" customFormat="1" ht="6.6" customHeight="1">
      <c r="A36" s="34">
        <f>'3.1Cost by Sub-contractors'!A34</f>
        <v>4.3</v>
      </c>
      <c r="B36" s="142"/>
      <c r="C36" s="2276" t="str">
        <f>'3.1Cost by Sub-contractors'!C34:G34</f>
        <v>Standard Penetration Test (SPT)</v>
      </c>
      <c r="D36" s="2276"/>
      <c r="E36" s="2276"/>
      <c r="F36" s="2276"/>
      <c r="G36" s="2277"/>
      <c r="H36" s="26"/>
      <c r="I36" s="2276">
        <f>'3.1Cost by Sub-contractors'!I34:J34</f>
        <v>0</v>
      </c>
      <c r="J36" s="2277"/>
      <c r="K36" s="34" t="str">
        <f>'3.1Cost by Sub-contractors'!K34</f>
        <v>(points)</v>
      </c>
      <c r="L36" s="35">
        <f>'3.1Cost by Sub-contractors'!L34</f>
        <v>15.96</v>
      </c>
      <c r="M36" s="93"/>
      <c r="N36" s="40">
        <f>'4.2.4IC'!W15</f>
        <v>0</v>
      </c>
      <c r="O36" s="47"/>
      <c r="P36" s="38">
        <f>'4.2.4IC'!AA15</f>
        <v>0</v>
      </c>
      <c r="Q36" s="39"/>
      <c r="R36" s="40"/>
      <c r="S36" s="47"/>
      <c r="T36" s="38"/>
      <c r="U36" s="39"/>
      <c r="V36" s="40"/>
      <c r="W36" s="47"/>
      <c r="X36" s="38"/>
      <c r="Y36" s="39"/>
      <c r="Z36" s="40"/>
      <c r="AA36" s="47"/>
      <c r="AB36" s="38"/>
      <c r="AC36" s="39"/>
      <c r="AD36" s="40">
        <f>'4.2.4IC'!W17</f>
        <v>16</v>
      </c>
      <c r="AE36" s="47"/>
      <c r="AF36" s="38">
        <f>'4.2.4IC'!AA17</f>
        <v>255.36</v>
      </c>
      <c r="AG36" s="39"/>
      <c r="AH36" s="40"/>
      <c r="AI36" s="47"/>
      <c r="AJ36" s="38"/>
      <c r="AK36" s="39"/>
      <c r="AL36" s="40"/>
      <c r="AM36" s="47"/>
      <c r="AN36" s="38"/>
      <c r="AO36" s="39"/>
      <c r="AP36" s="40"/>
      <c r="AQ36" s="47"/>
      <c r="AR36" s="38"/>
      <c r="AS36" s="39"/>
      <c r="AT36" s="40">
        <f>'4.2.4IC'!W19</f>
        <v>16</v>
      </c>
      <c r="AU36" s="47"/>
      <c r="AV36" s="38">
        <f>'4.2.4IC'!AA19</f>
        <v>255.36</v>
      </c>
      <c r="AW36" s="39"/>
      <c r="AX36" s="40"/>
      <c r="AY36" s="47"/>
      <c r="AZ36" s="38"/>
      <c r="BA36" s="39"/>
      <c r="BB36" s="40"/>
      <c r="BC36" s="47"/>
      <c r="BD36" s="38"/>
      <c r="BE36" s="39"/>
      <c r="BF36" s="40"/>
      <c r="BG36" s="47"/>
      <c r="BH36" s="38"/>
      <c r="BI36" s="39"/>
      <c r="BJ36" s="40"/>
      <c r="BK36" s="47"/>
      <c r="BL36" s="38"/>
      <c r="BM36" s="39"/>
      <c r="BN36" s="40">
        <f>'4.2.4IC'!W21</f>
        <v>16</v>
      </c>
      <c r="BO36" s="47"/>
      <c r="BP36" s="38">
        <f>'4.2.4IC'!AA21</f>
        <v>255.36</v>
      </c>
      <c r="BQ36" s="39"/>
      <c r="BR36" s="40"/>
      <c r="BS36" s="47"/>
      <c r="BT36" s="38"/>
      <c r="BU36" s="39"/>
      <c r="BV36" s="40"/>
      <c r="BW36" s="47"/>
      <c r="BX36" s="38"/>
      <c r="BY36" s="39"/>
      <c r="BZ36" s="40"/>
      <c r="CA36" s="47"/>
      <c r="CB36" s="38"/>
      <c r="CC36" s="39"/>
      <c r="CD36" s="40">
        <f>'4.2.4IC'!W23</f>
        <v>16</v>
      </c>
      <c r="CE36" s="47"/>
      <c r="CF36" s="38">
        <f>'4.2.4IC'!AA23</f>
        <v>255.36</v>
      </c>
      <c r="CG36" s="39"/>
      <c r="CH36" s="40"/>
      <c r="CI36" s="47"/>
      <c r="CJ36" s="38"/>
      <c r="CK36" s="39"/>
      <c r="CL36" s="40"/>
      <c r="CM36" s="47"/>
      <c r="CN36" s="38"/>
      <c r="CO36" s="39"/>
      <c r="CP36" s="40">
        <f>'4.2.4IC'!W25</f>
        <v>16</v>
      </c>
      <c r="CQ36" s="47"/>
      <c r="CR36" s="38">
        <f>'4.2.4IC'!AA25</f>
        <v>255.36</v>
      </c>
      <c r="CS36" s="39"/>
      <c r="CT36" s="40"/>
      <c r="CU36" s="47"/>
      <c r="CV36" s="38"/>
      <c r="CW36" s="39"/>
      <c r="CX36" s="40">
        <f>'4.2.4IC'!W27</f>
        <v>16</v>
      </c>
      <c r="CY36" s="47"/>
      <c r="CZ36" s="38">
        <f>'4.2.4IC'!AA27</f>
        <v>255.36</v>
      </c>
      <c r="DA36" s="39"/>
      <c r="DB36" s="40"/>
      <c r="DC36" s="47"/>
      <c r="DD36" s="38"/>
      <c r="DE36" s="39"/>
      <c r="DF36" s="40">
        <f>'4.2.4IC'!W29</f>
        <v>16</v>
      </c>
      <c r="DG36" s="47"/>
      <c r="DH36" s="38">
        <f>'4.2.4IC'!AA29</f>
        <v>255.36</v>
      </c>
      <c r="DI36" s="39"/>
      <c r="DJ36" s="40">
        <f>'4.2.4IC'!W31</f>
        <v>0</v>
      </c>
      <c r="DK36" s="47"/>
      <c r="DL36" s="38">
        <f>'4.2.4IC'!AA31</f>
        <v>0</v>
      </c>
      <c r="DM36" s="39"/>
      <c r="DN36" s="40"/>
      <c r="DO36" s="47"/>
      <c r="DP36" s="38"/>
      <c r="DQ36" s="39"/>
      <c r="DR36" s="40"/>
      <c r="DS36" s="47"/>
      <c r="DT36" s="38"/>
      <c r="DU36" s="39"/>
      <c r="DV36" s="2028"/>
      <c r="DW36" s="2028"/>
      <c r="DX36" s="136"/>
      <c r="DY36" s="136"/>
      <c r="DZ36" s="136"/>
      <c r="EA36" s="136"/>
      <c r="EB36" s="136"/>
      <c r="EC36" s="136"/>
      <c r="ED36" s="136"/>
      <c r="EE36" s="136"/>
      <c r="EF36" s="136"/>
      <c r="EG36" s="136"/>
      <c r="EH36" s="136"/>
      <c r="EI36" s="136"/>
      <c r="EJ36" s="136"/>
      <c r="EK36" s="136"/>
      <c r="EL36" s="136"/>
      <c r="EM36" s="136"/>
      <c r="EN36" s="136"/>
      <c r="EO36" s="136"/>
      <c r="EP36" s="136"/>
      <c r="EQ36" s="136"/>
      <c r="ER36" s="136"/>
      <c r="ES36" s="136"/>
      <c r="ET36" s="136"/>
      <c r="EU36" s="136"/>
      <c r="EV36" s="136"/>
      <c r="EW36" s="136"/>
      <c r="EX36" s="136"/>
      <c r="EY36" s="136"/>
      <c r="EZ36" s="136"/>
      <c r="FA36" s="136"/>
      <c r="FB36" s="136"/>
      <c r="FC36" s="136"/>
      <c r="FD36" s="136"/>
      <c r="FE36" s="136"/>
      <c r="FF36" s="136"/>
      <c r="FG36" s="136"/>
      <c r="FH36" s="136"/>
      <c r="FI36" s="136"/>
      <c r="FJ36" s="136"/>
      <c r="FK36" s="136"/>
      <c r="FL36" s="136"/>
      <c r="FM36" s="136"/>
      <c r="FN36" s="136"/>
      <c r="FO36" s="136"/>
      <c r="FP36" s="136"/>
      <c r="FQ36" s="136"/>
      <c r="FR36" s="136"/>
      <c r="FS36" s="136"/>
      <c r="FT36" s="136"/>
    </row>
    <row r="37" spans="1:176" s="43" customFormat="1" ht="6.6" customHeight="1">
      <c r="A37" s="34">
        <f>'3.1Cost by Sub-contractors'!A35</f>
        <v>4.4000000000000004</v>
      </c>
      <c r="B37" s="142"/>
      <c r="C37" s="2276" t="str">
        <f>'3.1Cost by Sub-contractors'!C35:G35</f>
        <v>Undisturbed Sample Test</v>
      </c>
      <c r="D37" s="2276"/>
      <c r="E37" s="2276"/>
      <c r="F37" s="2276"/>
      <c r="G37" s="2277"/>
      <c r="H37" s="26"/>
      <c r="I37" s="2276">
        <f>'3.1Cost by Sub-contractors'!I35:J35</f>
        <v>0</v>
      </c>
      <c r="J37" s="2277"/>
      <c r="K37" s="34" t="str">
        <f>'3.1Cost by Sub-contractors'!K35</f>
        <v>(nos.)</v>
      </c>
      <c r="L37" s="35">
        <f>'3.1Cost by Sub-contractors'!L35</f>
        <v>44.07</v>
      </c>
      <c r="M37" s="93"/>
      <c r="N37" s="40">
        <f>'4.2.4IC'!AC15</f>
        <v>0</v>
      </c>
      <c r="O37" s="47"/>
      <c r="P37" s="38">
        <f>'4.2.4IC'!AG15</f>
        <v>0</v>
      </c>
      <c r="Q37" s="39"/>
      <c r="R37" s="40"/>
      <c r="S37" s="47"/>
      <c r="T37" s="38"/>
      <c r="U37" s="39"/>
      <c r="V37" s="40"/>
      <c r="W37" s="47"/>
      <c r="X37" s="38"/>
      <c r="Y37" s="39"/>
      <c r="Z37" s="40"/>
      <c r="AA37" s="47"/>
      <c r="AB37" s="38"/>
      <c r="AC37" s="39"/>
      <c r="AD37" s="40">
        <f>'4.2.4IC'!AC17</f>
        <v>4</v>
      </c>
      <c r="AE37" s="47"/>
      <c r="AF37" s="38">
        <f>'4.2.4IC'!AG17</f>
        <v>176.28</v>
      </c>
      <c r="AG37" s="39"/>
      <c r="AH37" s="40"/>
      <c r="AI37" s="47"/>
      <c r="AJ37" s="38"/>
      <c r="AK37" s="39"/>
      <c r="AL37" s="40"/>
      <c r="AM37" s="47"/>
      <c r="AN37" s="38"/>
      <c r="AO37" s="39"/>
      <c r="AP37" s="40"/>
      <c r="AQ37" s="47"/>
      <c r="AR37" s="38"/>
      <c r="AS37" s="39"/>
      <c r="AT37" s="40">
        <f>'4.2.4IC'!AC19</f>
        <v>4</v>
      </c>
      <c r="AU37" s="47"/>
      <c r="AV37" s="38">
        <f>'4.2.4IC'!AG19</f>
        <v>176.28</v>
      </c>
      <c r="AW37" s="39"/>
      <c r="AX37" s="40"/>
      <c r="AY37" s="47"/>
      <c r="AZ37" s="38"/>
      <c r="BA37" s="39"/>
      <c r="BB37" s="40"/>
      <c r="BC37" s="47"/>
      <c r="BD37" s="38"/>
      <c r="BE37" s="39"/>
      <c r="BF37" s="40"/>
      <c r="BG37" s="47"/>
      <c r="BH37" s="38"/>
      <c r="BI37" s="39"/>
      <c r="BJ37" s="40"/>
      <c r="BK37" s="47"/>
      <c r="BL37" s="38"/>
      <c r="BM37" s="39"/>
      <c r="BN37" s="40">
        <f>'4.2.4IC'!AC21</f>
        <v>4</v>
      </c>
      <c r="BO37" s="47"/>
      <c r="BP37" s="38">
        <f>'4.2.4IC'!AG21</f>
        <v>176.28</v>
      </c>
      <c r="BQ37" s="39"/>
      <c r="BR37" s="40"/>
      <c r="BS37" s="47"/>
      <c r="BT37" s="38"/>
      <c r="BU37" s="39"/>
      <c r="BV37" s="40"/>
      <c r="BW37" s="47"/>
      <c r="BX37" s="38"/>
      <c r="BY37" s="39"/>
      <c r="BZ37" s="40"/>
      <c r="CA37" s="47"/>
      <c r="CB37" s="38"/>
      <c r="CC37" s="39"/>
      <c r="CD37" s="40">
        <f>'4.2.4IC'!AC23</f>
        <v>4</v>
      </c>
      <c r="CE37" s="47"/>
      <c r="CF37" s="38">
        <f>'4.2.4IC'!AG23</f>
        <v>176.28</v>
      </c>
      <c r="CG37" s="39"/>
      <c r="CH37" s="40"/>
      <c r="CI37" s="47"/>
      <c r="CJ37" s="38"/>
      <c r="CK37" s="39"/>
      <c r="CL37" s="40"/>
      <c r="CM37" s="47"/>
      <c r="CN37" s="38"/>
      <c r="CO37" s="39"/>
      <c r="CP37" s="40">
        <f>'4.2.4IC'!AC25</f>
        <v>4</v>
      </c>
      <c r="CQ37" s="47"/>
      <c r="CR37" s="38">
        <f>'4.2.4IC'!AG25</f>
        <v>176.28</v>
      </c>
      <c r="CS37" s="39"/>
      <c r="CT37" s="40"/>
      <c r="CU37" s="47"/>
      <c r="CV37" s="38"/>
      <c r="CW37" s="39"/>
      <c r="CX37" s="40">
        <f>'4.2.4IC'!AC27</f>
        <v>4</v>
      </c>
      <c r="CY37" s="47"/>
      <c r="CZ37" s="38">
        <f>'4.2.4IC'!AG27</f>
        <v>176.28</v>
      </c>
      <c r="DA37" s="39"/>
      <c r="DB37" s="40"/>
      <c r="DC37" s="47"/>
      <c r="DD37" s="38"/>
      <c r="DE37" s="39"/>
      <c r="DF37" s="40">
        <f>'4.2.4IC'!AC29</f>
        <v>4</v>
      </c>
      <c r="DG37" s="47"/>
      <c r="DH37" s="38">
        <f>'4.2.4IC'!AG29</f>
        <v>176.28</v>
      </c>
      <c r="DI37" s="39"/>
      <c r="DJ37" s="40">
        <f>'4.2.4IC'!AC31</f>
        <v>0</v>
      </c>
      <c r="DK37" s="47"/>
      <c r="DL37" s="38">
        <f>'4.2.4IC'!AG31</f>
        <v>0</v>
      </c>
      <c r="DM37" s="39"/>
      <c r="DN37" s="40"/>
      <c r="DO37" s="47"/>
      <c r="DP37" s="38"/>
      <c r="DQ37" s="39"/>
      <c r="DR37" s="40"/>
      <c r="DS37" s="47"/>
      <c r="DT37" s="38"/>
      <c r="DU37" s="39"/>
      <c r="DV37" s="2028"/>
      <c r="DW37" s="2028"/>
      <c r="DX37" s="136"/>
      <c r="DY37" s="136"/>
      <c r="DZ37" s="136"/>
      <c r="EA37" s="136"/>
      <c r="EB37" s="136"/>
      <c r="EC37" s="136"/>
      <c r="ED37" s="136"/>
      <c r="EE37" s="136"/>
      <c r="EF37" s="136"/>
      <c r="EG37" s="136"/>
      <c r="EH37" s="136"/>
      <c r="EI37" s="136"/>
      <c r="EJ37" s="136"/>
      <c r="EK37" s="136"/>
      <c r="EL37" s="136"/>
      <c r="EM37" s="136"/>
      <c r="EN37" s="136"/>
      <c r="EO37" s="136"/>
      <c r="EP37" s="136"/>
      <c r="EQ37" s="136"/>
      <c r="ER37" s="136"/>
      <c r="ES37" s="136"/>
      <c r="ET37" s="136"/>
      <c r="EU37" s="136"/>
      <c r="EV37" s="136"/>
      <c r="EW37" s="136"/>
      <c r="EX37" s="136"/>
      <c r="EY37" s="136"/>
      <c r="EZ37" s="136"/>
      <c r="FA37" s="136"/>
      <c r="FB37" s="136"/>
      <c r="FC37" s="136"/>
      <c r="FD37" s="136"/>
      <c r="FE37" s="136"/>
      <c r="FF37" s="136"/>
      <c r="FG37" s="136"/>
      <c r="FH37" s="136"/>
      <c r="FI37" s="136"/>
      <c r="FJ37" s="136"/>
      <c r="FK37" s="136"/>
      <c r="FL37" s="136"/>
      <c r="FM37" s="136"/>
      <c r="FN37" s="136"/>
      <c r="FO37" s="136"/>
      <c r="FP37" s="136"/>
      <c r="FQ37" s="136"/>
      <c r="FR37" s="136"/>
      <c r="FS37" s="136"/>
      <c r="FT37" s="136"/>
    </row>
    <row r="38" spans="1:176" s="43" customFormat="1" ht="6.6" customHeight="1">
      <c r="A38" s="34">
        <f>'3.1Cost by Sub-contractors'!A36</f>
        <v>4.5</v>
      </c>
      <c r="B38" s="142"/>
      <c r="C38" s="2276" t="str">
        <f>'3.1Cost by Sub-contractors'!C36:G36</f>
        <v>Disturbed Sample Test</v>
      </c>
      <c r="D38" s="2276"/>
      <c r="E38" s="2276"/>
      <c r="F38" s="2276"/>
      <c r="G38" s="2277"/>
      <c r="H38" s="26"/>
      <c r="I38" s="2276">
        <f>'3.1Cost by Sub-contractors'!I36:J36</f>
        <v>0</v>
      </c>
      <c r="J38" s="2277"/>
      <c r="K38" s="34" t="str">
        <f>'3.1Cost by Sub-contractors'!K36</f>
        <v>(nos.)</v>
      </c>
      <c r="L38" s="35">
        <f>'3.1Cost by Sub-contractors'!L36</f>
        <v>27.87</v>
      </c>
      <c r="M38" s="93"/>
      <c r="N38" s="40">
        <f>'4.2.4IC'!AI15</f>
        <v>0</v>
      </c>
      <c r="O38" s="47"/>
      <c r="P38" s="38">
        <f>'4.2.4IC'!AM15</f>
        <v>0</v>
      </c>
      <c r="Q38" s="39"/>
      <c r="R38" s="40"/>
      <c r="S38" s="47"/>
      <c r="T38" s="38"/>
      <c r="U38" s="39"/>
      <c r="V38" s="40"/>
      <c r="W38" s="47"/>
      <c r="X38" s="38"/>
      <c r="Y38" s="39"/>
      <c r="Z38" s="40"/>
      <c r="AA38" s="47"/>
      <c r="AB38" s="38"/>
      <c r="AC38" s="39"/>
      <c r="AD38" s="40">
        <f>'4.2.4IC'!AI17</f>
        <v>4</v>
      </c>
      <c r="AE38" s="47"/>
      <c r="AF38" s="38">
        <f>'4.2.4IC'!AM17</f>
        <v>111.48</v>
      </c>
      <c r="AG38" s="39"/>
      <c r="AH38" s="40"/>
      <c r="AI38" s="47"/>
      <c r="AJ38" s="38"/>
      <c r="AK38" s="39"/>
      <c r="AL38" s="40"/>
      <c r="AM38" s="47"/>
      <c r="AN38" s="38"/>
      <c r="AO38" s="39"/>
      <c r="AP38" s="40"/>
      <c r="AQ38" s="47"/>
      <c r="AR38" s="38"/>
      <c r="AS38" s="39"/>
      <c r="AT38" s="40">
        <f>'4.2.4IC'!AI19</f>
        <v>4</v>
      </c>
      <c r="AU38" s="47"/>
      <c r="AV38" s="38">
        <f>'4.2.4IC'!AM19</f>
        <v>111.48</v>
      </c>
      <c r="AW38" s="39"/>
      <c r="AX38" s="40"/>
      <c r="AY38" s="47"/>
      <c r="AZ38" s="38"/>
      <c r="BA38" s="39"/>
      <c r="BB38" s="40"/>
      <c r="BC38" s="47"/>
      <c r="BD38" s="38"/>
      <c r="BE38" s="39"/>
      <c r="BF38" s="40"/>
      <c r="BG38" s="47"/>
      <c r="BH38" s="38"/>
      <c r="BI38" s="39"/>
      <c r="BJ38" s="40"/>
      <c r="BK38" s="47"/>
      <c r="BL38" s="38"/>
      <c r="BM38" s="39"/>
      <c r="BN38" s="40">
        <f>'4.2.4IC'!AI21</f>
        <v>4</v>
      </c>
      <c r="BO38" s="47"/>
      <c r="BP38" s="38">
        <f>'4.2.4IC'!AM21</f>
        <v>111.48</v>
      </c>
      <c r="BQ38" s="39"/>
      <c r="BR38" s="40"/>
      <c r="BS38" s="47"/>
      <c r="BT38" s="38"/>
      <c r="BU38" s="39"/>
      <c r="BV38" s="40"/>
      <c r="BW38" s="47"/>
      <c r="BX38" s="38"/>
      <c r="BY38" s="39"/>
      <c r="BZ38" s="40"/>
      <c r="CA38" s="47"/>
      <c r="CB38" s="38"/>
      <c r="CC38" s="39"/>
      <c r="CD38" s="40">
        <f>'4.2.4IC'!AI23</f>
        <v>4</v>
      </c>
      <c r="CE38" s="47"/>
      <c r="CF38" s="38">
        <f>'4.2.4IC'!AM23</f>
        <v>111.48</v>
      </c>
      <c r="CG38" s="39"/>
      <c r="CH38" s="40"/>
      <c r="CI38" s="47"/>
      <c r="CJ38" s="38"/>
      <c r="CK38" s="39"/>
      <c r="CL38" s="40"/>
      <c r="CM38" s="47"/>
      <c r="CN38" s="38"/>
      <c r="CO38" s="39"/>
      <c r="CP38" s="40">
        <f>'4.2.4IC'!AI25</f>
        <v>4</v>
      </c>
      <c r="CQ38" s="47"/>
      <c r="CR38" s="38">
        <f>'4.2.4IC'!AM25</f>
        <v>111.48</v>
      </c>
      <c r="CS38" s="39"/>
      <c r="CT38" s="40"/>
      <c r="CU38" s="47"/>
      <c r="CV38" s="38"/>
      <c r="CW38" s="39"/>
      <c r="CX38" s="40">
        <f>'4.2.4IC'!AI27</f>
        <v>4</v>
      </c>
      <c r="CY38" s="47"/>
      <c r="CZ38" s="38">
        <f>'4.2.4IC'!AM27</f>
        <v>111.48</v>
      </c>
      <c r="DA38" s="39"/>
      <c r="DB38" s="40"/>
      <c r="DC38" s="47"/>
      <c r="DD38" s="38"/>
      <c r="DE38" s="39"/>
      <c r="DF38" s="40">
        <f>'4.2.4IC'!AI29</f>
        <v>4</v>
      </c>
      <c r="DG38" s="47"/>
      <c r="DH38" s="38">
        <f>'4.2.4IC'!AM29</f>
        <v>111.48</v>
      </c>
      <c r="DI38" s="39"/>
      <c r="DJ38" s="40">
        <f>'4.2.4IC'!AI31</f>
        <v>0</v>
      </c>
      <c r="DK38" s="47"/>
      <c r="DL38" s="38">
        <f>'4.2.4IC'!AM31</f>
        <v>0</v>
      </c>
      <c r="DM38" s="39"/>
      <c r="DN38" s="40"/>
      <c r="DO38" s="47"/>
      <c r="DP38" s="38"/>
      <c r="DQ38" s="39"/>
      <c r="DR38" s="40"/>
      <c r="DS38" s="47"/>
      <c r="DT38" s="38"/>
      <c r="DU38" s="39"/>
      <c r="DV38" s="2028"/>
      <c r="DW38" s="2028"/>
      <c r="DX38" s="136"/>
      <c r="DY38" s="136"/>
      <c r="DZ38" s="136"/>
      <c r="EA38" s="136"/>
      <c r="EB38" s="136"/>
      <c r="EC38" s="136"/>
      <c r="ED38" s="136"/>
      <c r="EE38" s="136"/>
      <c r="EF38" s="136"/>
      <c r="EG38" s="136"/>
      <c r="EH38" s="136"/>
      <c r="EI38" s="136"/>
      <c r="EJ38" s="136"/>
      <c r="EK38" s="136"/>
      <c r="EL38" s="136"/>
      <c r="EM38" s="136"/>
      <c r="EN38" s="136"/>
      <c r="EO38" s="136"/>
      <c r="EP38" s="136"/>
      <c r="EQ38" s="136"/>
      <c r="ER38" s="136"/>
      <c r="ES38" s="136"/>
      <c r="ET38" s="136"/>
      <c r="EU38" s="136"/>
      <c r="EV38" s="136"/>
      <c r="EW38" s="136"/>
      <c r="EX38" s="136"/>
      <c r="EY38" s="136"/>
      <c r="EZ38" s="136"/>
      <c r="FA38" s="136"/>
      <c r="FB38" s="136"/>
      <c r="FC38" s="136"/>
      <c r="FD38" s="136"/>
      <c r="FE38" s="136"/>
      <c r="FF38" s="136"/>
      <c r="FG38" s="136"/>
      <c r="FH38" s="136"/>
      <c r="FI38" s="136"/>
      <c r="FJ38" s="136"/>
      <c r="FK38" s="136"/>
      <c r="FL38" s="136"/>
      <c r="FM38" s="136"/>
      <c r="FN38" s="136"/>
      <c r="FO38" s="136"/>
      <c r="FP38" s="136"/>
      <c r="FQ38" s="136"/>
      <c r="FR38" s="136"/>
      <c r="FS38" s="136"/>
      <c r="FT38" s="136"/>
    </row>
    <row r="39" spans="1:176" s="1921" customFormat="1" ht="6.6" customHeight="1">
      <c r="A39" s="45">
        <f>'3.1Cost by Sub-contractors'!A37</f>
        <v>5</v>
      </c>
      <c r="B39" s="42"/>
      <c r="C39" s="2278" t="str">
        <f>'3.1Cost by Sub-contractors'!C37:G37</f>
        <v>Building (BL)</v>
      </c>
      <c r="D39" s="2278"/>
      <c r="E39" s="2278"/>
      <c r="F39" s="2278"/>
      <c r="G39" s="2279"/>
      <c r="H39" s="42"/>
      <c r="I39" s="2278"/>
      <c r="J39" s="2279"/>
      <c r="K39" s="45"/>
      <c r="L39" s="53"/>
      <c r="M39" s="91"/>
      <c r="N39" s="33"/>
      <c r="O39" s="92"/>
      <c r="P39" s="31">
        <f>SUM(P40:Q48)</f>
        <v>4151.0399999999991</v>
      </c>
      <c r="Q39" s="32"/>
      <c r="R39" s="33"/>
      <c r="S39" s="92"/>
      <c r="T39" s="31">
        <f>SUM(T40:U48)</f>
        <v>3502.7999999999997</v>
      </c>
      <c r="U39" s="32"/>
      <c r="V39" s="33"/>
      <c r="W39" s="92"/>
      <c r="X39" s="31">
        <f>SUM(X40:Y48)</f>
        <v>0</v>
      </c>
      <c r="Y39" s="32"/>
      <c r="Z39" s="33"/>
      <c r="AA39" s="92"/>
      <c r="AB39" s="31">
        <f>SUM(AB40:AC48)</f>
        <v>0</v>
      </c>
      <c r="AC39" s="32"/>
      <c r="AD39" s="33"/>
      <c r="AE39" s="92"/>
      <c r="AF39" s="31">
        <f>SUM(AF40:AG48)</f>
        <v>0</v>
      </c>
      <c r="AG39" s="32"/>
      <c r="AH39" s="33"/>
      <c r="AI39" s="92"/>
      <c r="AJ39" s="31">
        <f>SUM(AJ40:AK48)</f>
        <v>0</v>
      </c>
      <c r="AK39" s="32"/>
      <c r="AL39" s="33"/>
      <c r="AM39" s="92"/>
      <c r="AN39" s="31">
        <f>SUM(AN40:AO48)</f>
        <v>2075.5199999999995</v>
      </c>
      <c r="AO39" s="32"/>
      <c r="AP39" s="33"/>
      <c r="AQ39" s="92"/>
      <c r="AR39" s="31">
        <f>SUM(AR40:AS48)</f>
        <v>0</v>
      </c>
      <c r="AS39" s="32"/>
      <c r="AT39" s="33"/>
      <c r="AU39" s="92"/>
      <c r="AV39" s="31">
        <f>SUM(AV40:AW48)</f>
        <v>0</v>
      </c>
      <c r="AW39" s="32"/>
      <c r="AX39" s="33"/>
      <c r="AY39" s="92"/>
      <c r="AZ39" s="31">
        <f>SUM(AZ40:BA48)</f>
        <v>0</v>
      </c>
      <c r="BA39" s="32"/>
      <c r="BB39" s="33"/>
      <c r="BC39" s="92"/>
      <c r="BD39" s="31">
        <f>SUM(BD40:BE48)</f>
        <v>0</v>
      </c>
      <c r="BE39" s="32"/>
      <c r="BF39" s="33"/>
      <c r="BG39" s="92"/>
      <c r="BH39" s="31">
        <f>SUM(BH40:BI48)</f>
        <v>0</v>
      </c>
      <c r="BI39" s="32"/>
      <c r="BJ39" s="33"/>
      <c r="BK39" s="92"/>
      <c r="BL39" s="31">
        <f>SUM(BL40:BM48)</f>
        <v>0</v>
      </c>
      <c r="BM39" s="32"/>
      <c r="BN39" s="33"/>
      <c r="BO39" s="92"/>
      <c r="BP39" s="31">
        <f>SUM(BP40:BQ48)</f>
        <v>4151.0399999999991</v>
      </c>
      <c r="BQ39" s="32"/>
      <c r="BR39" s="33"/>
      <c r="BS39" s="92"/>
      <c r="BT39" s="31">
        <f>SUM(BT40:BU48)</f>
        <v>4151.0399999999991</v>
      </c>
      <c r="BU39" s="32"/>
      <c r="BV39" s="33"/>
      <c r="BW39" s="92"/>
      <c r="BX39" s="31">
        <f>SUM(BX40:BY48)</f>
        <v>0</v>
      </c>
      <c r="BY39" s="32"/>
      <c r="BZ39" s="33"/>
      <c r="CA39" s="92"/>
      <c r="CB39" s="31">
        <f>SUM(CB40:CC48)</f>
        <v>0</v>
      </c>
      <c r="CC39" s="32"/>
      <c r="CD39" s="33"/>
      <c r="CE39" s="92"/>
      <c r="CF39" s="31">
        <f>SUM(CF40:CG48)</f>
        <v>0</v>
      </c>
      <c r="CG39" s="32"/>
      <c r="CH39" s="33"/>
      <c r="CI39" s="92"/>
      <c r="CJ39" s="31">
        <f>SUM(CJ40:CK48)</f>
        <v>0</v>
      </c>
      <c r="CK39" s="32"/>
      <c r="CL39" s="33"/>
      <c r="CM39" s="92"/>
      <c r="CN39" s="31">
        <f>SUM(CN40:CO48)</f>
        <v>2075.5199999999995</v>
      </c>
      <c r="CO39" s="32"/>
      <c r="CP39" s="33"/>
      <c r="CQ39" s="92"/>
      <c r="CR39" s="31">
        <f>SUM(CR40:CS48)</f>
        <v>0</v>
      </c>
      <c r="CS39" s="32"/>
      <c r="CT39" s="33"/>
      <c r="CU39" s="92"/>
      <c r="CV39" s="31">
        <f>SUM(CV40:CW48)</f>
        <v>0</v>
      </c>
      <c r="CW39" s="32"/>
      <c r="CX39" s="33"/>
      <c r="CY39" s="92"/>
      <c r="CZ39" s="31">
        <f>SUM(CZ40:DA48)</f>
        <v>0</v>
      </c>
      <c r="DA39" s="32"/>
      <c r="DB39" s="33"/>
      <c r="DC39" s="92"/>
      <c r="DD39" s="31">
        <f>SUM(DD40:DE48)</f>
        <v>0</v>
      </c>
      <c r="DE39" s="32"/>
      <c r="DF39" s="33"/>
      <c r="DG39" s="92"/>
      <c r="DH39" s="31">
        <f>SUM(DH40:DI48)</f>
        <v>0</v>
      </c>
      <c r="DI39" s="32"/>
      <c r="DJ39" s="33"/>
      <c r="DK39" s="92"/>
      <c r="DL39" s="31">
        <f>SUM(DL40:DM48)</f>
        <v>2075.5199999999995</v>
      </c>
      <c r="DM39" s="32"/>
      <c r="DN39" s="33"/>
      <c r="DO39" s="92"/>
      <c r="DP39" s="31">
        <f>SUM(DP40:DQ48)</f>
        <v>0</v>
      </c>
      <c r="DQ39" s="32"/>
      <c r="DR39" s="33"/>
      <c r="DS39" s="92"/>
      <c r="DT39" s="31">
        <f>SUM(DT40:DU48)</f>
        <v>0</v>
      </c>
      <c r="DU39" s="32"/>
      <c r="DV39" s="2028"/>
      <c r="DW39" s="2029"/>
      <c r="DX39" s="135"/>
      <c r="DY39" s="135"/>
      <c r="DZ39" s="135"/>
      <c r="EA39" s="135"/>
      <c r="EB39" s="135"/>
      <c r="EC39" s="135"/>
      <c r="ED39" s="135"/>
      <c r="EE39" s="135"/>
      <c r="EF39" s="135"/>
      <c r="EG39" s="135"/>
      <c r="EH39" s="135"/>
      <c r="EI39" s="135"/>
      <c r="EJ39" s="135"/>
      <c r="EK39" s="135"/>
      <c r="EL39" s="135"/>
      <c r="EM39" s="135"/>
      <c r="EN39" s="135"/>
      <c r="EO39" s="135"/>
      <c r="EP39" s="135"/>
      <c r="EQ39" s="135"/>
      <c r="ER39" s="135"/>
      <c r="ES39" s="135"/>
      <c r="ET39" s="135"/>
      <c r="EU39" s="135"/>
      <c r="EV39" s="135"/>
      <c r="EW39" s="135"/>
      <c r="EX39" s="135"/>
      <c r="EY39" s="135"/>
      <c r="EZ39" s="135"/>
      <c r="FA39" s="135"/>
      <c r="FB39" s="135"/>
      <c r="FC39" s="135"/>
      <c r="FD39" s="135"/>
      <c r="FE39" s="135"/>
      <c r="FF39" s="135"/>
      <c r="FG39" s="135"/>
      <c r="FH39" s="135"/>
      <c r="FI39" s="135"/>
      <c r="FJ39" s="135"/>
      <c r="FK39" s="135"/>
      <c r="FL39" s="135"/>
      <c r="FM39" s="135"/>
      <c r="FN39" s="135"/>
      <c r="FO39" s="135"/>
      <c r="FP39" s="135"/>
      <c r="FQ39" s="135"/>
      <c r="FR39" s="135"/>
      <c r="FS39" s="135"/>
      <c r="FT39" s="135"/>
    </row>
    <row r="40" spans="1:176" s="43" customFormat="1" ht="6.6" customHeight="1">
      <c r="A40" s="34">
        <f>'3.1Cost by Sub-contractors'!A38</f>
        <v>5.0999999999999996</v>
      </c>
      <c r="B40" s="142"/>
      <c r="C40" s="2276" t="str">
        <f>'3.1Cost by Sub-contractors'!C38:G38</f>
        <v>Mechanical Boring</v>
      </c>
      <c r="D40" s="2276"/>
      <c r="E40" s="2276"/>
      <c r="F40" s="2276"/>
      <c r="G40" s="2277"/>
      <c r="H40" s="26"/>
      <c r="I40" s="2276" t="str">
        <f>'3.1Cost by Sub-contractors'!I38:J38</f>
        <v>I-III (100%)</v>
      </c>
      <c r="J40" s="2277"/>
      <c r="K40" s="34" t="str">
        <f>'3.1Cost by Sub-contractors'!K38</f>
        <v>(l.m.)</v>
      </c>
      <c r="L40" s="35">
        <f>'3.1Cost by Sub-contractors'!L38</f>
        <v>51.08</v>
      </c>
      <c r="M40" s="93"/>
      <c r="N40" s="40">
        <f>'4.2.5BL'!K19</f>
        <v>60</v>
      </c>
      <c r="O40" s="47"/>
      <c r="P40" s="38">
        <f>'4.2.5BL'!O19</f>
        <v>3064.7999999999997</v>
      </c>
      <c r="Q40" s="39"/>
      <c r="R40" s="40">
        <f>'4.2.5BL'!K21</f>
        <v>30</v>
      </c>
      <c r="S40" s="47"/>
      <c r="T40" s="38">
        <f>'4.2.5BL'!O21</f>
        <v>1532.3999999999999</v>
      </c>
      <c r="U40" s="39"/>
      <c r="V40" s="40"/>
      <c r="W40" s="47"/>
      <c r="X40" s="38"/>
      <c r="Y40" s="39"/>
      <c r="Z40" s="40"/>
      <c r="AA40" s="47"/>
      <c r="AB40" s="38"/>
      <c r="AC40" s="39"/>
      <c r="AD40" s="40"/>
      <c r="AE40" s="47"/>
      <c r="AF40" s="38"/>
      <c r="AG40" s="39"/>
      <c r="AH40" s="40"/>
      <c r="AI40" s="47"/>
      <c r="AJ40" s="38"/>
      <c r="AK40" s="39"/>
      <c r="AL40" s="40">
        <f>'4.2.5BL'!K23</f>
        <v>30</v>
      </c>
      <c r="AM40" s="47"/>
      <c r="AN40" s="38">
        <f>'4.2.5BL'!O23</f>
        <v>1532.3999999999999</v>
      </c>
      <c r="AO40" s="39"/>
      <c r="AP40" s="40"/>
      <c r="AQ40" s="47"/>
      <c r="AR40" s="38"/>
      <c r="AS40" s="39"/>
      <c r="AT40" s="40"/>
      <c r="AU40" s="47"/>
      <c r="AV40" s="38"/>
      <c r="AW40" s="39"/>
      <c r="AX40" s="40"/>
      <c r="AY40" s="47"/>
      <c r="AZ40" s="38"/>
      <c r="BA40" s="39"/>
      <c r="BB40" s="40"/>
      <c r="BC40" s="47"/>
      <c r="BD40" s="38"/>
      <c r="BE40" s="39"/>
      <c r="BF40" s="40"/>
      <c r="BG40" s="47"/>
      <c r="BH40" s="38"/>
      <c r="BI40" s="39"/>
      <c r="BJ40" s="40"/>
      <c r="BK40" s="47"/>
      <c r="BL40" s="38"/>
      <c r="BM40" s="39"/>
      <c r="BN40" s="40">
        <f>'4.2.5BL'!K25</f>
        <v>60</v>
      </c>
      <c r="BO40" s="47"/>
      <c r="BP40" s="38">
        <f>'4.2.5BL'!O25</f>
        <v>3064.7999999999997</v>
      </c>
      <c r="BQ40" s="39"/>
      <c r="BR40" s="40">
        <f>'4.2.5BL'!K27</f>
        <v>60</v>
      </c>
      <c r="BS40" s="47"/>
      <c r="BT40" s="38">
        <f>'4.2.5BL'!O27</f>
        <v>3064.7999999999997</v>
      </c>
      <c r="BU40" s="39"/>
      <c r="BV40" s="40"/>
      <c r="BW40" s="47"/>
      <c r="BX40" s="38"/>
      <c r="BY40" s="39"/>
      <c r="BZ40" s="40"/>
      <c r="CA40" s="47"/>
      <c r="CB40" s="38"/>
      <c r="CC40" s="39"/>
      <c r="CD40" s="40"/>
      <c r="CE40" s="47"/>
      <c r="CF40" s="38"/>
      <c r="CG40" s="39"/>
      <c r="CH40" s="40"/>
      <c r="CI40" s="47"/>
      <c r="CJ40" s="38"/>
      <c r="CK40" s="39"/>
      <c r="CL40" s="40">
        <f>'4.2.5BL'!K29</f>
        <v>30</v>
      </c>
      <c r="CM40" s="47"/>
      <c r="CN40" s="38">
        <f>'4.2.5BL'!O29</f>
        <v>1532.3999999999999</v>
      </c>
      <c r="CO40" s="39"/>
      <c r="CP40" s="40"/>
      <c r="CQ40" s="47"/>
      <c r="CR40" s="38"/>
      <c r="CS40" s="39"/>
      <c r="CT40" s="40"/>
      <c r="CU40" s="47"/>
      <c r="CV40" s="38"/>
      <c r="CW40" s="39"/>
      <c r="CX40" s="40"/>
      <c r="CY40" s="47"/>
      <c r="CZ40" s="38"/>
      <c r="DA40" s="39"/>
      <c r="DB40" s="40"/>
      <c r="DC40" s="47"/>
      <c r="DD40" s="38"/>
      <c r="DE40" s="39"/>
      <c r="DF40" s="40"/>
      <c r="DG40" s="47"/>
      <c r="DH40" s="38"/>
      <c r="DI40" s="39"/>
      <c r="DJ40" s="40">
        <f>'4.2.5BL'!K31</f>
        <v>30</v>
      </c>
      <c r="DK40" s="47"/>
      <c r="DL40" s="38">
        <f>'4.2.5BL'!O31</f>
        <v>1532.3999999999999</v>
      </c>
      <c r="DM40" s="39"/>
      <c r="DN40" s="40"/>
      <c r="DO40" s="47"/>
      <c r="DP40" s="38"/>
      <c r="DQ40" s="39"/>
      <c r="DR40" s="40"/>
      <c r="DS40" s="47"/>
      <c r="DT40" s="38"/>
      <c r="DU40" s="39"/>
      <c r="DV40" s="2028"/>
      <c r="DW40" s="2028"/>
      <c r="DX40" s="136"/>
      <c r="DY40" s="136"/>
      <c r="DZ40" s="136"/>
      <c r="EA40" s="136"/>
      <c r="EB40" s="136"/>
      <c r="EC40" s="136"/>
      <c r="ED40" s="136"/>
      <c r="EE40" s="136"/>
      <c r="EF40" s="136"/>
      <c r="EG40" s="136"/>
      <c r="EH40" s="136"/>
      <c r="EI40" s="136"/>
      <c r="EJ40" s="136"/>
      <c r="EK40" s="136"/>
      <c r="EL40" s="136"/>
      <c r="EM40" s="136"/>
      <c r="EN40" s="136"/>
      <c r="EO40" s="136"/>
      <c r="EP40" s="136"/>
      <c r="EQ40" s="136"/>
      <c r="ER40" s="136"/>
      <c r="ES40" s="136"/>
      <c r="ET40" s="136"/>
      <c r="EU40" s="136"/>
      <c r="EV40" s="136"/>
      <c r="EW40" s="136"/>
      <c r="EX40" s="136"/>
      <c r="EY40" s="136"/>
      <c r="EZ40" s="136"/>
      <c r="FA40" s="136"/>
      <c r="FB40" s="136"/>
      <c r="FC40" s="136"/>
      <c r="FD40" s="136"/>
      <c r="FE40" s="136"/>
      <c r="FF40" s="136"/>
      <c r="FG40" s="136"/>
      <c r="FH40" s="136"/>
      <c r="FI40" s="136"/>
      <c r="FJ40" s="136"/>
      <c r="FK40" s="136"/>
      <c r="FL40" s="136"/>
      <c r="FM40" s="136"/>
      <c r="FN40" s="136"/>
      <c r="FO40" s="136"/>
      <c r="FP40" s="136"/>
      <c r="FQ40" s="136"/>
      <c r="FR40" s="136"/>
      <c r="FS40" s="136"/>
      <c r="FT40" s="136"/>
    </row>
    <row r="41" spans="1:176" s="43" customFormat="1" ht="6.6" customHeight="1">
      <c r="A41" s="34">
        <f>'3.1Cost by Sub-contractors'!A39</f>
        <v>5.2</v>
      </c>
      <c r="B41" s="142"/>
      <c r="C41" s="2276" t="str">
        <f>'3.1Cost by Sub-contractors'!C39:G39</f>
        <v>Sampling</v>
      </c>
      <c r="D41" s="2276"/>
      <c r="E41" s="2276"/>
      <c r="F41" s="2276"/>
      <c r="G41" s="2277"/>
      <c r="H41" s="26"/>
      <c r="I41" s="2276">
        <f>'3.1Cost by Sub-contractors'!I39:J39</f>
        <v>0</v>
      </c>
      <c r="J41" s="2277"/>
      <c r="K41" s="34" t="str">
        <f>'3.1Cost by Sub-contractors'!K39</f>
        <v>(nos.)</v>
      </c>
      <c r="L41" s="2187" t="str">
        <f>'3.1Cost by Sub-contractors'!L39</f>
        <v>-</v>
      </c>
      <c r="M41" s="2180"/>
      <c r="N41" s="40">
        <f>'4.2.5BL'!Q19</f>
        <v>32</v>
      </c>
      <c r="O41" s="47"/>
      <c r="P41" s="2179" t="str">
        <f>'4.2.5BL'!U19</f>
        <v>-</v>
      </c>
      <c r="Q41" s="2180"/>
      <c r="R41" s="40">
        <f>'4.2.5BL'!Q21</f>
        <v>16</v>
      </c>
      <c r="S41" s="47"/>
      <c r="T41" s="2179" t="str">
        <f>'4.2.5BL'!U21</f>
        <v>-</v>
      </c>
      <c r="U41" s="2180"/>
      <c r="V41" s="40"/>
      <c r="W41" s="47"/>
      <c r="X41" s="38"/>
      <c r="Y41" s="39"/>
      <c r="Z41" s="40"/>
      <c r="AA41" s="47"/>
      <c r="AB41" s="38"/>
      <c r="AC41" s="39"/>
      <c r="AD41" s="40"/>
      <c r="AE41" s="47"/>
      <c r="AF41" s="38"/>
      <c r="AG41" s="39"/>
      <c r="AH41" s="40"/>
      <c r="AI41" s="47"/>
      <c r="AJ41" s="38"/>
      <c r="AK41" s="39"/>
      <c r="AL41" s="40">
        <f>'4.2.5BL'!Q23</f>
        <v>16</v>
      </c>
      <c r="AM41" s="47"/>
      <c r="AN41" s="2179" t="str">
        <f>'4.2.5BL'!U23</f>
        <v>-</v>
      </c>
      <c r="AO41" s="2180"/>
      <c r="AP41" s="40"/>
      <c r="AQ41" s="47"/>
      <c r="AR41" s="38"/>
      <c r="AS41" s="39"/>
      <c r="AT41" s="40"/>
      <c r="AU41" s="47"/>
      <c r="AV41" s="38"/>
      <c r="AW41" s="39"/>
      <c r="AX41" s="40"/>
      <c r="AY41" s="47"/>
      <c r="AZ41" s="38"/>
      <c r="BA41" s="39"/>
      <c r="BB41" s="40"/>
      <c r="BC41" s="47"/>
      <c r="BD41" s="38"/>
      <c r="BE41" s="39"/>
      <c r="BF41" s="40"/>
      <c r="BG41" s="47"/>
      <c r="BH41" s="38"/>
      <c r="BI41" s="39"/>
      <c r="BJ41" s="40"/>
      <c r="BK41" s="47"/>
      <c r="BL41" s="38"/>
      <c r="BM41" s="39"/>
      <c r="BN41" s="40">
        <f>'4.2.5BL'!Q25</f>
        <v>32</v>
      </c>
      <c r="BO41" s="47"/>
      <c r="BP41" s="2179" t="str">
        <f>'4.2.5BL'!U25</f>
        <v>-</v>
      </c>
      <c r="BQ41" s="2180"/>
      <c r="BR41" s="40">
        <f>'4.2.5BL'!Q27</f>
        <v>32</v>
      </c>
      <c r="BS41" s="47"/>
      <c r="BT41" s="2179" t="str">
        <f>'4.2.5BL'!U27</f>
        <v>-</v>
      </c>
      <c r="BU41" s="2180"/>
      <c r="BV41" s="40"/>
      <c r="BW41" s="47"/>
      <c r="BX41" s="38"/>
      <c r="BY41" s="39"/>
      <c r="BZ41" s="40"/>
      <c r="CA41" s="47"/>
      <c r="CB41" s="38"/>
      <c r="CC41" s="39"/>
      <c r="CD41" s="40"/>
      <c r="CE41" s="47"/>
      <c r="CF41" s="38"/>
      <c r="CG41" s="39"/>
      <c r="CH41" s="40"/>
      <c r="CI41" s="47"/>
      <c r="CJ41" s="38"/>
      <c r="CK41" s="39"/>
      <c r="CL41" s="40">
        <f>'4.2.5BL'!W29</f>
        <v>16</v>
      </c>
      <c r="CM41" s="47"/>
      <c r="CN41" s="2179" t="str">
        <f>'4.2.5BL'!U29</f>
        <v>-</v>
      </c>
      <c r="CO41" s="2180"/>
      <c r="CP41" s="40"/>
      <c r="CQ41" s="47"/>
      <c r="CR41" s="38"/>
      <c r="CS41" s="39"/>
      <c r="CT41" s="40"/>
      <c r="CU41" s="47"/>
      <c r="CV41" s="2179"/>
      <c r="CW41" s="2180"/>
      <c r="CX41" s="40"/>
      <c r="CY41" s="47"/>
      <c r="CZ41" s="38"/>
      <c r="DA41" s="39"/>
      <c r="DB41" s="40"/>
      <c r="DC41" s="47"/>
      <c r="DD41" s="38"/>
      <c r="DE41" s="39"/>
      <c r="DF41" s="40"/>
      <c r="DG41" s="47"/>
      <c r="DH41" s="38"/>
      <c r="DI41" s="39"/>
      <c r="DJ41" s="40">
        <f>'4.2.5BL'!Q31</f>
        <v>16</v>
      </c>
      <c r="DK41" s="47"/>
      <c r="DL41" s="2179" t="str">
        <f>'4.2.5BL'!U31</f>
        <v>-</v>
      </c>
      <c r="DM41" s="2180"/>
      <c r="DN41" s="40"/>
      <c r="DO41" s="47"/>
      <c r="DP41" s="38"/>
      <c r="DQ41" s="39"/>
      <c r="DR41" s="40"/>
      <c r="DS41" s="47"/>
      <c r="DT41" s="38"/>
      <c r="DU41" s="39"/>
      <c r="DV41" s="2028"/>
      <c r="DW41" s="2028"/>
      <c r="DX41" s="136"/>
      <c r="DY41" s="136"/>
      <c r="DZ41" s="136"/>
      <c r="EA41" s="136"/>
      <c r="EB41" s="136"/>
      <c r="EC41" s="136"/>
      <c r="ED41" s="136"/>
      <c r="EE41" s="136"/>
      <c r="EF41" s="136"/>
      <c r="EG41" s="136"/>
      <c r="EH41" s="136"/>
      <c r="EI41" s="136"/>
      <c r="EJ41" s="136"/>
      <c r="EK41" s="136"/>
      <c r="EL41" s="136"/>
      <c r="EM41" s="136"/>
      <c r="EN41" s="136"/>
      <c r="EO41" s="136"/>
      <c r="EP41" s="136"/>
      <c r="EQ41" s="136"/>
      <c r="ER41" s="136"/>
      <c r="ES41" s="136"/>
      <c r="ET41" s="136"/>
      <c r="EU41" s="136"/>
      <c r="EV41" s="136"/>
      <c r="EW41" s="136"/>
      <c r="EX41" s="136"/>
      <c r="EY41" s="136"/>
      <c r="EZ41" s="136"/>
      <c r="FA41" s="136"/>
      <c r="FB41" s="136"/>
      <c r="FC41" s="136"/>
      <c r="FD41" s="136"/>
      <c r="FE41" s="136"/>
      <c r="FF41" s="136"/>
      <c r="FG41" s="136"/>
      <c r="FH41" s="136"/>
      <c r="FI41" s="136"/>
      <c r="FJ41" s="136"/>
      <c r="FK41" s="136"/>
      <c r="FL41" s="136"/>
      <c r="FM41" s="136"/>
      <c r="FN41" s="136"/>
      <c r="FO41" s="136"/>
      <c r="FP41" s="136"/>
      <c r="FQ41" s="136"/>
      <c r="FR41" s="136"/>
      <c r="FS41" s="136"/>
      <c r="FT41" s="136"/>
    </row>
    <row r="42" spans="1:176" s="43" customFormat="1" ht="6.6" customHeight="1">
      <c r="A42" s="34">
        <f>'3.1Cost by Sub-contractors'!A40</f>
        <v>5.3</v>
      </c>
      <c r="B42" s="142"/>
      <c r="C42" s="2276" t="str">
        <f>'3.1Cost by Sub-contractors'!C40:G40</f>
        <v>Standard Penetration Test (SPT)</v>
      </c>
      <c r="D42" s="2276"/>
      <c r="E42" s="2276"/>
      <c r="F42" s="2276"/>
      <c r="G42" s="2277"/>
      <c r="H42" s="26"/>
      <c r="I42" s="2276">
        <f>'3.1Cost by Sub-contractors'!I40:J40</f>
        <v>0</v>
      </c>
      <c r="J42" s="2277"/>
      <c r="K42" s="34" t="str">
        <f>'3.1Cost by Sub-contractors'!K40</f>
        <v>(points)</v>
      </c>
      <c r="L42" s="35">
        <f>'3.1Cost by Sub-contractors'!L40</f>
        <v>15.96</v>
      </c>
      <c r="M42" s="93"/>
      <c r="N42" s="40">
        <f>'4.2.5BL'!W19</f>
        <v>32</v>
      </c>
      <c r="O42" s="47"/>
      <c r="P42" s="38">
        <f>'4.2.5BL'!AA19</f>
        <v>510.72</v>
      </c>
      <c r="Q42" s="39"/>
      <c r="R42" s="40">
        <f>'4.2.5BL'!W21</f>
        <v>16</v>
      </c>
      <c r="S42" s="47"/>
      <c r="T42" s="38">
        <f>'4.2.5BL'!AA21</f>
        <v>255.36</v>
      </c>
      <c r="U42" s="39"/>
      <c r="V42" s="40"/>
      <c r="W42" s="47"/>
      <c r="X42" s="38"/>
      <c r="Y42" s="39"/>
      <c r="Z42" s="40"/>
      <c r="AA42" s="47"/>
      <c r="AB42" s="38"/>
      <c r="AC42" s="39"/>
      <c r="AD42" s="40"/>
      <c r="AE42" s="47"/>
      <c r="AF42" s="38"/>
      <c r="AG42" s="39"/>
      <c r="AH42" s="40"/>
      <c r="AI42" s="47"/>
      <c r="AJ42" s="38"/>
      <c r="AK42" s="39"/>
      <c r="AL42" s="40">
        <f>'4.2.5BL'!W23</f>
        <v>16</v>
      </c>
      <c r="AM42" s="47"/>
      <c r="AN42" s="38">
        <f>'4.2.5BL'!AA23</f>
        <v>255.36</v>
      </c>
      <c r="AO42" s="39"/>
      <c r="AP42" s="40"/>
      <c r="AQ42" s="47"/>
      <c r="AR42" s="38"/>
      <c r="AS42" s="39"/>
      <c r="AT42" s="40"/>
      <c r="AU42" s="47"/>
      <c r="AV42" s="38"/>
      <c r="AW42" s="39"/>
      <c r="AX42" s="40"/>
      <c r="AY42" s="47"/>
      <c r="AZ42" s="38"/>
      <c r="BA42" s="39"/>
      <c r="BB42" s="40"/>
      <c r="BC42" s="47"/>
      <c r="BD42" s="38"/>
      <c r="BE42" s="39"/>
      <c r="BF42" s="40"/>
      <c r="BG42" s="47"/>
      <c r="BH42" s="38"/>
      <c r="BI42" s="39"/>
      <c r="BJ42" s="40"/>
      <c r="BK42" s="47"/>
      <c r="BL42" s="38"/>
      <c r="BM42" s="39"/>
      <c r="BN42" s="40">
        <f>'4.2.5BL'!W25</f>
        <v>32</v>
      </c>
      <c r="BO42" s="47"/>
      <c r="BP42" s="38">
        <f>'4.2.5BL'!AA25</f>
        <v>510.72</v>
      </c>
      <c r="BQ42" s="39"/>
      <c r="BR42" s="40">
        <f>'4.2.5BL'!W27</f>
        <v>32</v>
      </c>
      <c r="BS42" s="47"/>
      <c r="BT42" s="38">
        <f>'4.2.5BL'!AA27</f>
        <v>510.72</v>
      </c>
      <c r="BU42" s="39"/>
      <c r="BV42" s="40"/>
      <c r="BW42" s="47"/>
      <c r="BX42" s="38"/>
      <c r="BY42" s="39"/>
      <c r="BZ42" s="40"/>
      <c r="CA42" s="47"/>
      <c r="CB42" s="38"/>
      <c r="CC42" s="39"/>
      <c r="CD42" s="40"/>
      <c r="CE42" s="47"/>
      <c r="CF42" s="38"/>
      <c r="CG42" s="39"/>
      <c r="CH42" s="40"/>
      <c r="CI42" s="47"/>
      <c r="CJ42" s="38"/>
      <c r="CK42" s="39"/>
      <c r="CL42" s="40">
        <f>'4.2.5BL'!AC29</f>
        <v>0</v>
      </c>
      <c r="CM42" s="47"/>
      <c r="CN42" s="38">
        <f>'4.2.5BL'!AA29</f>
        <v>255.36</v>
      </c>
      <c r="CO42" s="39"/>
      <c r="CP42" s="40"/>
      <c r="CQ42" s="47"/>
      <c r="CR42" s="38"/>
      <c r="CS42" s="39"/>
      <c r="CT42" s="40"/>
      <c r="CU42" s="47"/>
      <c r="CV42" s="38"/>
      <c r="CW42" s="39"/>
      <c r="CX42" s="40"/>
      <c r="CY42" s="47"/>
      <c r="CZ42" s="38"/>
      <c r="DA42" s="39"/>
      <c r="DB42" s="40"/>
      <c r="DC42" s="47"/>
      <c r="DD42" s="38"/>
      <c r="DE42" s="39"/>
      <c r="DF42" s="40"/>
      <c r="DG42" s="47"/>
      <c r="DH42" s="38"/>
      <c r="DI42" s="39"/>
      <c r="DJ42" s="40">
        <f>'4.2.5BL'!W31</f>
        <v>16</v>
      </c>
      <c r="DK42" s="47"/>
      <c r="DL42" s="38">
        <f>'4.2.5BL'!AA31</f>
        <v>255.36</v>
      </c>
      <c r="DM42" s="39"/>
      <c r="DN42" s="40"/>
      <c r="DO42" s="47"/>
      <c r="DP42" s="38"/>
      <c r="DQ42" s="39"/>
      <c r="DR42" s="40"/>
      <c r="DS42" s="47"/>
      <c r="DT42" s="38"/>
      <c r="DU42" s="39"/>
      <c r="DV42" s="2028"/>
      <c r="DW42" s="2028"/>
      <c r="DX42" s="136"/>
      <c r="DY42" s="136"/>
      <c r="DZ42" s="136"/>
      <c r="EA42" s="136"/>
      <c r="EB42" s="136"/>
      <c r="EC42" s="136"/>
      <c r="ED42" s="136"/>
      <c r="EE42" s="136"/>
      <c r="EF42" s="136"/>
      <c r="EG42" s="136"/>
      <c r="EH42" s="136"/>
      <c r="EI42" s="136"/>
      <c r="EJ42" s="136"/>
      <c r="EK42" s="136"/>
      <c r="EL42" s="136"/>
      <c r="EM42" s="136"/>
      <c r="EN42" s="136"/>
      <c r="EO42" s="136"/>
      <c r="EP42" s="136"/>
      <c r="EQ42" s="136"/>
      <c r="ER42" s="136"/>
      <c r="ES42" s="136"/>
      <c r="ET42" s="136"/>
      <c r="EU42" s="136"/>
      <c r="EV42" s="136"/>
      <c r="EW42" s="136"/>
      <c r="EX42" s="136"/>
      <c r="EY42" s="136"/>
      <c r="EZ42" s="136"/>
      <c r="FA42" s="136"/>
      <c r="FB42" s="136"/>
      <c r="FC42" s="136"/>
      <c r="FD42" s="136"/>
      <c r="FE42" s="136"/>
      <c r="FF42" s="136"/>
      <c r="FG42" s="136"/>
      <c r="FH42" s="136"/>
      <c r="FI42" s="136"/>
      <c r="FJ42" s="136"/>
      <c r="FK42" s="136"/>
      <c r="FL42" s="136"/>
      <c r="FM42" s="136"/>
      <c r="FN42" s="136"/>
      <c r="FO42" s="136"/>
      <c r="FP42" s="136"/>
      <c r="FQ42" s="136"/>
      <c r="FR42" s="136"/>
      <c r="FS42" s="136"/>
      <c r="FT42" s="136"/>
    </row>
    <row r="43" spans="1:176" s="136" customFormat="1" ht="6.6" customHeight="1">
      <c r="A43" s="34">
        <f>'3.1Cost by Sub-contractors'!A41</f>
        <v>5.4</v>
      </c>
      <c r="B43" s="142"/>
      <c r="C43" s="2276" t="str">
        <f>'3.1Cost by Sub-contractors'!C41:G41</f>
        <v>Vane Shear Test (VST)</v>
      </c>
      <c r="D43" s="2276"/>
      <c r="E43" s="2276"/>
      <c r="F43" s="2276"/>
      <c r="G43" s="2277"/>
      <c r="H43" s="26"/>
      <c r="I43" s="2276">
        <f>'3.1Cost by Sub-contractors'!I41:J41</f>
        <v>0</v>
      </c>
      <c r="J43" s="2277"/>
      <c r="K43" s="34" t="str">
        <f>'3.1Cost by Sub-contractors'!K41</f>
        <v>(nos.)</v>
      </c>
      <c r="L43" s="35">
        <f>'3.1Cost by Sub-contractors'!L41</f>
        <v>25.08</v>
      </c>
      <c r="M43" s="93"/>
      <c r="N43" s="40">
        <f>'4.2.5BL'!AC19</f>
        <v>0</v>
      </c>
      <c r="O43" s="47"/>
      <c r="P43" s="38">
        <f>'4.2.5BL'!AG19</f>
        <v>0</v>
      </c>
      <c r="Q43" s="39"/>
      <c r="R43" s="40">
        <f>'4.2.5BL'!AC21</f>
        <v>8</v>
      </c>
      <c r="S43" s="47"/>
      <c r="T43" s="38">
        <f>'4.2.5BL'!AG21</f>
        <v>200.64</v>
      </c>
      <c r="U43" s="39"/>
      <c r="V43" s="40"/>
      <c r="W43" s="47"/>
      <c r="X43" s="38"/>
      <c r="Y43" s="39"/>
      <c r="Z43" s="40"/>
      <c r="AA43" s="47"/>
      <c r="AB43" s="38"/>
      <c r="AC43" s="39"/>
      <c r="AD43" s="40"/>
      <c r="AE43" s="47"/>
      <c r="AF43" s="38"/>
      <c r="AG43" s="39"/>
      <c r="AH43" s="40"/>
      <c r="AI43" s="47"/>
      <c r="AJ43" s="38"/>
      <c r="AK43" s="39"/>
      <c r="AL43" s="40">
        <f>'4.2.5BL'!AC23</f>
        <v>0</v>
      </c>
      <c r="AM43" s="47"/>
      <c r="AN43" s="38">
        <f>'4.2.5BL'!AG23</f>
        <v>0</v>
      </c>
      <c r="AO43" s="39"/>
      <c r="AP43" s="40"/>
      <c r="AQ43" s="47"/>
      <c r="AR43" s="38"/>
      <c r="AS43" s="39"/>
      <c r="AT43" s="40"/>
      <c r="AU43" s="47"/>
      <c r="AV43" s="38"/>
      <c r="AW43" s="39"/>
      <c r="AX43" s="40"/>
      <c r="AY43" s="47"/>
      <c r="AZ43" s="38"/>
      <c r="BA43" s="39"/>
      <c r="BB43" s="40"/>
      <c r="BC43" s="47"/>
      <c r="BD43" s="38"/>
      <c r="BE43" s="39"/>
      <c r="BF43" s="40"/>
      <c r="BG43" s="47"/>
      <c r="BH43" s="38"/>
      <c r="BI43" s="39"/>
      <c r="BJ43" s="40"/>
      <c r="BK43" s="47"/>
      <c r="BL43" s="38"/>
      <c r="BM43" s="39"/>
      <c r="BN43" s="40">
        <f>'4.2.5BL'!AC25</f>
        <v>0</v>
      </c>
      <c r="BO43" s="47"/>
      <c r="BP43" s="38">
        <f>'4.2.5BL'!AG25</f>
        <v>0</v>
      </c>
      <c r="BQ43" s="39"/>
      <c r="BR43" s="40">
        <f>'4.2.5BL'!AC27</f>
        <v>0</v>
      </c>
      <c r="BS43" s="47"/>
      <c r="BT43" s="38">
        <f>'4.2.5BL'!AG27</f>
        <v>0</v>
      </c>
      <c r="BU43" s="39"/>
      <c r="BV43" s="40"/>
      <c r="BW43" s="47"/>
      <c r="BX43" s="38"/>
      <c r="BY43" s="39"/>
      <c r="BZ43" s="40"/>
      <c r="CA43" s="47"/>
      <c r="CB43" s="38"/>
      <c r="CC43" s="39"/>
      <c r="CD43" s="40"/>
      <c r="CE43" s="47"/>
      <c r="CF43" s="38"/>
      <c r="CG43" s="39"/>
      <c r="CH43" s="40"/>
      <c r="CI43" s="47"/>
      <c r="CJ43" s="38"/>
      <c r="CK43" s="39"/>
      <c r="CL43" s="40">
        <f>'4.2.5BL'!AC29</f>
        <v>0</v>
      </c>
      <c r="CM43" s="47"/>
      <c r="CN43" s="38">
        <f>'4.2.5BL'!AG29</f>
        <v>0</v>
      </c>
      <c r="CO43" s="39"/>
      <c r="CP43" s="40"/>
      <c r="CQ43" s="47"/>
      <c r="CR43" s="38"/>
      <c r="CS43" s="39"/>
      <c r="CT43" s="40"/>
      <c r="CU43" s="47"/>
      <c r="CV43" s="38"/>
      <c r="CW43" s="39"/>
      <c r="CX43" s="40"/>
      <c r="CY43" s="47"/>
      <c r="CZ43" s="38"/>
      <c r="DA43" s="39"/>
      <c r="DB43" s="40"/>
      <c r="DC43" s="47"/>
      <c r="DD43" s="38"/>
      <c r="DE43" s="39"/>
      <c r="DF43" s="40"/>
      <c r="DG43" s="47"/>
      <c r="DH43" s="38"/>
      <c r="DI43" s="39"/>
      <c r="DJ43" s="40">
        <f>'4.2.5BL'!AC31</f>
        <v>0</v>
      </c>
      <c r="DK43" s="47"/>
      <c r="DL43" s="38">
        <f>'4.2.5BL'!AG31</f>
        <v>0</v>
      </c>
      <c r="DM43" s="39"/>
      <c r="DN43" s="40"/>
      <c r="DO43" s="47"/>
      <c r="DP43" s="38"/>
      <c r="DQ43" s="39"/>
      <c r="DR43" s="40"/>
      <c r="DS43" s="47"/>
      <c r="DT43" s="38"/>
      <c r="DU43" s="39"/>
      <c r="DV43" s="2028"/>
      <c r="DW43" s="2028"/>
    </row>
    <row r="44" spans="1:176" s="136" customFormat="1" ht="6.6" customHeight="1">
      <c r="A44" s="34">
        <f>'3.1Cost by Sub-contractors'!A42</f>
        <v>5.5</v>
      </c>
      <c r="B44" s="142"/>
      <c r="C44" s="2276" t="str">
        <f>'3.1Cost by Sub-contractors'!C42:G42</f>
        <v>Undisturbed Sample Test</v>
      </c>
      <c r="D44" s="2276"/>
      <c r="E44" s="2276"/>
      <c r="F44" s="2276"/>
      <c r="G44" s="2277"/>
      <c r="H44" s="26"/>
      <c r="I44" s="2276">
        <f>'3.1Cost by Sub-contractors'!I42:J42</f>
        <v>0</v>
      </c>
      <c r="J44" s="2277"/>
      <c r="K44" s="34" t="str">
        <f>'3.1Cost by Sub-contractors'!K42</f>
        <v>(nos.)</v>
      </c>
      <c r="L44" s="35">
        <f>'3.1Cost by Sub-contractors'!L42</f>
        <v>44.07</v>
      </c>
      <c r="M44" s="93"/>
      <c r="N44" s="40">
        <f>'4.2.5BL'!AI19</f>
        <v>8</v>
      </c>
      <c r="O44" s="47"/>
      <c r="P44" s="38">
        <f>'4.2.5BL'!AM19</f>
        <v>352.56</v>
      </c>
      <c r="Q44" s="39"/>
      <c r="R44" s="40">
        <f>'4.2.5BL'!AI21</f>
        <v>4</v>
      </c>
      <c r="S44" s="47"/>
      <c r="T44" s="38">
        <f>'4.2.5BL'!AM21</f>
        <v>176.28</v>
      </c>
      <c r="U44" s="39"/>
      <c r="V44" s="40"/>
      <c r="W44" s="47"/>
      <c r="X44" s="38"/>
      <c r="Y44" s="39"/>
      <c r="Z44" s="40"/>
      <c r="AA44" s="47"/>
      <c r="AB44" s="38"/>
      <c r="AC44" s="39"/>
      <c r="AD44" s="40"/>
      <c r="AE44" s="47"/>
      <c r="AF44" s="38"/>
      <c r="AG44" s="39"/>
      <c r="AH44" s="40"/>
      <c r="AI44" s="47"/>
      <c r="AJ44" s="38"/>
      <c r="AK44" s="39"/>
      <c r="AL44" s="40">
        <f>'4.2.5BL'!AI23</f>
        <v>4</v>
      </c>
      <c r="AM44" s="47"/>
      <c r="AN44" s="38">
        <f>'4.2.5BL'!AM23</f>
        <v>176.28</v>
      </c>
      <c r="AO44" s="39"/>
      <c r="AP44" s="40"/>
      <c r="AQ44" s="47"/>
      <c r="AR44" s="38"/>
      <c r="AS44" s="39"/>
      <c r="AT44" s="40"/>
      <c r="AU44" s="47"/>
      <c r="AV44" s="38"/>
      <c r="AW44" s="39"/>
      <c r="AX44" s="40"/>
      <c r="AY44" s="47"/>
      <c r="AZ44" s="38"/>
      <c r="BA44" s="39"/>
      <c r="BB44" s="40"/>
      <c r="BC44" s="47"/>
      <c r="BD44" s="38"/>
      <c r="BE44" s="39"/>
      <c r="BF44" s="40"/>
      <c r="BG44" s="47"/>
      <c r="BH44" s="38"/>
      <c r="BI44" s="39"/>
      <c r="BJ44" s="40"/>
      <c r="BK44" s="47"/>
      <c r="BL44" s="38"/>
      <c r="BM44" s="39"/>
      <c r="BN44" s="40">
        <f>'4.2.5BL'!AI25</f>
        <v>8</v>
      </c>
      <c r="BO44" s="47"/>
      <c r="BP44" s="38">
        <f>'4.2.5BL'!AM25</f>
        <v>352.56</v>
      </c>
      <c r="BQ44" s="39"/>
      <c r="BR44" s="40">
        <f>'4.2.5BL'!AI27</f>
        <v>8</v>
      </c>
      <c r="BS44" s="47"/>
      <c r="BT44" s="38">
        <f>'4.2.5BL'!AM27</f>
        <v>352.56</v>
      </c>
      <c r="BU44" s="39"/>
      <c r="BV44" s="40"/>
      <c r="BW44" s="47"/>
      <c r="BX44" s="38"/>
      <c r="BY44" s="39"/>
      <c r="BZ44" s="40"/>
      <c r="CA44" s="47"/>
      <c r="CB44" s="38"/>
      <c r="CC44" s="39"/>
      <c r="CD44" s="40"/>
      <c r="CE44" s="47"/>
      <c r="CF44" s="38"/>
      <c r="CG44" s="39"/>
      <c r="CH44" s="40"/>
      <c r="CI44" s="47"/>
      <c r="CJ44" s="38"/>
      <c r="CK44" s="39"/>
      <c r="CL44" s="40">
        <f>'4.2.5BL'!AI29</f>
        <v>4</v>
      </c>
      <c r="CM44" s="47"/>
      <c r="CN44" s="38">
        <f>'4.2.5BL'!AM29</f>
        <v>176.28</v>
      </c>
      <c r="CO44" s="39"/>
      <c r="CP44" s="40"/>
      <c r="CQ44" s="47"/>
      <c r="CR44" s="38"/>
      <c r="CS44" s="39"/>
      <c r="CT44" s="40"/>
      <c r="CU44" s="47"/>
      <c r="CV44" s="38"/>
      <c r="CW44" s="39"/>
      <c r="CX44" s="40"/>
      <c r="CY44" s="47"/>
      <c r="CZ44" s="38"/>
      <c r="DA44" s="39"/>
      <c r="DB44" s="40"/>
      <c r="DC44" s="47"/>
      <c r="DD44" s="38"/>
      <c r="DE44" s="39"/>
      <c r="DF44" s="40"/>
      <c r="DG44" s="47"/>
      <c r="DH44" s="38"/>
      <c r="DI44" s="39"/>
      <c r="DJ44" s="40">
        <f>'4.2.5BL'!AI31</f>
        <v>4</v>
      </c>
      <c r="DK44" s="47"/>
      <c r="DL44" s="38">
        <f>'4.2.5BL'!AM31</f>
        <v>176.28</v>
      </c>
      <c r="DM44" s="39"/>
      <c r="DN44" s="40"/>
      <c r="DO44" s="47"/>
      <c r="DP44" s="38"/>
      <c r="DQ44" s="39"/>
      <c r="DR44" s="40"/>
      <c r="DS44" s="47"/>
      <c r="DT44" s="38"/>
      <c r="DU44" s="39"/>
      <c r="DV44" s="2028"/>
      <c r="DW44" s="2028"/>
    </row>
    <row r="45" spans="1:176" s="136" customFormat="1" ht="6.6" customHeight="1">
      <c r="A45" s="34">
        <f>'3.1Cost by Sub-contractors'!A43</f>
        <v>5.6</v>
      </c>
      <c r="B45" s="142"/>
      <c r="C45" s="2276" t="str">
        <f>'3.1Cost by Sub-contractors'!C43:G43</f>
        <v>Disturbed Sample Test</v>
      </c>
      <c r="D45" s="2276"/>
      <c r="E45" s="2276"/>
      <c r="F45" s="2276"/>
      <c r="G45" s="2277"/>
      <c r="H45" s="26"/>
      <c r="I45" s="2276">
        <f>'3.1Cost by Sub-contractors'!I43:J43</f>
        <v>0</v>
      </c>
      <c r="J45" s="2277"/>
      <c r="K45" s="34" t="str">
        <f>'3.1Cost by Sub-contractors'!K43</f>
        <v>(nos.)</v>
      </c>
      <c r="L45" s="35">
        <f>'3.1Cost by Sub-contractors'!L43</f>
        <v>27.87</v>
      </c>
      <c r="M45" s="93"/>
      <c r="N45" s="40">
        <f>'4.2.5BL'!AO19</f>
        <v>8</v>
      </c>
      <c r="O45" s="36"/>
      <c r="P45" s="38">
        <f>'4.2.5BL'!AS19</f>
        <v>222.96</v>
      </c>
      <c r="Q45" s="51"/>
      <c r="R45" s="40">
        <f>'4.2.5BL'!AO21</f>
        <v>4</v>
      </c>
      <c r="S45" s="36"/>
      <c r="T45" s="38">
        <f>'4.2.5BL'!AS21</f>
        <v>111.48</v>
      </c>
      <c r="U45" s="51"/>
      <c r="V45" s="40"/>
      <c r="W45" s="36"/>
      <c r="X45" s="38"/>
      <c r="Y45" s="51"/>
      <c r="Z45" s="40"/>
      <c r="AA45" s="36"/>
      <c r="AB45" s="38"/>
      <c r="AC45" s="51"/>
      <c r="AD45" s="40"/>
      <c r="AE45" s="36"/>
      <c r="AF45" s="38"/>
      <c r="AG45" s="51"/>
      <c r="AH45" s="40"/>
      <c r="AI45" s="36"/>
      <c r="AJ45" s="38"/>
      <c r="AK45" s="51"/>
      <c r="AL45" s="40">
        <f>'4.2.5BL'!AO23</f>
        <v>4</v>
      </c>
      <c r="AM45" s="36"/>
      <c r="AN45" s="38">
        <f>'4.2.5BL'!AS23</f>
        <v>111.48</v>
      </c>
      <c r="AO45" s="51"/>
      <c r="AP45" s="40"/>
      <c r="AQ45" s="36"/>
      <c r="AR45" s="38"/>
      <c r="AS45" s="51"/>
      <c r="AT45" s="40"/>
      <c r="AU45" s="36"/>
      <c r="AV45" s="38"/>
      <c r="AW45" s="51"/>
      <c r="AX45" s="40"/>
      <c r="AY45" s="36"/>
      <c r="AZ45" s="38"/>
      <c r="BA45" s="51"/>
      <c r="BB45" s="40"/>
      <c r="BC45" s="36"/>
      <c r="BD45" s="38"/>
      <c r="BE45" s="51"/>
      <c r="BF45" s="40"/>
      <c r="BG45" s="36"/>
      <c r="BH45" s="38"/>
      <c r="BI45" s="51"/>
      <c r="BJ45" s="40"/>
      <c r="BK45" s="36"/>
      <c r="BL45" s="38"/>
      <c r="BM45" s="51"/>
      <c r="BN45" s="40">
        <f>'4.2.5BL'!AO25</f>
        <v>8</v>
      </c>
      <c r="BO45" s="36"/>
      <c r="BP45" s="38">
        <f>'4.2.5BL'!AS25</f>
        <v>222.96</v>
      </c>
      <c r="BQ45" s="51"/>
      <c r="BR45" s="40">
        <f>'4.2.5BL'!AO27</f>
        <v>8</v>
      </c>
      <c r="BS45" s="36"/>
      <c r="BT45" s="38">
        <f>'4.2.5BL'!AS27</f>
        <v>222.96</v>
      </c>
      <c r="BU45" s="51"/>
      <c r="BV45" s="40"/>
      <c r="BW45" s="36"/>
      <c r="BX45" s="38"/>
      <c r="BY45" s="51"/>
      <c r="BZ45" s="40"/>
      <c r="CA45" s="36"/>
      <c r="CB45" s="38"/>
      <c r="CC45" s="51"/>
      <c r="CD45" s="40"/>
      <c r="CE45" s="36"/>
      <c r="CF45" s="38"/>
      <c r="CG45" s="51"/>
      <c r="CH45" s="40"/>
      <c r="CI45" s="36"/>
      <c r="CJ45" s="38"/>
      <c r="CK45" s="51"/>
      <c r="CL45" s="40">
        <f>'4.2.5BL'!AO29</f>
        <v>4</v>
      </c>
      <c r="CM45" s="36"/>
      <c r="CN45" s="38">
        <f>'4.2.5BL'!AS29</f>
        <v>111.48</v>
      </c>
      <c r="CO45" s="51"/>
      <c r="CP45" s="40"/>
      <c r="CQ45" s="36"/>
      <c r="CR45" s="38"/>
      <c r="CS45" s="51"/>
      <c r="CT45" s="40"/>
      <c r="CU45" s="36"/>
      <c r="CV45" s="38"/>
      <c r="CW45" s="51"/>
      <c r="CX45" s="40"/>
      <c r="CY45" s="36"/>
      <c r="CZ45" s="38"/>
      <c r="DA45" s="51"/>
      <c r="DB45" s="40"/>
      <c r="DC45" s="36"/>
      <c r="DD45" s="38"/>
      <c r="DE45" s="51"/>
      <c r="DF45" s="40"/>
      <c r="DG45" s="36"/>
      <c r="DH45" s="38"/>
      <c r="DI45" s="51"/>
      <c r="DJ45" s="40">
        <f>'4.2.5BL'!AO31</f>
        <v>4</v>
      </c>
      <c r="DK45" s="36"/>
      <c r="DL45" s="38">
        <f>'4.2.5BL'!AS31</f>
        <v>111.48</v>
      </c>
      <c r="DM45" s="51"/>
      <c r="DN45" s="40"/>
      <c r="DO45" s="36"/>
      <c r="DP45" s="38"/>
      <c r="DQ45" s="51"/>
      <c r="DR45" s="40"/>
      <c r="DS45" s="36"/>
      <c r="DT45" s="38"/>
      <c r="DU45" s="51"/>
      <c r="DV45" s="2028"/>
      <c r="DW45" s="2028"/>
    </row>
    <row r="46" spans="1:176" s="136" customFormat="1" ht="6.6" customHeight="1">
      <c r="A46" s="34">
        <f>'3.1Cost by Sub-contractors'!A44</f>
        <v>5.7</v>
      </c>
      <c r="B46" s="142"/>
      <c r="C46" s="2276" t="str">
        <f>'3.1Cost by Sub-contractors'!C44:G44</f>
        <v>Consolidation Test (Cv)</v>
      </c>
      <c r="D46" s="2276"/>
      <c r="E46" s="2276"/>
      <c r="F46" s="2276"/>
      <c r="G46" s="2277"/>
      <c r="H46" s="26"/>
      <c r="I46" s="2276">
        <f>'3.1Cost by Sub-contractors'!I44:J44</f>
        <v>0</v>
      </c>
      <c r="J46" s="2277"/>
      <c r="K46" s="34" t="str">
        <f>'3.1Cost by Sub-contractors'!K44</f>
        <v>(nos.)</v>
      </c>
      <c r="L46" s="35">
        <f>'3.1Cost by Sub-contractors'!L44</f>
        <v>145.26</v>
      </c>
      <c r="M46" s="93"/>
      <c r="N46" s="40">
        <f>'4.2.5BL'!AU19</f>
        <v>0</v>
      </c>
      <c r="O46" s="36"/>
      <c r="P46" s="38">
        <f>'4.2.5BL'!AY19</f>
        <v>0</v>
      </c>
      <c r="Q46" s="51"/>
      <c r="R46" s="40">
        <f>'4.2.5BL'!AU21</f>
        <v>4</v>
      </c>
      <c r="S46" s="36"/>
      <c r="T46" s="38">
        <f>'4.2.5BL'!AY21</f>
        <v>581.04</v>
      </c>
      <c r="U46" s="51"/>
      <c r="V46" s="40"/>
      <c r="W46" s="36"/>
      <c r="X46" s="38"/>
      <c r="Y46" s="51"/>
      <c r="Z46" s="40"/>
      <c r="AA46" s="36"/>
      <c r="AB46" s="38"/>
      <c r="AC46" s="51"/>
      <c r="AD46" s="40"/>
      <c r="AE46" s="36"/>
      <c r="AF46" s="38"/>
      <c r="AG46" s="51"/>
      <c r="AH46" s="40"/>
      <c r="AI46" s="36"/>
      <c r="AJ46" s="38"/>
      <c r="AK46" s="51"/>
      <c r="AL46" s="40">
        <f>'4.2.5BL'!AU23</f>
        <v>0</v>
      </c>
      <c r="AM46" s="36"/>
      <c r="AN46" s="38">
        <f>'4.2.5BL'!AY23</f>
        <v>0</v>
      </c>
      <c r="AO46" s="51"/>
      <c r="AP46" s="40"/>
      <c r="AQ46" s="36"/>
      <c r="AR46" s="38"/>
      <c r="AS46" s="51"/>
      <c r="AT46" s="40"/>
      <c r="AU46" s="36"/>
      <c r="AV46" s="38"/>
      <c r="AW46" s="51"/>
      <c r="AX46" s="40"/>
      <c r="AY46" s="36"/>
      <c r="AZ46" s="38"/>
      <c r="BA46" s="51"/>
      <c r="BB46" s="40"/>
      <c r="BC46" s="36"/>
      <c r="BD46" s="38"/>
      <c r="BE46" s="51"/>
      <c r="BF46" s="40"/>
      <c r="BG46" s="36"/>
      <c r="BH46" s="38"/>
      <c r="BI46" s="51"/>
      <c r="BJ46" s="40"/>
      <c r="BK46" s="36"/>
      <c r="BL46" s="38"/>
      <c r="BM46" s="51"/>
      <c r="BN46" s="40">
        <f>'4.2.5BL'!AU25</f>
        <v>0</v>
      </c>
      <c r="BO46" s="36"/>
      <c r="BP46" s="38">
        <f>'4.2.5BL'!AY25</f>
        <v>0</v>
      </c>
      <c r="BQ46" s="51"/>
      <c r="BR46" s="40">
        <f>'4.2.5BL'!AU27</f>
        <v>0</v>
      </c>
      <c r="BS46" s="36"/>
      <c r="BT46" s="38">
        <f>'4.2.5BL'!AY27</f>
        <v>0</v>
      </c>
      <c r="BU46" s="51"/>
      <c r="BV46" s="40"/>
      <c r="BW46" s="36"/>
      <c r="BX46" s="38"/>
      <c r="BY46" s="51"/>
      <c r="BZ46" s="40"/>
      <c r="CA46" s="36"/>
      <c r="CB46" s="38"/>
      <c r="CC46" s="51"/>
      <c r="CD46" s="40"/>
      <c r="CE46" s="36"/>
      <c r="CF46" s="38"/>
      <c r="CG46" s="51"/>
      <c r="CH46" s="40"/>
      <c r="CI46" s="36"/>
      <c r="CJ46" s="38"/>
      <c r="CK46" s="51"/>
      <c r="CL46" s="40">
        <f>'4.2.5BL'!AU29</f>
        <v>0</v>
      </c>
      <c r="CM46" s="36"/>
      <c r="CN46" s="38">
        <f>'4.2.5BL'!AY29</f>
        <v>0</v>
      </c>
      <c r="CO46" s="51"/>
      <c r="CP46" s="40"/>
      <c r="CQ46" s="36"/>
      <c r="CR46" s="38"/>
      <c r="CS46" s="51"/>
      <c r="CT46" s="40"/>
      <c r="CU46" s="36"/>
      <c r="CV46" s="38"/>
      <c r="CW46" s="51"/>
      <c r="CX46" s="40"/>
      <c r="CY46" s="36"/>
      <c r="CZ46" s="38"/>
      <c r="DA46" s="51"/>
      <c r="DB46" s="40"/>
      <c r="DC46" s="36"/>
      <c r="DD46" s="38"/>
      <c r="DE46" s="51"/>
      <c r="DF46" s="40"/>
      <c r="DG46" s="36"/>
      <c r="DH46" s="38"/>
      <c r="DI46" s="51"/>
      <c r="DJ46" s="40">
        <f>'4.2.5BL'!AU31</f>
        <v>0</v>
      </c>
      <c r="DK46" s="36"/>
      <c r="DL46" s="38">
        <f>'4.2.5BL'!AY31</f>
        <v>0</v>
      </c>
      <c r="DM46" s="51"/>
      <c r="DN46" s="40"/>
      <c r="DO46" s="36"/>
      <c r="DP46" s="38"/>
      <c r="DQ46" s="51"/>
      <c r="DR46" s="40"/>
      <c r="DS46" s="36"/>
      <c r="DT46" s="38"/>
      <c r="DU46" s="51"/>
      <c r="DV46" s="2028"/>
      <c r="DW46" s="2028"/>
    </row>
    <row r="47" spans="1:176" s="136" customFormat="1" ht="6.6" customHeight="1">
      <c r="A47" s="34">
        <f>'3.1Cost by Sub-contractors'!A45</f>
        <v>5.8</v>
      </c>
      <c r="B47" s="142"/>
      <c r="C47" s="2276" t="str">
        <f>'3.1Cost by Sub-contractors'!C45:G45</f>
        <v>Triaxial Compression Test (UU)</v>
      </c>
      <c r="D47" s="2276"/>
      <c r="E47" s="2276"/>
      <c r="F47" s="2276"/>
      <c r="G47" s="2277"/>
      <c r="H47" s="26"/>
      <c r="I47" s="2276">
        <f>'3.1Cost by Sub-contractors'!I45:J45</f>
        <v>0</v>
      </c>
      <c r="J47" s="2277"/>
      <c r="K47" s="34" t="str">
        <f>'3.1Cost by Sub-contractors'!K45</f>
        <v>(nos.)</v>
      </c>
      <c r="L47" s="35">
        <f>'3.1Cost by Sub-contractors'!L45</f>
        <v>145.26</v>
      </c>
      <c r="M47" s="93"/>
      <c r="N47" s="40">
        <f>'4.2.5BL'!BA19</f>
        <v>0</v>
      </c>
      <c r="O47" s="36"/>
      <c r="P47" s="38">
        <f>'4.2.5BL'!BE19</f>
        <v>0</v>
      </c>
      <c r="Q47" s="51"/>
      <c r="R47" s="40">
        <f>'4.2.5BL'!BA21</f>
        <v>2</v>
      </c>
      <c r="S47" s="36"/>
      <c r="T47" s="38">
        <f>'4.2.5BL'!BE21</f>
        <v>290.52</v>
      </c>
      <c r="U47" s="51"/>
      <c r="V47" s="40"/>
      <c r="W47" s="36"/>
      <c r="X47" s="38"/>
      <c r="Y47" s="51"/>
      <c r="Z47" s="40"/>
      <c r="AA47" s="36"/>
      <c r="AB47" s="38"/>
      <c r="AC47" s="51"/>
      <c r="AD47" s="40"/>
      <c r="AE47" s="36"/>
      <c r="AF47" s="38"/>
      <c r="AG47" s="51"/>
      <c r="AH47" s="40"/>
      <c r="AI47" s="36"/>
      <c r="AJ47" s="38"/>
      <c r="AK47" s="51"/>
      <c r="AL47" s="40">
        <f>'4.2.5BL'!BA23</f>
        <v>0</v>
      </c>
      <c r="AM47" s="36"/>
      <c r="AN47" s="38">
        <f>'4.2.5BL'!BE23</f>
        <v>0</v>
      </c>
      <c r="AO47" s="51"/>
      <c r="AP47" s="40"/>
      <c r="AQ47" s="36"/>
      <c r="AR47" s="38"/>
      <c r="AS47" s="51"/>
      <c r="AT47" s="40"/>
      <c r="AU47" s="36"/>
      <c r="AV47" s="38"/>
      <c r="AW47" s="51"/>
      <c r="AX47" s="40"/>
      <c r="AY47" s="36"/>
      <c r="AZ47" s="38"/>
      <c r="BA47" s="51"/>
      <c r="BB47" s="40"/>
      <c r="BC47" s="36"/>
      <c r="BD47" s="38"/>
      <c r="BE47" s="51"/>
      <c r="BF47" s="40"/>
      <c r="BG47" s="36"/>
      <c r="BH47" s="38"/>
      <c r="BI47" s="51"/>
      <c r="BJ47" s="40"/>
      <c r="BK47" s="36"/>
      <c r="BL47" s="38"/>
      <c r="BM47" s="51"/>
      <c r="BN47" s="40">
        <f>'4.2.5BL'!BA25</f>
        <v>0</v>
      </c>
      <c r="BO47" s="36"/>
      <c r="BP47" s="38">
        <f>'4.2.5BL'!BE25</f>
        <v>0</v>
      </c>
      <c r="BQ47" s="51"/>
      <c r="BR47" s="40">
        <f>'4.2.5BL'!BA27</f>
        <v>0</v>
      </c>
      <c r="BS47" s="36"/>
      <c r="BT47" s="38">
        <f>'4.2.5BL'!BE27</f>
        <v>0</v>
      </c>
      <c r="BU47" s="51"/>
      <c r="BV47" s="40"/>
      <c r="BW47" s="36"/>
      <c r="BX47" s="38"/>
      <c r="BY47" s="51"/>
      <c r="BZ47" s="40"/>
      <c r="CA47" s="36"/>
      <c r="CB47" s="38"/>
      <c r="CC47" s="51"/>
      <c r="CD47" s="40"/>
      <c r="CE47" s="36"/>
      <c r="CF47" s="38"/>
      <c r="CG47" s="51"/>
      <c r="CH47" s="40"/>
      <c r="CI47" s="36"/>
      <c r="CJ47" s="38"/>
      <c r="CK47" s="51"/>
      <c r="CL47" s="40">
        <f>'4.2.5BL'!BA29</f>
        <v>0</v>
      </c>
      <c r="CM47" s="36"/>
      <c r="CN47" s="38">
        <f>'4.2.5BL'!BE29</f>
        <v>0</v>
      </c>
      <c r="CO47" s="51"/>
      <c r="CP47" s="40"/>
      <c r="CQ47" s="36"/>
      <c r="CR47" s="38"/>
      <c r="CS47" s="51"/>
      <c r="CT47" s="40"/>
      <c r="CU47" s="36"/>
      <c r="CV47" s="38"/>
      <c r="CW47" s="51"/>
      <c r="CX47" s="40"/>
      <c r="CY47" s="36"/>
      <c r="CZ47" s="38"/>
      <c r="DA47" s="51"/>
      <c r="DB47" s="40"/>
      <c r="DC47" s="36"/>
      <c r="DD47" s="38"/>
      <c r="DE47" s="51"/>
      <c r="DF47" s="40"/>
      <c r="DG47" s="36"/>
      <c r="DH47" s="38"/>
      <c r="DI47" s="51"/>
      <c r="DJ47" s="40">
        <f>'4.2.5BL'!BA31</f>
        <v>0</v>
      </c>
      <c r="DK47" s="36"/>
      <c r="DL47" s="38">
        <f>'4.2.5BL'!BE31</f>
        <v>0</v>
      </c>
      <c r="DM47" s="51"/>
      <c r="DN47" s="40"/>
      <c r="DO47" s="36"/>
      <c r="DP47" s="38"/>
      <c r="DQ47" s="51"/>
      <c r="DR47" s="40"/>
      <c r="DS47" s="36"/>
      <c r="DT47" s="38"/>
      <c r="DU47" s="51"/>
      <c r="DV47" s="2028"/>
      <c r="DW47" s="2028"/>
    </row>
    <row r="48" spans="1:176" s="136" customFormat="1" ht="6.6" customHeight="1">
      <c r="A48" s="34">
        <f>'3.1Cost by Sub-contractors'!A46</f>
        <v>5.9</v>
      </c>
      <c r="B48" s="142"/>
      <c r="C48" s="2276" t="str">
        <f>'3.1Cost by Sub-contractors'!C46:G46</f>
        <v>Triaxial Compression Test (CU)</v>
      </c>
      <c r="D48" s="2276"/>
      <c r="E48" s="2276"/>
      <c r="F48" s="2276"/>
      <c r="G48" s="2277"/>
      <c r="H48" s="26"/>
      <c r="I48" s="2276">
        <f>'3.1Cost by Sub-contractors'!I46:J46</f>
        <v>0</v>
      </c>
      <c r="J48" s="2277"/>
      <c r="K48" s="34" t="str">
        <f>'3.1Cost by Sub-contractors'!K46</f>
        <v>(nos.)</v>
      </c>
      <c r="L48" s="35">
        <f>'3.1Cost by Sub-contractors'!L46</f>
        <v>177.54</v>
      </c>
      <c r="M48" s="93"/>
      <c r="N48" s="40">
        <f>'4.2.5BL'!BG19</f>
        <v>0</v>
      </c>
      <c r="O48" s="36"/>
      <c r="P48" s="38">
        <f>'4.2.5BL'!BK19</f>
        <v>0</v>
      </c>
      <c r="Q48" s="51"/>
      <c r="R48" s="40">
        <f>'4.2.5BL'!BG21</f>
        <v>2</v>
      </c>
      <c r="S48" s="36"/>
      <c r="T48" s="38">
        <f>'4.2.5BL'!BK21</f>
        <v>355.08</v>
      </c>
      <c r="U48" s="51"/>
      <c r="V48" s="40"/>
      <c r="W48" s="36"/>
      <c r="X48" s="38"/>
      <c r="Y48" s="51"/>
      <c r="Z48" s="40"/>
      <c r="AA48" s="36"/>
      <c r="AB48" s="38"/>
      <c r="AC48" s="51"/>
      <c r="AD48" s="40"/>
      <c r="AE48" s="36"/>
      <c r="AF48" s="38"/>
      <c r="AG48" s="51"/>
      <c r="AH48" s="40"/>
      <c r="AI48" s="36"/>
      <c r="AJ48" s="38"/>
      <c r="AK48" s="51"/>
      <c r="AL48" s="40">
        <f>'4.2.5BL'!BG23</f>
        <v>0</v>
      </c>
      <c r="AM48" s="36"/>
      <c r="AN48" s="38">
        <f>'4.2.5BL'!BK23</f>
        <v>0</v>
      </c>
      <c r="AO48" s="51"/>
      <c r="AP48" s="40"/>
      <c r="AQ48" s="36"/>
      <c r="AR48" s="38"/>
      <c r="AS48" s="51"/>
      <c r="AT48" s="40"/>
      <c r="AU48" s="36"/>
      <c r="AV48" s="38"/>
      <c r="AW48" s="51"/>
      <c r="AX48" s="40"/>
      <c r="AY48" s="36"/>
      <c r="AZ48" s="38"/>
      <c r="BA48" s="51"/>
      <c r="BB48" s="40"/>
      <c r="BC48" s="36"/>
      <c r="BD48" s="38"/>
      <c r="BE48" s="51"/>
      <c r="BF48" s="40"/>
      <c r="BG48" s="36"/>
      <c r="BH48" s="38"/>
      <c r="BI48" s="51"/>
      <c r="BJ48" s="40"/>
      <c r="BK48" s="36"/>
      <c r="BL48" s="38"/>
      <c r="BM48" s="51"/>
      <c r="BN48" s="40">
        <f>'4.2.5BL'!BG25</f>
        <v>0</v>
      </c>
      <c r="BO48" s="36"/>
      <c r="BP48" s="38">
        <f>'4.2.5BL'!BK25</f>
        <v>0</v>
      </c>
      <c r="BQ48" s="51"/>
      <c r="BR48" s="40">
        <f>'4.2.5BL'!BG27</f>
        <v>0</v>
      </c>
      <c r="BS48" s="36"/>
      <c r="BT48" s="38">
        <f>'4.2.5BL'!BK27</f>
        <v>0</v>
      </c>
      <c r="BU48" s="51"/>
      <c r="BV48" s="40"/>
      <c r="BW48" s="36"/>
      <c r="BX48" s="38"/>
      <c r="BY48" s="51"/>
      <c r="BZ48" s="40"/>
      <c r="CA48" s="36"/>
      <c r="CB48" s="38"/>
      <c r="CC48" s="51"/>
      <c r="CD48" s="40"/>
      <c r="CE48" s="36"/>
      <c r="CF48" s="38"/>
      <c r="CG48" s="51"/>
      <c r="CH48" s="40"/>
      <c r="CI48" s="36"/>
      <c r="CJ48" s="38"/>
      <c r="CK48" s="51"/>
      <c r="CL48" s="40">
        <f>'4.2.5BL'!BG29</f>
        <v>0</v>
      </c>
      <c r="CM48" s="36"/>
      <c r="CN48" s="38">
        <f>'4.2.5BL'!BK29</f>
        <v>0</v>
      </c>
      <c r="CO48" s="51"/>
      <c r="CP48" s="40"/>
      <c r="CQ48" s="36"/>
      <c r="CR48" s="38"/>
      <c r="CS48" s="51"/>
      <c r="CT48" s="40"/>
      <c r="CU48" s="36"/>
      <c r="CV48" s="38"/>
      <c r="CW48" s="51"/>
      <c r="CX48" s="40"/>
      <c r="CY48" s="36"/>
      <c r="CZ48" s="38"/>
      <c r="DA48" s="51"/>
      <c r="DB48" s="40"/>
      <c r="DC48" s="36"/>
      <c r="DD48" s="38"/>
      <c r="DE48" s="51"/>
      <c r="DF48" s="40"/>
      <c r="DG48" s="36"/>
      <c r="DH48" s="38"/>
      <c r="DI48" s="51"/>
      <c r="DJ48" s="40">
        <f>'4.2.5BL'!BG31</f>
        <v>0</v>
      </c>
      <c r="DK48" s="36"/>
      <c r="DL48" s="38">
        <f>'4.2.5BL'!BK31</f>
        <v>0</v>
      </c>
      <c r="DM48" s="51"/>
      <c r="DN48" s="40"/>
      <c r="DO48" s="36"/>
      <c r="DP48" s="38"/>
      <c r="DQ48" s="51"/>
      <c r="DR48" s="40"/>
      <c r="DS48" s="36"/>
      <c r="DT48" s="38"/>
      <c r="DU48" s="51"/>
      <c r="DV48" s="2028"/>
      <c r="DW48" s="2028"/>
    </row>
    <row r="49" spans="1:176" s="1921" customFormat="1" ht="6.6" customHeight="1">
      <c r="A49" s="45">
        <f>'3.1Cost by Sub-contractors'!A47</f>
        <v>6</v>
      </c>
      <c r="B49" s="44"/>
      <c r="C49" s="2278" t="str">
        <f>'3.1Cost by Sub-contractors'!C47:G47</f>
        <v>Main Line (ML, Softground Section (SG))</v>
      </c>
      <c r="D49" s="2278"/>
      <c r="E49" s="2278"/>
      <c r="F49" s="2278"/>
      <c r="G49" s="2279"/>
      <c r="H49" s="42"/>
      <c r="I49" s="2278"/>
      <c r="J49" s="2279"/>
      <c r="K49" s="45"/>
      <c r="L49" s="53"/>
      <c r="M49" s="91"/>
      <c r="N49" s="33"/>
      <c r="O49" s="92"/>
      <c r="P49" s="31">
        <f>SUM(P50:Q58)</f>
        <v>40181.879999999997</v>
      </c>
      <c r="Q49" s="32"/>
      <c r="R49" s="33"/>
      <c r="S49" s="92"/>
      <c r="T49" s="31">
        <f>SUM(T50:U58)</f>
        <v>104682.72</v>
      </c>
      <c r="U49" s="32"/>
      <c r="V49" s="33"/>
      <c r="W49" s="92"/>
      <c r="X49" s="31">
        <f>SUM(X50:Y58)</f>
        <v>45335.76</v>
      </c>
      <c r="Y49" s="32"/>
      <c r="Z49" s="33"/>
      <c r="AA49" s="92"/>
      <c r="AB49" s="31">
        <f>SUM(AB50:AC58)</f>
        <v>17313.359999999997</v>
      </c>
      <c r="AC49" s="32"/>
      <c r="AD49" s="33"/>
      <c r="AE49" s="92"/>
      <c r="AF49" s="31">
        <f>SUM(AF50:AG58)</f>
        <v>0</v>
      </c>
      <c r="AG49" s="32"/>
      <c r="AH49" s="33"/>
      <c r="AI49" s="92"/>
      <c r="AJ49" s="31">
        <f>SUM(AJ50:AK58)</f>
        <v>0</v>
      </c>
      <c r="AK49" s="32"/>
      <c r="AL49" s="33"/>
      <c r="AM49" s="92"/>
      <c r="AN49" s="31">
        <f>SUM(AN50:AO58)</f>
        <v>0</v>
      </c>
      <c r="AO49" s="32"/>
      <c r="AP49" s="33"/>
      <c r="AQ49" s="92"/>
      <c r="AR49" s="31">
        <f>SUM(AR50:AS58)</f>
        <v>0</v>
      </c>
      <c r="AS49" s="32"/>
      <c r="AT49" s="33"/>
      <c r="AU49" s="92"/>
      <c r="AV49" s="31">
        <f>SUM(AV50:AW58)</f>
        <v>0</v>
      </c>
      <c r="AW49" s="32"/>
      <c r="AX49" s="33"/>
      <c r="AY49" s="92"/>
      <c r="AZ49" s="31">
        <f>SUM(AZ50:BA58)</f>
        <v>0</v>
      </c>
      <c r="BA49" s="32"/>
      <c r="BB49" s="33"/>
      <c r="BC49" s="92"/>
      <c r="BD49" s="31">
        <f>SUM(BD50:BE58)</f>
        <v>0</v>
      </c>
      <c r="BE49" s="32"/>
      <c r="BF49" s="33"/>
      <c r="BG49" s="92"/>
      <c r="BH49" s="31">
        <f>SUM(BH50:BI58)</f>
        <v>0</v>
      </c>
      <c r="BI49" s="32"/>
      <c r="BJ49" s="33"/>
      <c r="BK49" s="92"/>
      <c r="BL49" s="31">
        <f>SUM(BL50:BM58)</f>
        <v>0</v>
      </c>
      <c r="BM49" s="32"/>
      <c r="BN49" s="33"/>
      <c r="BO49" s="92"/>
      <c r="BP49" s="31">
        <f>SUM(BP50:BP58)</f>
        <v>0</v>
      </c>
      <c r="BQ49" s="32"/>
      <c r="BR49" s="33"/>
      <c r="BS49" s="92"/>
      <c r="BT49" s="31">
        <f>SUM(BT50:BU58)</f>
        <v>0</v>
      </c>
      <c r="BU49" s="32"/>
      <c r="BV49" s="33"/>
      <c r="BW49" s="92"/>
      <c r="BX49" s="31">
        <f>SUM(BX50:BY58)</f>
        <v>0</v>
      </c>
      <c r="BY49" s="32"/>
      <c r="BZ49" s="33"/>
      <c r="CA49" s="92"/>
      <c r="CB49" s="31">
        <f>SUM(CB50:CC58)</f>
        <v>0</v>
      </c>
      <c r="CC49" s="32"/>
      <c r="CD49" s="33"/>
      <c r="CE49" s="92"/>
      <c r="CF49" s="31">
        <f>SUM(CF50:CG58)</f>
        <v>0</v>
      </c>
      <c r="CG49" s="32"/>
      <c r="CH49" s="33"/>
      <c r="CI49" s="92"/>
      <c r="CJ49" s="31">
        <f>SUM(CJ50:CK58)</f>
        <v>0</v>
      </c>
      <c r="CK49" s="32"/>
      <c r="CL49" s="33"/>
      <c r="CM49" s="92"/>
      <c r="CN49" s="31">
        <f>SUM(CN50:CO58)</f>
        <v>0</v>
      </c>
      <c r="CO49" s="32"/>
      <c r="CP49" s="33"/>
      <c r="CQ49" s="92"/>
      <c r="CR49" s="31">
        <f>SUM(CR50:CS58)</f>
        <v>0</v>
      </c>
      <c r="CS49" s="32"/>
      <c r="CT49" s="33"/>
      <c r="CU49" s="92"/>
      <c r="CV49" s="31">
        <f>SUM(CV50:CW58)</f>
        <v>0</v>
      </c>
      <c r="CW49" s="32"/>
      <c r="CX49" s="33"/>
      <c r="CY49" s="92"/>
      <c r="CZ49" s="31">
        <f>SUM(CZ50:DA58)</f>
        <v>0</v>
      </c>
      <c r="DA49" s="32"/>
      <c r="DB49" s="33"/>
      <c r="DC49" s="92"/>
      <c r="DD49" s="31">
        <f>SUM(DD50:DE58)</f>
        <v>0</v>
      </c>
      <c r="DE49" s="32"/>
      <c r="DF49" s="33"/>
      <c r="DG49" s="92"/>
      <c r="DH49" s="31">
        <f>SUM(DH50:DI58)</f>
        <v>0</v>
      </c>
      <c r="DI49" s="32"/>
      <c r="DJ49" s="33"/>
      <c r="DK49" s="92"/>
      <c r="DL49" s="31">
        <f>SUM(DL50:DM58)</f>
        <v>0</v>
      </c>
      <c r="DM49" s="32"/>
      <c r="DN49" s="33"/>
      <c r="DO49" s="92"/>
      <c r="DP49" s="31">
        <f>SUM(DP50:DQ58)</f>
        <v>0</v>
      </c>
      <c r="DQ49" s="32"/>
      <c r="DR49" s="33"/>
      <c r="DS49" s="92"/>
      <c r="DT49" s="31">
        <f>SUM(DT50:DU58)</f>
        <v>0</v>
      </c>
      <c r="DU49" s="32"/>
      <c r="DV49" s="2028"/>
      <c r="DW49" s="2029"/>
      <c r="DX49" s="135"/>
      <c r="DY49" s="135"/>
      <c r="DZ49" s="135"/>
      <c r="EA49" s="135"/>
      <c r="EB49" s="135"/>
      <c r="EC49" s="135"/>
      <c r="ED49" s="135"/>
      <c r="EE49" s="135"/>
      <c r="EF49" s="135"/>
      <c r="EG49" s="135"/>
      <c r="EH49" s="135"/>
      <c r="EI49" s="135"/>
      <c r="EJ49" s="135"/>
      <c r="EK49" s="135"/>
      <c r="EL49" s="135"/>
      <c r="EM49" s="135"/>
      <c r="EN49" s="135"/>
      <c r="EO49" s="135"/>
      <c r="EP49" s="135"/>
      <c r="EQ49" s="135"/>
      <c r="ER49" s="135"/>
      <c r="ES49" s="135"/>
      <c r="ET49" s="135"/>
      <c r="EU49" s="135"/>
      <c r="EV49" s="135"/>
      <c r="EW49" s="135"/>
      <c r="EX49" s="135"/>
      <c r="EY49" s="135"/>
      <c r="EZ49" s="135"/>
      <c r="FA49" s="135"/>
      <c r="FB49" s="135"/>
      <c r="FC49" s="135"/>
      <c r="FD49" s="135"/>
      <c r="FE49" s="135"/>
      <c r="FF49" s="135"/>
      <c r="FG49" s="135"/>
      <c r="FH49" s="135"/>
      <c r="FI49" s="135"/>
      <c r="FJ49" s="135"/>
      <c r="FK49" s="135"/>
      <c r="FL49" s="135"/>
      <c r="FM49" s="135"/>
      <c r="FN49" s="135"/>
      <c r="FO49" s="135"/>
      <c r="FP49" s="135"/>
      <c r="FQ49" s="135"/>
      <c r="FR49" s="135"/>
      <c r="FS49" s="135"/>
      <c r="FT49" s="135"/>
    </row>
    <row r="50" spans="1:176" s="136" customFormat="1" ht="6.6" customHeight="1">
      <c r="A50" s="34">
        <f>'3.1Cost by Sub-contractors'!A48</f>
        <v>6.1</v>
      </c>
      <c r="B50" s="538"/>
      <c r="C50" s="2276" t="str">
        <f>'3.1Cost by Sub-contractors'!C48:G48</f>
        <v>Mechanical Boring</v>
      </c>
      <c r="D50" s="2276"/>
      <c r="E50" s="2276"/>
      <c r="F50" s="2276"/>
      <c r="G50" s="2277"/>
      <c r="H50" s="26"/>
      <c r="I50" s="2276" t="str">
        <f>'3.1Cost by Sub-contractors'!I48:J48</f>
        <v>I-III (100%)</v>
      </c>
      <c r="J50" s="2277"/>
      <c r="K50" s="34" t="str">
        <f>'3.1Cost by Sub-contractors'!K48</f>
        <v>(l.m.)</v>
      </c>
      <c r="L50" s="35">
        <f>'3.1Cost by Sub-contractors'!L48</f>
        <v>51.08</v>
      </c>
      <c r="M50" s="93"/>
      <c r="N50" s="40">
        <f>'4.2.6SG'!W33</f>
        <v>345</v>
      </c>
      <c r="O50" s="36"/>
      <c r="P50" s="38">
        <f>'4.2.6SG'!AA33</f>
        <v>17622.599999999999</v>
      </c>
      <c r="Q50" s="51"/>
      <c r="R50" s="40">
        <f>'4.2.6SG'!W64</f>
        <v>900</v>
      </c>
      <c r="S50" s="36"/>
      <c r="T50" s="38">
        <f>'4.2.6SG'!AA64</f>
        <v>45972</v>
      </c>
      <c r="U50" s="51"/>
      <c r="V50" s="40">
        <f>'4.2.6SG'!W79</f>
        <v>390</v>
      </c>
      <c r="W50" s="36"/>
      <c r="X50" s="38">
        <f>'4.2.6SG'!AA79</f>
        <v>19921.2</v>
      </c>
      <c r="Y50" s="51"/>
      <c r="Z50" s="40">
        <f>'4.2.6SG'!W85</f>
        <v>150</v>
      </c>
      <c r="AA50" s="36"/>
      <c r="AB50" s="38">
        <f>'4.2.6SG'!AA85</f>
        <v>7662</v>
      </c>
      <c r="AC50" s="51"/>
      <c r="AD50" s="40"/>
      <c r="AE50" s="36"/>
      <c r="AF50" s="38"/>
      <c r="AG50" s="51"/>
      <c r="AH50" s="40"/>
      <c r="AI50" s="36"/>
      <c r="AJ50" s="38"/>
      <c r="AK50" s="51"/>
      <c r="AL50" s="40"/>
      <c r="AM50" s="36"/>
      <c r="AN50" s="38"/>
      <c r="AO50" s="51"/>
      <c r="AP50" s="40"/>
      <c r="AQ50" s="36"/>
      <c r="AR50" s="38"/>
      <c r="AS50" s="51"/>
      <c r="AT50" s="40"/>
      <c r="AU50" s="36"/>
      <c r="AV50" s="38"/>
      <c r="AW50" s="51"/>
      <c r="AX50" s="40"/>
      <c r="AY50" s="36"/>
      <c r="AZ50" s="38"/>
      <c r="BA50" s="51"/>
      <c r="BB50" s="40"/>
      <c r="BC50" s="36"/>
      <c r="BD50" s="38"/>
      <c r="BE50" s="51"/>
      <c r="BF50" s="40"/>
      <c r="BG50" s="36"/>
      <c r="BH50" s="38"/>
      <c r="BI50" s="51"/>
      <c r="BJ50" s="40"/>
      <c r="BK50" s="36"/>
      <c r="BL50" s="38"/>
      <c r="BM50" s="51"/>
      <c r="BN50" s="40"/>
      <c r="BO50" s="36"/>
      <c r="BP50" s="38"/>
      <c r="BQ50" s="51"/>
      <c r="BR50" s="40"/>
      <c r="BS50" s="36"/>
      <c r="BT50" s="38"/>
      <c r="BU50" s="51"/>
      <c r="BV50" s="40"/>
      <c r="BW50" s="36"/>
      <c r="BX50" s="38"/>
      <c r="BY50" s="51"/>
      <c r="BZ50" s="40"/>
      <c r="CA50" s="36"/>
      <c r="CB50" s="38"/>
      <c r="CC50" s="51"/>
      <c r="CD50" s="40"/>
      <c r="CE50" s="36"/>
      <c r="CF50" s="38"/>
      <c r="CG50" s="51"/>
      <c r="CH50" s="40"/>
      <c r="CI50" s="36"/>
      <c r="CJ50" s="38"/>
      <c r="CK50" s="51"/>
      <c r="CL50" s="40"/>
      <c r="CM50" s="36"/>
      <c r="CN50" s="38"/>
      <c r="CO50" s="51"/>
      <c r="CP50" s="40"/>
      <c r="CQ50" s="36"/>
      <c r="CR50" s="38"/>
      <c r="CS50" s="51"/>
      <c r="CT50" s="40"/>
      <c r="CU50" s="36"/>
      <c r="CV50" s="38"/>
      <c r="CW50" s="51"/>
      <c r="CX50" s="40"/>
      <c r="CY50" s="36"/>
      <c r="CZ50" s="38"/>
      <c r="DA50" s="51"/>
      <c r="DB50" s="40"/>
      <c r="DC50" s="36"/>
      <c r="DD50" s="38"/>
      <c r="DE50" s="51"/>
      <c r="DF50" s="40"/>
      <c r="DG50" s="36"/>
      <c r="DH50" s="38"/>
      <c r="DI50" s="51"/>
      <c r="DJ50" s="40"/>
      <c r="DK50" s="36"/>
      <c r="DL50" s="38"/>
      <c r="DM50" s="51"/>
      <c r="DN50" s="40"/>
      <c r="DO50" s="36"/>
      <c r="DP50" s="38"/>
      <c r="DQ50" s="51"/>
      <c r="DR50" s="40"/>
      <c r="DS50" s="36"/>
      <c r="DT50" s="38"/>
      <c r="DU50" s="51"/>
      <c r="DV50" s="2028"/>
      <c r="DW50" s="2028"/>
    </row>
    <row r="51" spans="1:176" s="136" customFormat="1" ht="6.6" customHeight="1">
      <c r="A51" s="34">
        <f>'3.1Cost by Sub-contractors'!A49</f>
        <v>6.2</v>
      </c>
      <c r="B51" s="26"/>
      <c r="C51" s="2276" t="str">
        <f>'3.1Cost by Sub-contractors'!C49:G49</f>
        <v>Sampling</v>
      </c>
      <c r="D51" s="2276"/>
      <c r="E51" s="2276"/>
      <c r="F51" s="2276"/>
      <c r="G51" s="2277"/>
      <c r="H51" s="26"/>
      <c r="I51" s="2276">
        <f>'3.1Cost by Sub-contractors'!I49:J49</f>
        <v>0</v>
      </c>
      <c r="J51" s="2277"/>
      <c r="K51" s="34" t="str">
        <f>'3.1Cost by Sub-contractors'!K49</f>
        <v>(nos.)</v>
      </c>
      <c r="L51" s="2187" t="str">
        <f>'3.1Cost by Sub-contractors'!L49</f>
        <v>-</v>
      </c>
      <c r="M51" s="2180"/>
      <c r="N51" s="40">
        <f>'4.2.6SG'!AC33</f>
        <v>184</v>
      </c>
      <c r="O51" s="47"/>
      <c r="P51" s="2179" t="str">
        <f>'4.2.6SG'!AG33</f>
        <v>-</v>
      </c>
      <c r="Q51" s="2180"/>
      <c r="R51" s="40">
        <f>'4.2.6SG'!AC64</f>
        <v>480</v>
      </c>
      <c r="S51" s="47"/>
      <c r="T51" s="2179" t="str">
        <f>'4.2.6SG'!AG64</f>
        <v>-</v>
      </c>
      <c r="U51" s="2180"/>
      <c r="V51" s="40">
        <f>'4.2.6SG'!AC79</f>
        <v>208</v>
      </c>
      <c r="W51" s="47"/>
      <c r="X51" s="2179" t="str">
        <f>'4.2.6SG'!AG79</f>
        <v>-</v>
      </c>
      <c r="Y51" s="2180"/>
      <c r="Z51" s="40">
        <f>'4.2.6SG'!AC85</f>
        <v>80</v>
      </c>
      <c r="AA51" s="47"/>
      <c r="AB51" s="2179" t="str">
        <f>'4.2.6SG'!AG85</f>
        <v>-</v>
      </c>
      <c r="AC51" s="2180"/>
      <c r="AD51" s="40"/>
      <c r="AE51" s="47"/>
      <c r="AF51" s="38"/>
      <c r="AG51" s="39"/>
      <c r="AH51" s="40"/>
      <c r="AI51" s="47"/>
      <c r="AJ51" s="38"/>
      <c r="AK51" s="39"/>
      <c r="AL51" s="40"/>
      <c r="AM51" s="47"/>
      <c r="AN51" s="38"/>
      <c r="AO51" s="39"/>
      <c r="AP51" s="40"/>
      <c r="AQ51" s="47"/>
      <c r="AR51" s="38"/>
      <c r="AS51" s="39"/>
      <c r="AT51" s="40"/>
      <c r="AU51" s="47"/>
      <c r="AV51" s="38"/>
      <c r="AW51" s="39"/>
      <c r="AX51" s="40"/>
      <c r="AY51" s="47"/>
      <c r="AZ51" s="38"/>
      <c r="BA51" s="39"/>
      <c r="BB51" s="40"/>
      <c r="BC51" s="47"/>
      <c r="BD51" s="38"/>
      <c r="BE51" s="39"/>
      <c r="BF51" s="40"/>
      <c r="BG51" s="47"/>
      <c r="BH51" s="38"/>
      <c r="BI51" s="39"/>
      <c r="BJ51" s="40"/>
      <c r="BK51" s="47"/>
      <c r="BL51" s="38"/>
      <c r="BM51" s="39"/>
      <c r="BN51" s="40"/>
      <c r="BO51" s="47"/>
      <c r="BP51" s="38"/>
      <c r="BQ51" s="39"/>
      <c r="BR51" s="40"/>
      <c r="BS51" s="47"/>
      <c r="BT51" s="38"/>
      <c r="BU51" s="39"/>
      <c r="BV51" s="40"/>
      <c r="BW51" s="47"/>
      <c r="BX51" s="38"/>
      <c r="BY51" s="39"/>
      <c r="BZ51" s="40"/>
      <c r="CA51" s="47"/>
      <c r="CB51" s="38"/>
      <c r="CC51" s="39"/>
      <c r="CD51" s="40"/>
      <c r="CE51" s="47"/>
      <c r="CF51" s="38"/>
      <c r="CG51" s="39"/>
      <c r="CH51" s="40"/>
      <c r="CI51" s="47"/>
      <c r="CJ51" s="38"/>
      <c r="CK51" s="39"/>
      <c r="CL51" s="40"/>
      <c r="CM51" s="47"/>
      <c r="CN51" s="38"/>
      <c r="CO51" s="39"/>
      <c r="CP51" s="40"/>
      <c r="CQ51" s="47"/>
      <c r="CR51" s="38"/>
      <c r="CS51" s="39"/>
      <c r="CT51" s="40"/>
      <c r="CU51" s="47"/>
      <c r="CV51" s="38"/>
      <c r="CW51" s="39"/>
      <c r="CX51" s="40"/>
      <c r="CY51" s="47"/>
      <c r="CZ51" s="38"/>
      <c r="DA51" s="39"/>
      <c r="DB51" s="40"/>
      <c r="DC51" s="47"/>
      <c r="DD51" s="38"/>
      <c r="DE51" s="39"/>
      <c r="DF51" s="40"/>
      <c r="DG51" s="47"/>
      <c r="DH51" s="38"/>
      <c r="DI51" s="39"/>
      <c r="DJ51" s="40"/>
      <c r="DK51" s="47"/>
      <c r="DL51" s="38"/>
      <c r="DM51" s="39"/>
      <c r="DN51" s="40"/>
      <c r="DO51" s="47"/>
      <c r="DP51" s="38"/>
      <c r="DQ51" s="39"/>
      <c r="DR51" s="40"/>
      <c r="DS51" s="47"/>
      <c r="DT51" s="38"/>
      <c r="DU51" s="39"/>
      <c r="DV51" s="2028"/>
      <c r="DW51" s="2028"/>
    </row>
    <row r="52" spans="1:176" s="136" customFormat="1" ht="6.6" customHeight="1">
      <c r="A52" s="34">
        <f>'3.1Cost by Sub-contractors'!A50</f>
        <v>6.3</v>
      </c>
      <c r="B52" s="26"/>
      <c r="C52" s="2276" t="str">
        <f>'3.1Cost by Sub-contractors'!C50:G50</f>
        <v>Standard Penetration Test (SPT)</v>
      </c>
      <c r="D52" s="2276"/>
      <c r="E52" s="2276"/>
      <c r="F52" s="2276"/>
      <c r="G52" s="2277"/>
      <c r="H52" s="26"/>
      <c r="I52" s="2276">
        <f>'3.1Cost by Sub-contractors'!I50:J50</f>
        <v>0</v>
      </c>
      <c r="J52" s="2277"/>
      <c r="K52" s="34" t="str">
        <f>'3.1Cost by Sub-contractors'!K50</f>
        <v>(points)</v>
      </c>
      <c r="L52" s="35">
        <f>'3.1Cost by Sub-contractors'!L50</f>
        <v>15.96</v>
      </c>
      <c r="M52" s="93"/>
      <c r="N52" s="40">
        <f>'4.2.6SG'!AI33</f>
        <v>184</v>
      </c>
      <c r="O52" s="47"/>
      <c r="P52" s="38">
        <f>'4.2.6SG'!AM33</f>
        <v>2936.6400000000003</v>
      </c>
      <c r="Q52" s="39"/>
      <c r="R52" s="40">
        <f>'4.2.6SG'!AI64</f>
        <v>480</v>
      </c>
      <c r="S52" s="47"/>
      <c r="T52" s="38">
        <f>'4.2.6SG'!AM64</f>
        <v>7660.8</v>
      </c>
      <c r="U52" s="39"/>
      <c r="V52" s="40">
        <f>'4.2.6SG'!AI79</f>
        <v>208</v>
      </c>
      <c r="W52" s="47"/>
      <c r="X52" s="38">
        <f>'4.2.6SG'!AM79</f>
        <v>3319.6800000000003</v>
      </c>
      <c r="Y52" s="39"/>
      <c r="Z52" s="40">
        <f>'4.2.6SG'!AI85</f>
        <v>80</v>
      </c>
      <c r="AA52" s="47"/>
      <c r="AB52" s="38">
        <f>'4.2.6SG'!AM85</f>
        <v>1276.8000000000002</v>
      </c>
      <c r="AC52" s="39"/>
      <c r="AD52" s="40"/>
      <c r="AE52" s="47"/>
      <c r="AF52" s="38"/>
      <c r="AG52" s="39"/>
      <c r="AH52" s="40"/>
      <c r="AI52" s="47"/>
      <c r="AJ52" s="38"/>
      <c r="AK52" s="39"/>
      <c r="AL52" s="40"/>
      <c r="AM52" s="47"/>
      <c r="AN52" s="38"/>
      <c r="AO52" s="39"/>
      <c r="AP52" s="40"/>
      <c r="AQ52" s="47"/>
      <c r="AR52" s="38"/>
      <c r="AS52" s="39"/>
      <c r="AT52" s="40"/>
      <c r="AU52" s="47"/>
      <c r="AV52" s="38"/>
      <c r="AW52" s="39"/>
      <c r="AX52" s="40"/>
      <c r="AY52" s="47"/>
      <c r="AZ52" s="38"/>
      <c r="BA52" s="39"/>
      <c r="BB52" s="40"/>
      <c r="BC52" s="47"/>
      <c r="BD52" s="38"/>
      <c r="BE52" s="39"/>
      <c r="BF52" s="40"/>
      <c r="BG52" s="47"/>
      <c r="BH52" s="38"/>
      <c r="BI52" s="39"/>
      <c r="BJ52" s="40"/>
      <c r="BK52" s="47"/>
      <c r="BL52" s="38"/>
      <c r="BM52" s="39"/>
      <c r="BN52" s="40"/>
      <c r="BO52" s="47"/>
      <c r="BP52" s="38"/>
      <c r="BQ52" s="39"/>
      <c r="BR52" s="40"/>
      <c r="BS52" s="47"/>
      <c r="BT52" s="38"/>
      <c r="BU52" s="39"/>
      <c r="BV52" s="40"/>
      <c r="BW52" s="47"/>
      <c r="BX52" s="38"/>
      <c r="BY52" s="39"/>
      <c r="BZ52" s="40"/>
      <c r="CA52" s="47"/>
      <c r="CB52" s="38"/>
      <c r="CC52" s="39"/>
      <c r="CD52" s="40"/>
      <c r="CE52" s="47"/>
      <c r="CF52" s="38"/>
      <c r="CG52" s="39"/>
      <c r="CH52" s="40"/>
      <c r="CI52" s="47"/>
      <c r="CJ52" s="38"/>
      <c r="CK52" s="39"/>
      <c r="CL52" s="40"/>
      <c r="CM52" s="47"/>
      <c r="CN52" s="38"/>
      <c r="CO52" s="39"/>
      <c r="CP52" s="40"/>
      <c r="CQ52" s="47"/>
      <c r="CR52" s="38"/>
      <c r="CS52" s="39"/>
      <c r="CT52" s="40"/>
      <c r="CU52" s="47"/>
      <c r="CV52" s="38"/>
      <c r="CW52" s="39"/>
      <c r="CX52" s="40"/>
      <c r="CY52" s="47"/>
      <c r="CZ52" s="38"/>
      <c r="DA52" s="39"/>
      <c r="DB52" s="40"/>
      <c r="DC52" s="47"/>
      <c r="DD52" s="38"/>
      <c r="DE52" s="39"/>
      <c r="DF52" s="40"/>
      <c r="DG52" s="47"/>
      <c r="DH52" s="38"/>
      <c r="DI52" s="39"/>
      <c r="DJ52" s="40"/>
      <c r="DK52" s="47"/>
      <c r="DL52" s="38"/>
      <c r="DM52" s="39"/>
      <c r="DN52" s="40"/>
      <c r="DO52" s="47"/>
      <c r="DP52" s="38"/>
      <c r="DQ52" s="39"/>
      <c r="DR52" s="40"/>
      <c r="DS52" s="47"/>
      <c r="DT52" s="38"/>
      <c r="DU52" s="39"/>
      <c r="DV52" s="2028"/>
      <c r="DW52" s="2028"/>
    </row>
    <row r="53" spans="1:176" s="136" customFormat="1" ht="6.6" customHeight="1">
      <c r="A53" s="34">
        <f>'3.1Cost by Sub-contractors'!A51</f>
        <v>6.4</v>
      </c>
      <c r="B53" s="142"/>
      <c r="C53" s="2276" t="str">
        <f>'3.1Cost by Sub-contractors'!C51:G51</f>
        <v>Vane Shear Test (VST)</v>
      </c>
      <c r="D53" s="2276"/>
      <c r="E53" s="2276"/>
      <c r="F53" s="2276"/>
      <c r="G53" s="2277"/>
      <c r="H53" s="26"/>
      <c r="I53" s="2276">
        <f>'3.1Cost by Sub-contractors'!I51:J51</f>
        <v>0</v>
      </c>
      <c r="J53" s="2277"/>
      <c r="K53" s="34" t="str">
        <f>'3.1Cost by Sub-contractors'!K51</f>
        <v>(nos.)</v>
      </c>
      <c r="L53" s="35">
        <f>'3.1Cost by Sub-contractors'!L51</f>
        <v>25.08</v>
      </c>
      <c r="M53" s="93"/>
      <c r="N53" s="40">
        <f>'4.2.6SG'!AO33</f>
        <v>88</v>
      </c>
      <c r="O53" s="47"/>
      <c r="P53" s="38">
        <f>'4.2.6SG'!AS33</f>
        <v>2207.04</v>
      </c>
      <c r="Q53" s="39"/>
      <c r="R53" s="40">
        <f>'4.2.6SG'!AO64</f>
        <v>224</v>
      </c>
      <c r="S53" s="47"/>
      <c r="T53" s="38">
        <f>'4.2.6SG'!AS64</f>
        <v>5617.92</v>
      </c>
      <c r="U53" s="39"/>
      <c r="V53" s="40">
        <f>'4.2.6SG'!AO79</f>
        <v>96</v>
      </c>
      <c r="W53" s="47"/>
      <c r="X53" s="38">
        <f>'4.2.6SG'!AS79</f>
        <v>2407.6799999999998</v>
      </c>
      <c r="Y53" s="39"/>
      <c r="Z53" s="40">
        <f>'4.2.6SG'!AO85</f>
        <v>32</v>
      </c>
      <c r="AA53" s="47"/>
      <c r="AB53" s="38">
        <f>'4.2.6SG'!AS85</f>
        <v>802.56</v>
      </c>
      <c r="AC53" s="39"/>
      <c r="AD53" s="40"/>
      <c r="AE53" s="47"/>
      <c r="AF53" s="38"/>
      <c r="AG53" s="39"/>
      <c r="AH53" s="40"/>
      <c r="AI53" s="47"/>
      <c r="AJ53" s="38"/>
      <c r="AK53" s="39"/>
      <c r="AL53" s="40"/>
      <c r="AM53" s="47"/>
      <c r="AN53" s="38"/>
      <c r="AO53" s="39"/>
      <c r="AP53" s="40"/>
      <c r="AQ53" s="47"/>
      <c r="AR53" s="38"/>
      <c r="AS53" s="39"/>
      <c r="AT53" s="40"/>
      <c r="AU53" s="47"/>
      <c r="AV53" s="38"/>
      <c r="AW53" s="39"/>
      <c r="AX53" s="40"/>
      <c r="AY53" s="47"/>
      <c r="AZ53" s="38"/>
      <c r="BA53" s="39"/>
      <c r="BB53" s="40"/>
      <c r="BC53" s="47"/>
      <c r="BD53" s="38"/>
      <c r="BE53" s="39"/>
      <c r="BF53" s="40"/>
      <c r="BG53" s="47"/>
      <c r="BH53" s="38"/>
      <c r="BI53" s="39"/>
      <c r="BJ53" s="40"/>
      <c r="BK53" s="47"/>
      <c r="BL53" s="38"/>
      <c r="BM53" s="39"/>
      <c r="BN53" s="40"/>
      <c r="BO53" s="47"/>
      <c r="BP53" s="38"/>
      <c r="BQ53" s="39"/>
      <c r="BR53" s="40"/>
      <c r="BS53" s="47"/>
      <c r="BT53" s="38"/>
      <c r="BU53" s="39"/>
      <c r="BV53" s="40"/>
      <c r="BW53" s="47"/>
      <c r="BX53" s="38"/>
      <c r="BY53" s="39"/>
      <c r="BZ53" s="40"/>
      <c r="CA53" s="47"/>
      <c r="CB53" s="38"/>
      <c r="CC53" s="39"/>
      <c r="CD53" s="40"/>
      <c r="CE53" s="47"/>
      <c r="CF53" s="38"/>
      <c r="CG53" s="39"/>
      <c r="CH53" s="40"/>
      <c r="CI53" s="47"/>
      <c r="CJ53" s="38"/>
      <c r="CK53" s="39"/>
      <c r="CL53" s="40"/>
      <c r="CM53" s="47"/>
      <c r="CN53" s="38"/>
      <c r="CO53" s="39"/>
      <c r="CP53" s="40"/>
      <c r="CQ53" s="47"/>
      <c r="CR53" s="38"/>
      <c r="CS53" s="39"/>
      <c r="CT53" s="40"/>
      <c r="CU53" s="47"/>
      <c r="CV53" s="38"/>
      <c r="CW53" s="39"/>
      <c r="CX53" s="40"/>
      <c r="CY53" s="47"/>
      <c r="CZ53" s="38"/>
      <c r="DA53" s="39"/>
      <c r="DB53" s="40"/>
      <c r="DC53" s="47"/>
      <c r="DD53" s="38"/>
      <c r="DE53" s="39"/>
      <c r="DF53" s="40"/>
      <c r="DG53" s="47"/>
      <c r="DH53" s="38"/>
      <c r="DI53" s="39"/>
      <c r="DJ53" s="40"/>
      <c r="DK53" s="47"/>
      <c r="DL53" s="38"/>
      <c r="DM53" s="39"/>
      <c r="DN53" s="40"/>
      <c r="DO53" s="47"/>
      <c r="DP53" s="38"/>
      <c r="DQ53" s="39"/>
      <c r="DR53" s="40"/>
      <c r="DS53" s="47"/>
      <c r="DT53" s="38"/>
      <c r="DU53" s="39"/>
      <c r="DV53" s="2028"/>
      <c r="DW53" s="2028"/>
    </row>
    <row r="54" spans="1:176" s="136" customFormat="1" ht="6.6" customHeight="1">
      <c r="A54" s="34">
        <f>'3.1Cost by Sub-contractors'!A52</f>
        <v>6.5</v>
      </c>
      <c r="B54" s="538"/>
      <c r="C54" s="2276" t="str">
        <f>'3.1Cost by Sub-contractors'!C52:G52</f>
        <v>Undisturbed Sample Test</v>
      </c>
      <c r="D54" s="2276"/>
      <c r="E54" s="2276"/>
      <c r="F54" s="2276"/>
      <c r="G54" s="2277"/>
      <c r="H54" s="26"/>
      <c r="I54" s="2276">
        <f>'3.1Cost by Sub-contractors'!I52:J52</f>
        <v>0</v>
      </c>
      <c r="J54" s="2277"/>
      <c r="K54" s="34" t="str">
        <f>'3.1Cost by Sub-contractors'!K52</f>
        <v>(nos.)</v>
      </c>
      <c r="L54" s="35">
        <f>'3.1Cost by Sub-contractors'!L52</f>
        <v>44.07</v>
      </c>
      <c r="M54" s="93"/>
      <c r="N54" s="40">
        <f>'4.2.6SG'!AU33</f>
        <v>46</v>
      </c>
      <c r="O54" s="36"/>
      <c r="P54" s="38">
        <f>'4.2.6SG'!AY33</f>
        <v>2027.22</v>
      </c>
      <c r="Q54" s="51"/>
      <c r="R54" s="40">
        <f>'4.2.6SG'!AU64</f>
        <v>120</v>
      </c>
      <c r="S54" s="36"/>
      <c r="T54" s="38">
        <f>'4.2.6SG'!AY64</f>
        <v>5288.4</v>
      </c>
      <c r="U54" s="51"/>
      <c r="V54" s="40">
        <f>'4.2.6SG'!AU79</f>
        <v>52</v>
      </c>
      <c r="W54" s="36"/>
      <c r="X54" s="38">
        <f>'4.2.6SG'!AY79</f>
        <v>2291.64</v>
      </c>
      <c r="Y54" s="51"/>
      <c r="Z54" s="40">
        <f>'4.2.6SG'!AU85</f>
        <v>20</v>
      </c>
      <c r="AA54" s="36"/>
      <c r="AB54" s="38">
        <f>'4.2.6SG'!AY85</f>
        <v>881.4</v>
      </c>
      <c r="AC54" s="51"/>
      <c r="AD54" s="40"/>
      <c r="AE54" s="36"/>
      <c r="AF54" s="38"/>
      <c r="AG54" s="51"/>
      <c r="AH54" s="40"/>
      <c r="AI54" s="36"/>
      <c r="AJ54" s="38"/>
      <c r="AK54" s="51"/>
      <c r="AL54" s="40"/>
      <c r="AM54" s="36"/>
      <c r="AN54" s="38"/>
      <c r="AO54" s="51"/>
      <c r="AP54" s="40"/>
      <c r="AQ54" s="36"/>
      <c r="AR54" s="38"/>
      <c r="AS54" s="51"/>
      <c r="AT54" s="40"/>
      <c r="AU54" s="36"/>
      <c r="AV54" s="38"/>
      <c r="AW54" s="51"/>
      <c r="AX54" s="40"/>
      <c r="AY54" s="36"/>
      <c r="AZ54" s="38"/>
      <c r="BA54" s="51"/>
      <c r="BB54" s="40"/>
      <c r="BC54" s="36"/>
      <c r="BD54" s="38"/>
      <c r="BE54" s="51"/>
      <c r="BF54" s="40"/>
      <c r="BG54" s="36"/>
      <c r="BH54" s="38"/>
      <c r="BI54" s="51"/>
      <c r="BJ54" s="40"/>
      <c r="BK54" s="36"/>
      <c r="BL54" s="38"/>
      <c r="BM54" s="51"/>
      <c r="BN54" s="40"/>
      <c r="BO54" s="36"/>
      <c r="BP54" s="38"/>
      <c r="BQ54" s="51"/>
      <c r="BR54" s="40"/>
      <c r="BS54" s="36"/>
      <c r="BT54" s="38"/>
      <c r="BU54" s="51"/>
      <c r="BV54" s="40"/>
      <c r="BW54" s="36"/>
      <c r="BX54" s="38"/>
      <c r="BY54" s="51"/>
      <c r="BZ54" s="40"/>
      <c r="CA54" s="36"/>
      <c r="CB54" s="38"/>
      <c r="CC54" s="51"/>
      <c r="CD54" s="40"/>
      <c r="CE54" s="36"/>
      <c r="CF54" s="38"/>
      <c r="CG54" s="51"/>
      <c r="CH54" s="40"/>
      <c r="CI54" s="36"/>
      <c r="CJ54" s="38"/>
      <c r="CK54" s="51"/>
      <c r="CL54" s="40"/>
      <c r="CM54" s="36"/>
      <c r="CN54" s="38"/>
      <c r="CO54" s="51"/>
      <c r="CP54" s="40"/>
      <c r="CQ54" s="36"/>
      <c r="CR54" s="38"/>
      <c r="CS54" s="51"/>
      <c r="CT54" s="40"/>
      <c r="CU54" s="36"/>
      <c r="CV54" s="38"/>
      <c r="CW54" s="51"/>
      <c r="CX54" s="40"/>
      <c r="CY54" s="36"/>
      <c r="CZ54" s="38"/>
      <c r="DA54" s="51"/>
      <c r="DB54" s="40"/>
      <c r="DC54" s="36"/>
      <c r="DD54" s="38"/>
      <c r="DE54" s="51"/>
      <c r="DF54" s="40"/>
      <c r="DG54" s="36"/>
      <c r="DH54" s="38"/>
      <c r="DI54" s="51"/>
      <c r="DJ54" s="40"/>
      <c r="DK54" s="36"/>
      <c r="DL54" s="38"/>
      <c r="DM54" s="51"/>
      <c r="DN54" s="40"/>
      <c r="DO54" s="36"/>
      <c r="DP54" s="38"/>
      <c r="DQ54" s="51"/>
      <c r="DR54" s="40"/>
      <c r="DS54" s="36"/>
      <c r="DT54" s="38"/>
      <c r="DU54" s="51"/>
      <c r="DV54" s="2028"/>
      <c r="DW54" s="2028"/>
    </row>
    <row r="55" spans="1:176" s="136" customFormat="1" ht="6.6" customHeight="1">
      <c r="A55" s="34">
        <f>'3.1Cost by Sub-contractors'!A53</f>
        <v>6.6</v>
      </c>
      <c r="B55" s="142"/>
      <c r="C55" s="2276" t="str">
        <f>'3.1Cost by Sub-contractors'!C53:G53</f>
        <v>Disturbed Sample Test</v>
      </c>
      <c r="D55" s="2276"/>
      <c r="E55" s="2276"/>
      <c r="F55" s="2276"/>
      <c r="G55" s="2277"/>
      <c r="H55" s="26"/>
      <c r="I55" s="2276">
        <f>'3.1Cost by Sub-contractors'!I53:J53</f>
        <v>0</v>
      </c>
      <c r="J55" s="2277"/>
      <c r="K55" s="34" t="str">
        <f>'3.1Cost by Sub-contractors'!K53</f>
        <v>(nos.)</v>
      </c>
      <c r="L55" s="35">
        <f>'3.1Cost by Sub-contractors'!L53</f>
        <v>27.87</v>
      </c>
      <c r="M55" s="93"/>
      <c r="N55" s="40">
        <f>'4.2.6SG'!BA33</f>
        <v>46</v>
      </c>
      <c r="O55" s="47"/>
      <c r="P55" s="38">
        <f>'4.2.6SG'!BE33</f>
        <v>1282.02</v>
      </c>
      <c r="Q55" s="39"/>
      <c r="R55" s="40">
        <f>'4.2.6SG'!BA64</f>
        <v>120</v>
      </c>
      <c r="S55" s="47"/>
      <c r="T55" s="38">
        <f>'4.2.6SG'!BE64</f>
        <v>3344.4</v>
      </c>
      <c r="U55" s="39"/>
      <c r="V55" s="40">
        <f>'4.2.6SG'!BA79</f>
        <v>52</v>
      </c>
      <c r="W55" s="47"/>
      <c r="X55" s="38">
        <f>'4.2.6SG'!BE79</f>
        <v>1449.24</v>
      </c>
      <c r="Y55" s="39"/>
      <c r="Z55" s="40">
        <f>'4.2.6SG'!BA85</f>
        <v>20</v>
      </c>
      <c r="AA55" s="47"/>
      <c r="AB55" s="38">
        <f>'4.2.6SG'!BE85</f>
        <v>557.4</v>
      </c>
      <c r="AC55" s="39"/>
      <c r="AD55" s="40"/>
      <c r="AE55" s="47"/>
      <c r="AF55" s="38"/>
      <c r="AG55" s="39"/>
      <c r="AH55" s="40"/>
      <c r="AI55" s="47"/>
      <c r="AJ55" s="38"/>
      <c r="AK55" s="39"/>
      <c r="AL55" s="40"/>
      <c r="AM55" s="47"/>
      <c r="AN55" s="38"/>
      <c r="AO55" s="39"/>
      <c r="AP55" s="40"/>
      <c r="AQ55" s="47"/>
      <c r="AR55" s="38"/>
      <c r="AS55" s="39"/>
      <c r="AT55" s="40"/>
      <c r="AU55" s="47"/>
      <c r="AV55" s="38"/>
      <c r="AW55" s="39"/>
      <c r="AX55" s="40"/>
      <c r="AY55" s="47"/>
      <c r="AZ55" s="38"/>
      <c r="BA55" s="39"/>
      <c r="BB55" s="40"/>
      <c r="BC55" s="47"/>
      <c r="BD55" s="38"/>
      <c r="BE55" s="39"/>
      <c r="BF55" s="40"/>
      <c r="BG55" s="47"/>
      <c r="BH55" s="38"/>
      <c r="BI55" s="39"/>
      <c r="BJ55" s="40"/>
      <c r="BK55" s="47"/>
      <c r="BL55" s="38"/>
      <c r="BM55" s="39"/>
      <c r="BN55" s="40"/>
      <c r="BO55" s="47"/>
      <c r="BP55" s="38"/>
      <c r="BQ55" s="39"/>
      <c r="BR55" s="40"/>
      <c r="BS55" s="47"/>
      <c r="BT55" s="38"/>
      <c r="BU55" s="39"/>
      <c r="BV55" s="40"/>
      <c r="BW55" s="47"/>
      <c r="BX55" s="38"/>
      <c r="BY55" s="39"/>
      <c r="BZ55" s="40"/>
      <c r="CA55" s="47"/>
      <c r="CB55" s="38"/>
      <c r="CC55" s="39"/>
      <c r="CD55" s="40"/>
      <c r="CE55" s="47"/>
      <c r="CF55" s="38"/>
      <c r="CG55" s="39"/>
      <c r="CH55" s="40"/>
      <c r="CI55" s="47"/>
      <c r="CJ55" s="38"/>
      <c r="CK55" s="39"/>
      <c r="CL55" s="40"/>
      <c r="CM55" s="47"/>
      <c r="CN55" s="38"/>
      <c r="CO55" s="39"/>
      <c r="CP55" s="40"/>
      <c r="CQ55" s="47"/>
      <c r="CR55" s="38"/>
      <c r="CS55" s="39"/>
      <c r="CT55" s="40"/>
      <c r="CU55" s="47"/>
      <c r="CV55" s="38"/>
      <c r="CW55" s="39"/>
      <c r="CX55" s="40"/>
      <c r="CY55" s="47"/>
      <c r="CZ55" s="38"/>
      <c r="DA55" s="39"/>
      <c r="DB55" s="40"/>
      <c r="DC55" s="47"/>
      <c r="DD55" s="38"/>
      <c r="DE55" s="39"/>
      <c r="DF55" s="40"/>
      <c r="DG55" s="47"/>
      <c r="DH55" s="38"/>
      <c r="DI55" s="39"/>
      <c r="DJ55" s="40"/>
      <c r="DK55" s="47"/>
      <c r="DL55" s="38"/>
      <c r="DM55" s="39"/>
      <c r="DN55" s="40"/>
      <c r="DO55" s="47"/>
      <c r="DP55" s="38"/>
      <c r="DQ55" s="39"/>
      <c r="DR55" s="40"/>
      <c r="DS55" s="47"/>
      <c r="DT55" s="38"/>
      <c r="DU55" s="39"/>
      <c r="DV55" s="2028"/>
      <c r="DW55" s="2028"/>
    </row>
    <row r="56" spans="1:176" s="136" customFormat="1" ht="6.6" customHeight="1">
      <c r="A56" s="34">
        <f>'3.1Cost by Sub-contractors'!A54</f>
        <v>6.7</v>
      </c>
      <c r="B56" s="129"/>
      <c r="C56" s="2276" t="str">
        <f>'3.1Cost by Sub-contractors'!C54:G54</f>
        <v>Consolidation Test (Cv)</v>
      </c>
      <c r="D56" s="2276"/>
      <c r="E56" s="2276"/>
      <c r="F56" s="2276"/>
      <c r="G56" s="2277"/>
      <c r="H56" s="26"/>
      <c r="I56" s="2276">
        <f>'3.1Cost by Sub-contractors'!I54:J54</f>
        <v>0</v>
      </c>
      <c r="J56" s="2277"/>
      <c r="K56" s="34" t="str">
        <f>'3.1Cost by Sub-contractors'!K54</f>
        <v>(nos.)</v>
      </c>
      <c r="L56" s="35">
        <f>'3.1Cost by Sub-contractors'!L54</f>
        <v>145.26</v>
      </c>
      <c r="M56" s="93"/>
      <c r="N56" s="40">
        <f>'4.2.6SG'!BG33</f>
        <v>46</v>
      </c>
      <c r="O56" s="137"/>
      <c r="P56" s="38">
        <f>'4.2.6SG'!BK33</f>
        <v>6681.9599999999991</v>
      </c>
      <c r="Q56" s="50"/>
      <c r="R56" s="40">
        <f>'4.2.6SG'!BG64</f>
        <v>120</v>
      </c>
      <c r="S56" s="137"/>
      <c r="T56" s="38">
        <f>'4.2.6SG'!BK64</f>
        <v>17431.199999999997</v>
      </c>
      <c r="U56" s="50"/>
      <c r="V56" s="40">
        <f>'4.2.6SG'!BG79</f>
        <v>52</v>
      </c>
      <c r="W56" s="137"/>
      <c r="X56" s="38">
        <f>'4.2.6SG'!BK79</f>
        <v>7553.5199999999995</v>
      </c>
      <c r="Y56" s="50"/>
      <c r="Z56" s="40">
        <f>'4.2.6SG'!BG85</f>
        <v>20</v>
      </c>
      <c r="AA56" s="137"/>
      <c r="AB56" s="38">
        <f>'4.2.6SG'!BK85</f>
        <v>2905.2</v>
      </c>
      <c r="AC56" s="50"/>
      <c r="AD56" s="40"/>
      <c r="AE56" s="137"/>
      <c r="AF56" s="38"/>
      <c r="AG56" s="50"/>
      <c r="AH56" s="40"/>
      <c r="AI56" s="137"/>
      <c r="AJ56" s="38"/>
      <c r="AK56" s="50"/>
      <c r="AL56" s="40"/>
      <c r="AM56" s="137"/>
      <c r="AN56" s="38"/>
      <c r="AO56" s="50"/>
      <c r="AP56" s="40"/>
      <c r="AQ56" s="137"/>
      <c r="AR56" s="38"/>
      <c r="AS56" s="50"/>
      <c r="AT56" s="40"/>
      <c r="AU56" s="137"/>
      <c r="AV56" s="38"/>
      <c r="AW56" s="50"/>
      <c r="AX56" s="40"/>
      <c r="AY56" s="137"/>
      <c r="AZ56" s="38"/>
      <c r="BA56" s="50"/>
      <c r="BB56" s="40"/>
      <c r="BC56" s="137"/>
      <c r="BD56" s="38"/>
      <c r="BE56" s="50"/>
      <c r="BF56" s="40"/>
      <c r="BG56" s="137"/>
      <c r="BH56" s="38"/>
      <c r="BI56" s="50"/>
      <c r="BJ56" s="40"/>
      <c r="BK56" s="137"/>
      <c r="BL56" s="38"/>
      <c r="BM56" s="50"/>
      <c r="BN56" s="40"/>
      <c r="BO56" s="137"/>
      <c r="BP56" s="38"/>
      <c r="BQ56" s="50"/>
      <c r="BR56" s="40"/>
      <c r="BS56" s="137"/>
      <c r="BT56" s="38"/>
      <c r="BU56" s="50"/>
      <c r="BV56" s="40"/>
      <c r="BW56" s="137"/>
      <c r="BX56" s="38"/>
      <c r="BY56" s="50"/>
      <c r="BZ56" s="40"/>
      <c r="CA56" s="137"/>
      <c r="CB56" s="38"/>
      <c r="CC56" s="50"/>
      <c r="CD56" s="40"/>
      <c r="CE56" s="137"/>
      <c r="CF56" s="38"/>
      <c r="CG56" s="50"/>
      <c r="CH56" s="40"/>
      <c r="CI56" s="137"/>
      <c r="CJ56" s="38"/>
      <c r="CK56" s="50"/>
      <c r="CL56" s="40"/>
      <c r="CM56" s="137"/>
      <c r="CN56" s="38"/>
      <c r="CO56" s="50"/>
      <c r="CP56" s="40"/>
      <c r="CQ56" s="137"/>
      <c r="CR56" s="38"/>
      <c r="CS56" s="50"/>
      <c r="CT56" s="40"/>
      <c r="CU56" s="137"/>
      <c r="CV56" s="38"/>
      <c r="CW56" s="50"/>
      <c r="CX56" s="40"/>
      <c r="CY56" s="137"/>
      <c r="CZ56" s="38"/>
      <c r="DA56" s="50"/>
      <c r="DB56" s="40"/>
      <c r="DC56" s="137"/>
      <c r="DD56" s="38"/>
      <c r="DE56" s="50"/>
      <c r="DF56" s="40"/>
      <c r="DG56" s="137"/>
      <c r="DH56" s="38"/>
      <c r="DI56" s="50"/>
      <c r="DJ56" s="40"/>
      <c r="DK56" s="137"/>
      <c r="DL56" s="38"/>
      <c r="DM56" s="50"/>
      <c r="DN56" s="40"/>
      <c r="DO56" s="137"/>
      <c r="DP56" s="38"/>
      <c r="DQ56" s="50"/>
      <c r="DR56" s="40"/>
      <c r="DS56" s="137"/>
      <c r="DT56" s="38"/>
      <c r="DU56" s="50"/>
      <c r="DV56" s="2028"/>
      <c r="DW56" s="2028"/>
    </row>
    <row r="57" spans="1:176" s="136" customFormat="1" ht="6.6" customHeight="1">
      <c r="A57" s="34">
        <f>'3.1Cost by Sub-contractors'!A55</f>
        <v>6.8</v>
      </c>
      <c r="B57" s="538"/>
      <c r="C57" s="2276" t="str">
        <f>'3.1Cost by Sub-contractors'!C55:G55</f>
        <v>Triaxial Compression Test (UU)</v>
      </c>
      <c r="D57" s="2276"/>
      <c r="E57" s="2276"/>
      <c r="F57" s="2276"/>
      <c r="G57" s="2277"/>
      <c r="H57" s="26"/>
      <c r="I57" s="2276">
        <f>'3.1Cost by Sub-contractors'!I55:J55</f>
        <v>0</v>
      </c>
      <c r="J57" s="2277"/>
      <c r="K57" s="34" t="str">
        <f>'3.1Cost by Sub-contractors'!K55</f>
        <v>(nos.)</v>
      </c>
      <c r="L57" s="35">
        <f>'3.1Cost by Sub-contractors'!L55</f>
        <v>145.26</v>
      </c>
      <c r="M57" s="93"/>
      <c r="N57" s="40">
        <f>'4.2.6SG'!BM33</f>
        <v>23</v>
      </c>
      <c r="O57" s="36"/>
      <c r="P57" s="38">
        <f>'4.2.6SG'!BQ33</f>
        <v>3340.9799999999996</v>
      </c>
      <c r="Q57" s="51"/>
      <c r="R57" s="40">
        <f>'4.2.6SG'!BM64</f>
        <v>60</v>
      </c>
      <c r="S57" s="36"/>
      <c r="T57" s="38">
        <f>'4.2.6SG'!BQ64</f>
        <v>8715.5999999999985</v>
      </c>
      <c r="U57" s="51"/>
      <c r="V57" s="40">
        <f>'4.2.6SG'!BM79</f>
        <v>26</v>
      </c>
      <c r="W57" s="36"/>
      <c r="X57" s="38">
        <f>'4.2.6SG'!BQ79</f>
        <v>3776.7599999999998</v>
      </c>
      <c r="Y57" s="51"/>
      <c r="Z57" s="40">
        <f>'4.2.6SG'!BM85</f>
        <v>10</v>
      </c>
      <c r="AA57" s="36"/>
      <c r="AB57" s="38">
        <f>'4.2.6SG'!BQ85</f>
        <v>1452.6</v>
      </c>
      <c r="AC57" s="51"/>
      <c r="AD57" s="40"/>
      <c r="AE57" s="36"/>
      <c r="AF57" s="38"/>
      <c r="AG57" s="51"/>
      <c r="AH57" s="40"/>
      <c r="AI57" s="36"/>
      <c r="AJ57" s="38"/>
      <c r="AK57" s="51"/>
      <c r="AL57" s="40"/>
      <c r="AM57" s="36"/>
      <c r="AN57" s="38"/>
      <c r="AO57" s="51"/>
      <c r="AP57" s="40"/>
      <c r="AQ57" s="36"/>
      <c r="AR57" s="38"/>
      <c r="AS57" s="51"/>
      <c r="AT57" s="40"/>
      <c r="AU57" s="36"/>
      <c r="AV57" s="38"/>
      <c r="AW57" s="51"/>
      <c r="AX57" s="40"/>
      <c r="AY57" s="36"/>
      <c r="AZ57" s="38"/>
      <c r="BA57" s="51"/>
      <c r="BB57" s="40"/>
      <c r="BC57" s="36"/>
      <c r="BD57" s="38"/>
      <c r="BE57" s="51"/>
      <c r="BF57" s="40"/>
      <c r="BG57" s="36"/>
      <c r="BH57" s="38"/>
      <c r="BI57" s="51"/>
      <c r="BJ57" s="40"/>
      <c r="BK57" s="36"/>
      <c r="BL57" s="38"/>
      <c r="BM57" s="51"/>
      <c r="BN57" s="40"/>
      <c r="BO57" s="36"/>
      <c r="BP57" s="38"/>
      <c r="BQ57" s="51"/>
      <c r="BR57" s="40"/>
      <c r="BS57" s="36"/>
      <c r="BT57" s="38"/>
      <c r="BU57" s="51"/>
      <c r="BV57" s="40"/>
      <c r="BW57" s="36"/>
      <c r="BX57" s="38"/>
      <c r="BY57" s="51"/>
      <c r="BZ57" s="40"/>
      <c r="CA57" s="36"/>
      <c r="CB57" s="38"/>
      <c r="CC57" s="51"/>
      <c r="CD57" s="40"/>
      <c r="CE57" s="36"/>
      <c r="CF57" s="38"/>
      <c r="CG57" s="51"/>
      <c r="CH57" s="40"/>
      <c r="CI57" s="36"/>
      <c r="CJ57" s="38"/>
      <c r="CK57" s="51"/>
      <c r="CL57" s="40"/>
      <c r="CM57" s="36"/>
      <c r="CN57" s="38"/>
      <c r="CO57" s="51"/>
      <c r="CP57" s="40"/>
      <c r="CQ57" s="36"/>
      <c r="CR57" s="38"/>
      <c r="CS57" s="51"/>
      <c r="CT57" s="40"/>
      <c r="CU57" s="36"/>
      <c r="CV57" s="38"/>
      <c r="CW57" s="51"/>
      <c r="CX57" s="40"/>
      <c r="CY57" s="36"/>
      <c r="CZ57" s="38"/>
      <c r="DA57" s="51"/>
      <c r="DB57" s="40"/>
      <c r="DC57" s="36"/>
      <c r="DD57" s="38"/>
      <c r="DE57" s="51"/>
      <c r="DF57" s="40"/>
      <c r="DG57" s="36"/>
      <c r="DH57" s="38"/>
      <c r="DI57" s="51"/>
      <c r="DJ57" s="40"/>
      <c r="DK57" s="36"/>
      <c r="DL57" s="38"/>
      <c r="DM57" s="51"/>
      <c r="DN57" s="40"/>
      <c r="DO57" s="36"/>
      <c r="DP57" s="38"/>
      <c r="DQ57" s="51"/>
      <c r="DR57" s="40"/>
      <c r="DS57" s="36"/>
      <c r="DT57" s="38"/>
      <c r="DU57" s="51"/>
      <c r="DV57" s="2028"/>
      <c r="DW57" s="2028"/>
    </row>
    <row r="58" spans="1:176" s="136" customFormat="1" ht="6.6" customHeight="1">
      <c r="A58" s="34">
        <f>'3.1Cost by Sub-contractors'!A56</f>
        <v>6.9</v>
      </c>
      <c r="B58" s="538"/>
      <c r="C58" s="2276" t="str">
        <f>'3.1Cost by Sub-contractors'!C56:G56</f>
        <v>Triaxial Compression Test (CU)</v>
      </c>
      <c r="D58" s="2276"/>
      <c r="E58" s="2276"/>
      <c r="F58" s="2276"/>
      <c r="G58" s="2277"/>
      <c r="H58" s="26"/>
      <c r="I58" s="2276">
        <f>'3.1Cost by Sub-contractors'!I56:J56</f>
        <v>0</v>
      </c>
      <c r="J58" s="2277"/>
      <c r="K58" s="34" t="str">
        <f>'3.1Cost by Sub-contractors'!K56</f>
        <v>(nos.)</v>
      </c>
      <c r="L58" s="35">
        <f>'3.1Cost by Sub-contractors'!L56</f>
        <v>177.54</v>
      </c>
      <c r="M58" s="93"/>
      <c r="N58" s="40">
        <f>'4.2.6SG'!BS33</f>
        <v>23</v>
      </c>
      <c r="O58" s="36"/>
      <c r="P58" s="38">
        <f>'4.2.6SG'!BW33</f>
        <v>4083.4199999999996</v>
      </c>
      <c r="Q58" s="51"/>
      <c r="R58" s="40">
        <f>'4.2.6SG'!BS64</f>
        <v>60</v>
      </c>
      <c r="S58" s="36"/>
      <c r="T58" s="38">
        <f>'4.2.6SG'!BW64</f>
        <v>10652.4</v>
      </c>
      <c r="U58" s="51"/>
      <c r="V58" s="40">
        <f>'4.2.6SG'!BS79</f>
        <v>26</v>
      </c>
      <c r="W58" s="36"/>
      <c r="X58" s="38">
        <f>'4.2.6SG'!BW79</f>
        <v>4616.04</v>
      </c>
      <c r="Y58" s="51"/>
      <c r="Z58" s="40">
        <f>'4.2.6SG'!BS85</f>
        <v>10</v>
      </c>
      <c r="AA58" s="36"/>
      <c r="AB58" s="38">
        <f>'4.2.6SG'!BW85</f>
        <v>1775.3999999999999</v>
      </c>
      <c r="AC58" s="51"/>
      <c r="AD58" s="40"/>
      <c r="AE58" s="36"/>
      <c r="AF58" s="38"/>
      <c r="AG58" s="51"/>
      <c r="AH58" s="40"/>
      <c r="AI58" s="36"/>
      <c r="AJ58" s="38"/>
      <c r="AK58" s="51"/>
      <c r="AL58" s="40"/>
      <c r="AM58" s="36"/>
      <c r="AN58" s="38"/>
      <c r="AO58" s="51"/>
      <c r="AP58" s="40"/>
      <c r="AQ58" s="36"/>
      <c r="AR58" s="38"/>
      <c r="AS58" s="51"/>
      <c r="AT58" s="40"/>
      <c r="AU58" s="36"/>
      <c r="AV58" s="38"/>
      <c r="AW58" s="51"/>
      <c r="AX58" s="40"/>
      <c r="AY58" s="36"/>
      <c r="AZ58" s="38"/>
      <c r="BA58" s="51"/>
      <c r="BB58" s="40"/>
      <c r="BC58" s="36"/>
      <c r="BD58" s="38"/>
      <c r="BE58" s="51"/>
      <c r="BF58" s="40"/>
      <c r="BG58" s="36"/>
      <c r="BH58" s="38"/>
      <c r="BI58" s="51"/>
      <c r="BJ58" s="40"/>
      <c r="BK58" s="36"/>
      <c r="BL58" s="38"/>
      <c r="BM58" s="51"/>
      <c r="BN58" s="40"/>
      <c r="BO58" s="36"/>
      <c r="BP58" s="38"/>
      <c r="BQ58" s="51"/>
      <c r="BR58" s="40"/>
      <c r="BS58" s="36"/>
      <c r="BT58" s="38"/>
      <c r="BU58" s="51"/>
      <c r="BV58" s="40"/>
      <c r="BW58" s="36"/>
      <c r="BX58" s="38"/>
      <c r="BY58" s="51"/>
      <c r="BZ58" s="40"/>
      <c r="CA58" s="36"/>
      <c r="CB58" s="38"/>
      <c r="CC58" s="51"/>
      <c r="CD58" s="40"/>
      <c r="CE58" s="36"/>
      <c r="CF58" s="38"/>
      <c r="CG58" s="51"/>
      <c r="CH58" s="40"/>
      <c r="CI58" s="36"/>
      <c r="CJ58" s="38"/>
      <c r="CK58" s="51"/>
      <c r="CL58" s="40"/>
      <c r="CM58" s="36"/>
      <c r="CN58" s="38"/>
      <c r="CO58" s="51"/>
      <c r="CP58" s="40"/>
      <c r="CQ58" s="36"/>
      <c r="CR58" s="38"/>
      <c r="CS58" s="51"/>
      <c r="CT58" s="40"/>
      <c r="CU58" s="36"/>
      <c r="CV58" s="38"/>
      <c r="CW58" s="51"/>
      <c r="CX58" s="40"/>
      <c r="CY58" s="36"/>
      <c r="CZ58" s="38"/>
      <c r="DA58" s="51"/>
      <c r="DB58" s="40"/>
      <c r="DC58" s="36"/>
      <c r="DD58" s="38"/>
      <c r="DE58" s="51"/>
      <c r="DF58" s="40"/>
      <c r="DG58" s="36"/>
      <c r="DH58" s="38"/>
      <c r="DI58" s="51"/>
      <c r="DJ58" s="40"/>
      <c r="DK58" s="36"/>
      <c r="DL58" s="38"/>
      <c r="DM58" s="51"/>
      <c r="DN58" s="40"/>
      <c r="DO58" s="36"/>
      <c r="DP58" s="38"/>
      <c r="DQ58" s="51"/>
      <c r="DR58" s="40"/>
      <c r="DS58" s="36"/>
      <c r="DT58" s="38"/>
      <c r="DU58" s="51"/>
      <c r="DV58" s="2028"/>
      <c r="DW58" s="2028"/>
    </row>
    <row r="59" spans="1:176" s="1921" customFormat="1" ht="6.6" customHeight="1">
      <c r="A59" s="45">
        <f>'3.1Cost by Sub-contractors'!A57</f>
        <v>7</v>
      </c>
      <c r="B59" s="42"/>
      <c r="C59" s="2278" t="str">
        <f>'3.1Cost by Sub-contractors'!C57:G57</f>
        <v>Main Line (ML, Deep Excavation Section (DE))</v>
      </c>
      <c r="D59" s="2278"/>
      <c r="E59" s="2278"/>
      <c r="F59" s="2278"/>
      <c r="G59" s="2279"/>
      <c r="H59" s="42"/>
      <c r="I59" s="2278"/>
      <c r="J59" s="2279"/>
      <c r="K59" s="45"/>
      <c r="L59" s="53"/>
      <c r="M59" s="91"/>
      <c r="N59" s="33"/>
      <c r="O59" s="92"/>
      <c r="P59" s="31">
        <f>SUM(P60:Q61)</f>
        <v>924.3</v>
      </c>
      <c r="Q59" s="32"/>
      <c r="R59" s="33"/>
      <c r="S59" s="92"/>
      <c r="T59" s="31">
        <f>SUM(T60:U61)</f>
        <v>0</v>
      </c>
      <c r="U59" s="32"/>
      <c r="V59" s="33"/>
      <c r="W59" s="92"/>
      <c r="X59" s="31">
        <f>SUM(X60:Y61)</f>
        <v>0</v>
      </c>
      <c r="Y59" s="32"/>
      <c r="Z59" s="33"/>
      <c r="AA59" s="92"/>
      <c r="AB59" s="31">
        <f>SUM(AB60:AC61)</f>
        <v>0</v>
      </c>
      <c r="AC59" s="32"/>
      <c r="AD59" s="33"/>
      <c r="AE59" s="92"/>
      <c r="AF59" s="31">
        <f>SUM(AF60:AG61)</f>
        <v>5853.9</v>
      </c>
      <c r="AG59" s="32"/>
      <c r="AH59" s="33"/>
      <c r="AI59" s="92"/>
      <c r="AJ59" s="31">
        <f>SUM(AJ60:AK61)</f>
        <v>7086.2999999999993</v>
      </c>
      <c r="AK59" s="32"/>
      <c r="AL59" s="33"/>
      <c r="AM59" s="92"/>
      <c r="AN59" s="31">
        <f>SUM(AN60:AO61)</f>
        <v>7086.2999999999993</v>
      </c>
      <c r="AO59" s="32"/>
      <c r="AP59" s="33"/>
      <c r="AQ59" s="92"/>
      <c r="AR59" s="31">
        <f>SUM(AR60:AS61)</f>
        <v>30501.899999999998</v>
      </c>
      <c r="AS59" s="32"/>
      <c r="AT59" s="33"/>
      <c r="AU59" s="92"/>
      <c r="AV59" s="31">
        <f>SUM(AV60:AW61)</f>
        <v>0</v>
      </c>
      <c r="AW59" s="32"/>
      <c r="AX59" s="33"/>
      <c r="AY59" s="92"/>
      <c r="AZ59" s="31">
        <f>SUM(AZ60:BA61)</f>
        <v>0</v>
      </c>
      <c r="BA59" s="32"/>
      <c r="BB59" s="33"/>
      <c r="BC59" s="92"/>
      <c r="BD59" s="31">
        <f>SUM(BD60:BE61)</f>
        <v>0</v>
      </c>
      <c r="BE59" s="32"/>
      <c r="BF59" s="33"/>
      <c r="BG59" s="92"/>
      <c r="BH59" s="31">
        <f>SUM(BH60:BI61)</f>
        <v>0</v>
      </c>
      <c r="BI59" s="32"/>
      <c r="BJ59" s="33"/>
      <c r="BK59" s="92"/>
      <c r="BL59" s="31">
        <f>SUM(BL60:BM61)</f>
        <v>0</v>
      </c>
      <c r="BM59" s="32"/>
      <c r="BN59" s="33"/>
      <c r="BO59" s="92"/>
      <c r="BP59" s="31">
        <f>SUM(BP60:BQ61)</f>
        <v>0</v>
      </c>
      <c r="BQ59" s="32"/>
      <c r="BR59" s="33"/>
      <c r="BS59" s="92"/>
      <c r="BT59" s="31">
        <f>SUM(BT60:BU61)</f>
        <v>0</v>
      </c>
      <c r="BU59" s="32"/>
      <c r="BV59" s="33"/>
      <c r="BW59" s="92"/>
      <c r="BX59" s="31">
        <f>SUM(BX60:BY61)</f>
        <v>0</v>
      </c>
      <c r="BY59" s="32"/>
      <c r="BZ59" s="33"/>
      <c r="CA59" s="92"/>
      <c r="CB59" s="31">
        <f>SUM(CB60:CC61)</f>
        <v>5853.9</v>
      </c>
      <c r="CC59" s="32"/>
      <c r="CD59" s="33"/>
      <c r="CE59" s="92"/>
      <c r="CF59" s="31">
        <f>SUM(CF60:CG61)</f>
        <v>6162</v>
      </c>
      <c r="CG59" s="32"/>
      <c r="CH59" s="33"/>
      <c r="CI59" s="92"/>
      <c r="CJ59" s="31">
        <f>SUM(CJ60:CK61)</f>
        <v>26188.5</v>
      </c>
      <c r="CK59" s="32"/>
      <c r="CL59" s="33"/>
      <c r="CM59" s="92"/>
      <c r="CN59" s="31">
        <f>SUM(CN60:CO61)</f>
        <v>1540.5</v>
      </c>
      <c r="CO59" s="32"/>
      <c r="CP59" s="33"/>
      <c r="CQ59" s="92"/>
      <c r="CR59" s="31">
        <f>SUM(CR60:CS61)</f>
        <v>6778.2</v>
      </c>
      <c r="CS59" s="32"/>
      <c r="CT59" s="33"/>
      <c r="CU59" s="92"/>
      <c r="CV59" s="31">
        <f>SUM(CV60:CW61)</f>
        <v>924.3</v>
      </c>
      <c r="CW59" s="32"/>
      <c r="CX59" s="33"/>
      <c r="CY59" s="92"/>
      <c r="CZ59" s="31">
        <f>SUM(CZ60:DA61)</f>
        <v>41593.5</v>
      </c>
      <c r="DA59" s="32"/>
      <c r="DB59" s="33"/>
      <c r="DC59" s="92"/>
      <c r="DD59" s="31">
        <f>SUM(DD60:DE61)</f>
        <v>0</v>
      </c>
      <c r="DE59" s="32"/>
      <c r="DF59" s="33"/>
      <c r="DG59" s="92"/>
      <c r="DH59" s="31">
        <f>SUM(DH60:DI61)</f>
        <v>0</v>
      </c>
      <c r="DI59" s="32"/>
      <c r="DJ59" s="33"/>
      <c r="DK59" s="92"/>
      <c r="DL59" s="31">
        <f>SUM(DL60:DM61)</f>
        <v>0</v>
      </c>
      <c r="DM59" s="32"/>
      <c r="DN59" s="33"/>
      <c r="DO59" s="92"/>
      <c r="DP59" s="31">
        <f>SUM(DP60:DQ61)</f>
        <v>0</v>
      </c>
      <c r="DQ59" s="32"/>
      <c r="DR59" s="33"/>
      <c r="DS59" s="92"/>
      <c r="DT59" s="31">
        <f>SUM(DT60:DU61)</f>
        <v>0</v>
      </c>
      <c r="DU59" s="32"/>
      <c r="DV59" s="2028"/>
      <c r="DW59" s="2029"/>
      <c r="DX59" s="135"/>
      <c r="DY59" s="135"/>
      <c r="DZ59" s="135"/>
      <c r="EA59" s="135"/>
      <c r="EB59" s="135"/>
      <c r="EC59" s="135"/>
      <c r="ED59" s="135"/>
      <c r="EE59" s="135"/>
      <c r="EF59" s="135"/>
      <c r="EG59" s="135"/>
      <c r="EH59" s="135"/>
      <c r="EI59" s="135"/>
      <c r="EJ59" s="135"/>
      <c r="EK59" s="135"/>
      <c r="EL59" s="135"/>
      <c r="EM59" s="135"/>
      <c r="EN59" s="135"/>
      <c r="EO59" s="135"/>
      <c r="EP59" s="135"/>
      <c r="EQ59" s="135"/>
      <c r="ER59" s="135"/>
      <c r="ES59" s="135"/>
      <c r="ET59" s="135"/>
      <c r="EU59" s="135"/>
      <c r="EV59" s="135"/>
      <c r="EW59" s="135"/>
      <c r="EX59" s="135"/>
      <c r="EY59" s="135"/>
      <c r="EZ59" s="135"/>
      <c r="FA59" s="135"/>
      <c r="FB59" s="135"/>
      <c r="FC59" s="135"/>
      <c r="FD59" s="135"/>
      <c r="FE59" s="135"/>
      <c r="FF59" s="135"/>
      <c r="FG59" s="135"/>
      <c r="FH59" s="135"/>
      <c r="FI59" s="135"/>
      <c r="FJ59" s="135"/>
      <c r="FK59" s="135"/>
      <c r="FL59" s="135"/>
      <c r="FM59" s="135"/>
      <c r="FN59" s="135"/>
      <c r="FO59" s="135"/>
      <c r="FP59" s="135"/>
      <c r="FQ59" s="135"/>
      <c r="FR59" s="135"/>
      <c r="FS59" s="135"/>
      <c r="FT59" s="135"/>
    </row>
    <row r="60" spans="1:176" s="136" customFormat="1" ht="6.6" customHeight="1">
      <c r="A60" s="34">
        <f>'3.1Cost by Sub-contractors'!A58</f>
        <v>7.1</v>
      </c>
      <c r="B60" s="26"/>
      <c r="C60" s="2276" t="str">
        <f>'3.1Cost by Sub-contractors'!C58:G58</f>
        <v>Mechanical Boring</v>
      </c>
      <c r="D60" s="2276"/>
      <c r="E60" s="2276"/>
      <c r="F60" s="2276"/>
      <c r="G60" s="2277"/>
      <c r="H60" s="26"/>
      <c r="I60" s="2276" t="str">
        <f>'3.1Cost by Sub-contractors'!I58:J58</f>
        <v>I-III (50%), IV-VI (50%)</v>
      </c>
      <c r="J60" s="2277"/>
      <c r="K60" s="34" t="str">
        <f>'3.1Cost by Sub-contractors'!K58</f>
        <v>(l.m.)</v>
      </c>
      <c r="L60" s="35">
        <f>'3.1Cost by Sub-contractors'!L58</f>
        <v>61.62</v>
      </c>
      <c r="M60" s="93"/>
      <c r="N60" s="40">
        <f>'4.2.7DE'!X15</f>
        <v>15</v>
      </c>
      <c r="O60" s="47"/>
      <c r="P60" s="38">
        <f>'4.2.7DE'!AB15</f>
        <v>924.3</v>
      </c>
      <c r="Q60" s="39"/>
      <c r="R60" s="40"/>
      <c r="S60" s="47"/>
      <c r="T60" s="38"/>
      <c r="U60" s="39"/>
      <c r="V60" s="40"/>
      <c r="W60" s="47"/>
      <c r="X60" s="38"/>
      <c r="Y60" s="39"/>
      <c r="Z60" s="40"/>
      <c r="AA60" s="47"/>
      <c r="AB60" s="38"/>
      <c r="AC60" s="39"/>
      <c r="AD60" s="40">
        <f>'4.2.7DE'!X20</f>
        <v>95</v>
      </c>
      <c r="AE60" s="47"/>
      <c r="AF60" s="38">
        <f>'4.2.7DE'!AB20</f>
        <v>5853.9</v>
      </c>
      <c r="AG60" s="39"/>
      <c r="AH60" s="40">
        <f>'4.2.7DE'!X26</f>
        <v>115</v>
      </c>
      <c r="AI60" s="47"/>
      <c r="AJ60" s="38">
        <f>'4.2.7DE'!AB26</f>
        <v>7086.2999999999993</v>
      </c>
      <c r="AK60" s="39"/>
      <c r="AL60" s="40">
        <f>'4.2.7DE'!X32</f>
        <v>115</v>
      </c>
      <c r="AM60" s="47"/>
      <c r="AN60" s="38">
        <f>'4.2.7DE'!AB32</f>
        <v>7086.2999999999993</v>
      </c>
      <c r="AO60" s="39"/>
      <c r="AP60" s="40">
        <f>'4.2.7DE'!X44</f>
        <v>495</v>
      </c>
      <c r="AQ60" s="47"/>
      <c r="AR60" s="38">
        <f>'4.2.7DE'!AB44</f>
        <v>30501.899999999998</v>
      </c>
      <c r="AS60" s="39"/>
      <c r="AT60" s="40"/>
      <c r="AU60" s="47"/>
      <c r="AV60" s="38"/>
      <c r="AW60" s="39"/>
      <c r="AX60" s="40"/>
      <c r="AY60" s="47"/>
      <c r="AZ60" s="38"/>
      <c r="BA60" s="39"/>
      <c r="BB60" s="40"/>
      <c r="BC60" s="47"/>
      <c r="BD60" s="38"/>
      <c r="BE60" s="39"/>
      <c r="BF60" s="40"/>
      <c r="BG60" s="47"/>
      <c r="BH60" s="38"/>
      <c r="BI60" s="39"/>
      <c r="BJ60" s="40"/>
      <c r="BK60" s="47"/>
      <c r="BL60" s="38"/>
      <c r="BM60" s="39"/>
      <c r="BN60" s="40"/>
      <c r="BO60" s="47"/>
      <c r="BP60" s="38"/>
      <c r="BQ60" s="39"/>
      <c r="BR60" s="40"/>
      <c r="BS60" s="47"/>
      <c r="BT60" s="38"/>
      <c r="BU60" s="39"/>
      <c r="BV60" s="40"/>
      <c r="BW60" s="47"/>
      <c r="BX60" s="38"/>
      <c r="BY60" s="39"/>
      <c r="BZ60" s="40">
        <f>'4.2.7DE'!X49</f>
        <v>95</v>
      </c>
      <c r="CA60" s="47"/>
      <c r="CB60" s="38">
        <f>'4.2.7DE'!AB49</f>
        <v>5853.9</v>
      </c>
      <c r="CC60" s="39"/>
      <c r="CD60" s="40">
        <f>'4.2.7DE'!X54</f>
        <v>100</v>
      </c>
      <c r="CE60" s="47"/>
      <c r="CF60" s="38">
        <f>'4.2.7DE'!AB54</f>
        <v>6162</v>
      </c>
      <c r="CG60" s="39"/>
      <c r="CH60" s="40">
        <f>'4.2.7DE'!X70</f>
        <v>425</v>
      </c>
      <c r="CI60" s="47"/>
      <c r="CJ60" s="38">
        <f>'4.2.7DE'!AB70</f>
        <v>26188.5</v>
      </c>
      <c r="CK60" s="39"/>
      <c r="CL60" s="40">
        <f>'4.2.7DE'!X74</f>
        <v>25</v>
      </c>
      <c r="CM60" s="47"/>
      <c r="CN60" s="38">
        <f>'4.2.7DE'!AB74</f>
        <v>1540.5</v>
      </c>
      <c r="CO60" s="39"/>
      <c r="CP60" s="40">
        <f>'4.2.7DE'!X80</f>
        <v>110</v>
      </c>
      <c r="CQ60" s="47"/>
      <c r="CR60" s="38">
        <f>'4.2.7DE'!AB80</f>
        <v>6778.2</v>
      </c>
      <c r="CS60" s="39"/>
      <c r="CT60" s="40">
        <f>'4.2.7DE'!X84</f>
        <v>15</v>
      </c>
      <c r="CU60" s="47"/>
      <c r="CV60" s="38">
        <f>'4.2.7DE'!AB84</f>
        <v>924.3</v>
      </c>
      <c r="CW60" s="39"/>
      <c r="CX60" s="40">
        <f>'4.2.7DE'!X107</f>
        <v>675</v>
      </c>
      <c r="CY60" s="47"/>
      <c r="CZ60" s="38">
        <f>'4.2.7DE'!AB107</f>
        <v>41593.5</v>
      </c>
      <c r="DA60" s="39"/>
      <c r="DB60" s="40"/>
      <c r="DC60" s="47"/>
      <c r="DD60" s="38"/>
      <c r="DE60" s="39"/>
      <c r="DF60" s="40"/>
      <c r="DG60" s="47"/>
      <c r="DH60" s="38"/>
      <c r="DI60" s="39"/>
      <c r="DJ60" s="40"/>
      <c r="DK60" s="47"/>
      <c r="DL60" s="38"/>
      <c r="DM60" s="39"/>
      <c r="DN60" s="40"/>
      <c r="DO60" s="47"/>
      <c r="DP60" s="38"/>
      <c r="DQ60" s="39"/>
      <c r="DR60" s="40"/>
      <c r="DS60" s="47"/>
      <c r="DT60" s="38"/>
      <c r="DU60" s="39"/>
      <c r="DV60" s="2028"/>
      <c r="DW60" s="2028"/>
    </row>
    <row r="61" spans="1:176" s="136" customFormat="1" ht="6.6" customHeight="1">
      <c r="A61" s="34">
        <f>'3.1Cost by Sub-contractors'!A59</f>
        <v>7.2</v>
      </c>
      <c r="B61" s="26"/>
      <c r="C61" s="2276" t="str">
        <f>'3.1Cost by Sub-contractors'!C59:G59</f>
        <v>Sampling</v>
      </c>
      <c r="D61" s="2276"/>
      <c r="E61" s="2276"/>
      <c r="F61" s="2276"/>
      <c r="G61" s="2277"/>
      <c r="H61" s="26"/>
      <c r="I61" s="2276">
        <f>'3.1Cost by Sub-contractors'!I59:J59</f>
        <v>0</v>
      </c>
      <c r="J61" s="2277"/>
      <c r="K61" s="34" t="str">
        <f>'3.1Cost by Sub-contractors'!K59</f>
        <v>(l.m.)</v>
      </c>
      <c r="L61" s="2187" t="str">
        <f>'3.1Cost by Sub-contractors'!L59</f>
        <v>-</v>
      </c>
      <c r="M61" s="2180"/>
      <c r="N61" s="40">
        <f>'4.2.7DE'!AD15</f>
        <v>15</v>
      </c>
      <c r="O61" s="47"/>
      <c r="P61" s="2179" t="str">
        <f>'4.2.7DE'!AH15</f>
        <v>-</v>
      </c>
      <c r="Q61" s="2180"/>
      <c r="R61" s="40"/>
      <c r="S61" s="47"/>
      <c r="T61" s="38"/>
      <c r="U61" s="39"/>
      <c r="V61" s="40"/>
      <c r="W61" s="47"/>
      <c r="X61" s="38"/>
      <c r="Y61" s="39"/>
      <c r="Z61" s="40"/>
      <c r="AA61" s="47"/>
      <c r="AB61" s="38"/>
      <c r="AC61" s="39"/>
      <c r="AD61" s="40">
        <f>'4.2.7DE'!AD20</f>
        <v>95</v>
      </c>
      <c r="AE61" s="47"/>
      <c r="AF61" s="2179" t="str">
        <f>'4.2.7DE'!AH20</f>
        <v>-</v>
      </c>
      <c r="AG61" s="2180"/>
      <c r="AH61" s="40">
        <f>'4.2.7DE'!AD26</f>
        <v>115</v>
      </c>
      <c r="AI61" s="47"/>
      <c r="AJ61" s="2179" t="str">
        <f>'4.2.7DE'!AH26</f>
        <v>-</v>
      </c>
      <c r="AK61" s="2180"/>
      <c r="AL61" s="40">
        <f>'4.2.7DE'!AD32</f>
        <v>115</v>
      </c>
      <c r="AM61" s="47"/>
      <c r="AN61" s="2179" t="str">
        <f>'4.2.7DE'!AH32</f>
        <v>-</v>
      </c>
      <c r="AO61" s="2180"/>
      <c r="AP61" s="40">
        <f>'4.2.7DE'!AD44</f>
        <v>495</v>
      </c>
      <c r="AQ61" s="47"/>
      <c r="AR61" s="2179" t="str">
        <f>'4.2.7DE'!AH44</f>
        <v>-</v>
      </c>
      <c r="AS61" s="2180"/>
      <c r="AT61" s="40"/>
      <c r="AU61" s="47"/>
      <c r="AV61" s="38"/>
      <c r="AW61" s="39"/>
      <c r="AX61" s="40"/>
      <c r="AY61" s="47"/>
      <c r="AZ61" s="38"/>
      <c r="BA61" s="39"/>
      <c r="BB61" s="40"/>
      <c r="BC61" s="47"/>
      <c r="BD61" s="38"/>
      <c r="BE61" s="39"/>
      <c r="BF61" s="40"/>
      <c r="BG61" s="47"/>
      <c r="BH61" s="38"/>
      <c r="BI61" s="39"/>
      <c r="BJ61" s="40"/>
      <c r="BK61" s="47"/>
      <c r="BL61" s="38"/>
      <c r="BM61" s="39"/>
      <c r="BN61" s="40"/>
      <c r="BO61" s="47"/>
      <c r="BP61" s="38"/>
      <c r="BQ61" s="39"/>
      <c r="BR61" s="40"/>
      <c r="BS61" s="47"/>
      <c r="BT61" s="38"/>
      <c r="BU61" s="39"/>
      <c r="BV61" s="40"/>
      <c r="BW61" s="47"/>
      <c r="BX61" s="38"/>
      <c r="BY61" s="39"/>
      <c r="BZ61" s="40">
        <f>'4.2.7DE'!AD49</f>
        <v>95</v>
      </c>
      <c r="CA61" s="47"/>
      <c r="CB61" s="2179" t="str">
        <f>'4.2.7DE'!AH49</f>
        <v>-</v>
      </c>
      <c r="CC61" s="2180"/>
      <c r="CD61" s="40">
        <f>'4.2.7DE'!AD54</f>
        <v>100</v>
      </c>
      <c r="CE61" s="47"/>
      <c r="CF61" s="2179" t="str">
        <f>'4.2.7DE'!AH54</f>
        <v>-</v>
      </c>
      <c r="CG61" s="2180"/>
      <c r="CH61" s="40">
        <f>'4.2.7DE'!AD70</f>
        <v>425</v>
      </c>
      <c r="CI61" s="47"/>
      <c r="CJ61" s="2179" t="str">
        <f>'4.2.7DE'!AH70</f>
        <v>-</v>
      </c>
      <c r="CK61" s="2180"/>
      <c r="CL61" s="40">
        <f>'4.2.7DE'!AD74</f>
        <v>25</v>
      </c>
      <c r="CM61" s="47"/>
      <c r="CN61" s="2179" t="str">
        <f>'4.2.7DE'!AH74</f>
        <v>-</v>
      </c>
      <c r="CO61" s="2180"/>
      <c r="CP61" s="40">
        <f>'4.2.7DE'!AD80</f>
        <v>110</v>
      </c>
      <c r="CQ61" s="47"/>
      <c r="CR61" s="2179" t="str">
        <f>'4.2.7DE'!AH80</f>
        <v>-</v>
      </c>
      <c r="CS61" s="2180"/>
      <c r="CT61" s="40">
        <f>'4.2.7DE'!AD84</f>
        <v>15</v>
      </c>
      <c r="CU61" s="47"/>
      <c r="CV61" s="2179" t="str">
        <f>'4.2.7DE'!AH84</f>
        <v>-</v>
      </c>
      <c r="CW61" s="2180"/>
      <c r="CX61" s="40">
        <f>'4.2.7DE'!AD107</f>
        <v>675</v>
      </c>
      <c r="CY61" s="47"/>
      <c r="CZ61" s="2179" t="str">
        <f>'4.2.7DE'!AH107</f>
        <v>-</v>
      </c>
      <c r="DA61" s="2180"/>
      <c r="DB61" s="40"/>
      <c r="DC61" s="47"/>
      <c r="DD61" s="2179"/>
      <c r="DE61" s="2180"/>
      <c r="DF61" s="40"/>
      <c r="DG61" s="47"/>
      <c r="DH61" s="2179"/>
      <c r="DI61" s="2180"/>
      <c r="DJ61" s="40"/>
      <c r="DK61" s="47"/>
      <c r="DL61" s="2179"/>
      <c r="DM61" s="2180"/>
      <c r="DN61" s="40"/>
      <c r="DO61" s="47"/>
      <c r="DP61" s="38"/>
      <c r="DQ61" s="39"/>
      <c r="DR61" s="40"/>
      <c r="DS61" s="47"/>
      <c r="DT61" s="38"/>
      <c r="DU61" s="39"/>
      <c r="DV61" s="2028"/>
      <c r="DW61" s="2028"/>
    </row>
    <row r="62" spans="1:176" s="1921" customFormat="1" ht="6.6" customHeight="1">
      <c r="A62" s="45">
        <f>'3.1Cost by Sub-contractors'!A60</f>
        <v>8</v>
      </c>
      <c r="B62" s="42"/>
      <c r="C62" s="2278" t="str">
        <f>'3.1Cost by Sub-contractors'!C60:G60</f>
        <v>Main Line (ML, High-embankment Section (HE))</v>
      </c>
      <c r="D62" s="2278"/>
      <c r="E62" s="2278"/>
      <c r="F62" s="2278"/>
      <c r="G62" s="2279"/>
      <c r="H62" s="42"/>
      <c r="I62" s="2278">
        <f>'3.1Cost by Sub-contractors'!I60:J60</f>
        <v>0</v>
      </c>
      <c r="J62" s="2279"/>
      <c r="K62" s="45">
        <f>'3.1Cost by Sub-contractors'!K60</f>
        <v>0</v>
      </c>
      <c r="L62" s="53">
        <f>'3.1Cost by Sub-contractors'!L60</f>
        <v>0</v>
      </c>
      <c r="M62" s="1918"/>
      <c r="N62" s="33"/>
      <c r="O62" s="92"/>
      <c r="P62" s="31">
        <f>SUM(P63:P66)</f>
        <v>0</v>
      </c>
      <c r="Q62" s="2146"/>
      <c r="R62" s="33"/>
      <c r="S62" s="92"/>
      <c r="T62" s="31">
        <f>SUM(T63:T66)</f>
        <v>0</v>
      </c>
      <c r="U62" s="2146"/>
      <c r="V62" s="33"/>
      <c r="W62" s="92"/>
      <c r="X62" s="31">
        <f>SUM(X63:X66)</f>
        <v>0</v>
      </c>
      <c r="Y62" s="2146"/>
      <c r="Z62" s="33"/>
      <c r="AA62" s="92"/>
      <c r="AB62" s="31">
        <f>SUM(AB63:AB66)</f>
        <v>0</v>
      </c>
      <c r="AC62" s="2146"/>
      <c r="AD62" s="33"/>
      <c r="AE62" s="92"/>
      <c r="AF62" s="31">
        <f>SUM(AF63:AF66)</f>
        <v>0</v>
      </c>
      <c r="AG62" s="2146"/>
      <c r="AH62" s="33"/>
      <c r="AI62" s="92"/>
      <c r="AJ62" s="31">
        <f>SUM(AJ63:AJ66)</f>
        <v>17291.52</v>
      </c>
      <c r="AK62" s="2146"/>
      <c r="AL62" s="33"/>
      <c r="AM62" s="92"/>
      <c r="AN62" s="31">
        <f>SUM(AN63:AN66)</f>
        <v>0</v>
      </c>
      <c r="AO62" s="2146"/>
      <c r="AP62" s="33"/>
      <c r="AQ62" s="92"/>
      <c r="AR62" s="31">
        <f>SUM(AR63:AR66)</f>
        <v>3640.3199999999997</v>
      </c>
      <c r="AS62" s="2146"/>
      <c r="AT62" s="33"/>
      <c r="AU62" s="92"/>
      <c r="AV62" s="31">
        <f>SUM(AV63:AV66)</f>
        <v>3640.3199999999997</v>
      </c>
      <c r="AW62" s="2146"/>
      <c r="AX62" s="33"/>
      <c r="AY62" s="92"/>
      <c r="AZ62" s="31">
        <f>SUM(AZ63:AZ66)</f>
        <v>0</v>
      </c>
      <c r="BA62" s="2146"/>
      <c r="BB62" s="33"/>
      <c r="BC62" s="92"/>
      <c r="BD62" s="31">
        <f>SUM(BD63:BD66)</f>
        <v>0</v>
      </c>
      <c r="BE62" s="2146"/>
      <c r="BF62" s="33"/>
      <c r="BG62" s="92"/>
      <c r="BH62" s="31">
        <f>SUM(BH63:BH66)</f>
        <v>0</v>
      </c>
      <c r="BI62" s="2146"/>
      <c r="BJ62" s="33"/>
      <c r="BK62" s="92"/>
      <c r="BL62" s="31">
        <f>SUM(BL63:BL66)</f>
        <v>0</v>
      </c>
      <c r="BM62" s="2146"/>
      <c r="BN62" s="33"/>
      <c r="BO62" s="92"/>
      <c r="BP62" s="31">
        <f>SUM(BP63:BP66)</f>
        <v>0</v>
      </c>
      <c r="BQ62" s="2146"/>
      <c r="BR62" s="33"/>
      <c r="BS62" s="92"/>
      <c r="BT62" s="31">
        <f>SUM(BT63:BT66)</f>
        <v>0</v>
      </c>
      <c r="BU62" s="2146"/>
      <c r="BV62" s="33"/>
      <c r="BW62" s="92"/>
      <c r="BX62" s="31">
        <f>SUM(BX63:BX66)</f>
        <v>0</v>
      </c>
      <c r="BY62" s="2146"/>
      <c r="BZ62" s="33"/>
      <c r="CA62" s="92"/>
      <c r="CB62" s="31">
        <f>SUM(CB63:CB66)</f>
        <v>0</v>
      </c>
      <c r="CC62" s="2146"/>
      <c r="CD62" s="33"/>
      <c r="CE62" s="92"/>
      <c r="CF62" s="31">
        <f>SUM(CF63:CF66)</f>
        <v>0</v>
      </c>
      <c r="CG62" s="2146"/>
      <c r="CH62" s="33"/>
      <c r="CI62" s="92"/>
      <c r="CJ62" s="31">
        <f>SUM(CJ63:CJ66)</f>
        <v>0</v>
      </c>
      <c r="CK62" s="2146"/>
      <c r="CL62" s="33"/>
      <c r="CM62" s="92"/>
      <c r="CN62" s="31">
        <f>SUM(CN63:CN66)</f>
        <v>3640.3199999999997</v>
      </c>
      <c r="CO62" s="2146"/>
      <c r="CP62" s="33"/>
      <c r="CQ62" s="92"/>
      <c r="CR62" s="31">
        <f>SUM(CR63:CR66)</f>
        <v>0</v>
      </c>
      <c r="CS62" s="2146"/>
      <c r="CT62" s="33"/>
      <c r="CU62" s="92"/>
      <c r="CV62" s="31">
        <f>SUM(CV63:CV66)</f>
        <v>0</v>
      </c>
      <c r="CW62" s="2146"/>
      <c r="CX62" s="33"/>
      <c r="CY62" s="92"/>
      <c r="CZ62" s="31">
        <f>SUM(CZ63:CZ66)</f>
        <v>0</v>
      </c>
      <c r="DA62" s="2146"/>
      <c r="DB62" s="33"/>
      <c r="DC62" s="92"/>
      <c r="DD62" s="31">
        <f>SUM(DD63:DD66)</f>
        <v>0</v>
      </c>
      <c r="DE62" s="2146"/>
      <c r="DF62" s="33"/>
      <c r="DG62" s="92"/>
      <c r="DH62" s="31">
        <f>SUM(DH63:DH66)</f>
        <v>0</v>
      </c>
      <c r="DI62" s="2146"/>
      <c r="DJ62" s="33"/>
      <c r="DK62" s="92"/>
      <c r="DL62" s="31">
        <f>SUM(DL63:DL66)</f>
        <v>0</v>
      </c>
      <c r="DM62" s="2146"/>
      <c r="DN62" s="33"/>
      <c r="DO62" s="92"/>
      <c r="DP62" s="31">
        <f>SUM(DP63:DP66)</f>
        <v>0</v>
      </c>
      <c r="DQ62" s="2146"/>
      <c r="DR62" s="33"/>
      <c r="DS62" s="92"/>
      <c r="DT62" s="31">
        <f>SUM(DT63:DT66)</f>
        <v>0</v>
      </c>
      <c r="DU62" s="2146"/>
      <c r="DV62" s="2028"/>
      <c r="DW62" s="2029"/>
      <c r="DX62" s="135"/>
      <c r="DY62" s="135"/>
      <c r="DZ62" s="135"/>
      <c r="EA62" s="135"/>
      <c r="EB62" s="135"/>
      <c r="EC62" s="135"/>
      <c r="ED62" s="135"/>
      <c r="EE62" s="135"/>
      <c r="EF62" s="135"/>
      <c r="EG62" s="135"/>
      <c r="EH62" s="135"/>
      <c r="EI62" s="135"/>
      <c r="EJ62" s="135"/>
      <c r="EK62" s="135"/>
      <c r="EL62" s="135"/>
      <c r="EM62" s="135"/>
      <c r="EN62" s="135"/>
      <c r="EO62" s="135"/>
      <c r="EP62" s="135"/>
      <c r="EQ62" s="135"/>
      <c r="ER62" s="135"/>
      <c r="ES62" s="135"/>
      <c r="ET62" s="135"/>
      <c r="EU62" s="135"/>
      <c r="EV62" s="135"/>
      <c r="EW62" s="135"/>
      <c r="EX62" s="135"/>
      <c r="EY62" s="135"/>
      <c r="EZ62" s="135"/>
      <c r="FA62" s="135"/>
      <c r="FB62" s="135"/>
      <c r="FC62" s="135"/>
      <c r="FD62" s="135"/>
      <c r="FE62" s="135"/>
      <c r="FF62" s="135"/>
      <c r="FG62" s="135"/>
      <c r="FH62" s="135"/>
      <c r="FI62" s="135"/>
      <c r="FJ62" s="135"/>
      <c r="FK62" s="135"/>
      <c r="FL62" s="135"/>
      <c r="FM62" s="135"/>
      <c r="FN62" s="135"/>
      <c r="FO62" s="135"/>
      <c r="FP62" s="135"/>
      <c r="FQ62" s="135"/>
      <c r="FR62" s="135"/>
      <c r="FS62" s="135"/>
      <c r="FT62" s="135"/>
    </row>
    <row r="63" spans="1:176" s="1919" customFormat="1" ht="6.6" customHeight="1">
      <c r="A63" s="34">
        <f>'3.1Cost by Sub-contractors'!A61</f>
        <v>8.1</v>
      </c>
      <c r="B63" s="26"/>
      <c r="C63" s="2276" t="str">
        <f>'3.1Cost by Sub-contractors'!C61:G61</f>
        <v>Mechanical Boring</v>
      </c>
      <c r="D63" s="2276"/>
      <c r="E63" s="2276"/>
      <c r="F63" s="2276"/>
      <c r="G63" s="2277"/>
      <c r="H63" s="26"/>
      <c r="I63" s="2276" t="str">
        <f>'3.1Cost by Sub-contractors'!I61:J61</f>
        <v>I-III (100%)</v>
      </c>
      <c r="J63" s="2277"/>
      <c r="K63" s="34" t="str">
        <f>'3.1Cost by Sub-contractors'!K61</f>
        <v>(l.m.)</v>
      </c>
      <c r="L63" s="35">
        <f>'3.1Cost by Sub-contractors'!L61</f>
        <v>51.08</v>
      </c>
      <c r="M63" s="537"/>
      <c r="N63" s="40"/>
      <c r="O63" s="47"/>
      <c r="P63" s="536"/>
      <c r="Q63" s="537"/>
      <c r="R63" s="40"/>
      <c r="S63" s="47"/>
      <c r="T63" s="38"/>
      <c r="U63" s="39"/>
      <c r="V63" s="40"/>
      <c r="W63" s="47"/>
      <c r="X63" s="38"/>
      <c r="Y63" s="39"/>
      <c r="Z63" s="40"/>
      <c r="AA63" s="47"/>
      <c r="AB63" s="38"/>
      <c r="AC63" s="39"/>
      <c r="AD63" s="40"/>
      <c r="AE63" s="47"/>
      <c r="AF63" s="536"/>
      <c r="AG63" s="537"/>
      <c r="AH63" s="40">
        <f>'4.2.8HE'!AA28</f>
        <v>285</v>
      </c>
      <c r="AI63" s="47"/>
      <c r="AJ63" s="132">
        <f>'4.2.8HE'!AE28</f>
        <v>14557.8</v>
      </c>
      <c r="AK63" s="537"/>
      <c r="AL63" s="40"/>
      <c r="AM63" s="47"/>
      <c r="AN63" s="38"/>
      <c r="AO63" s="39"/>
      <c r="AP63" s="40">
        <f>'4.2.8HE'!AA32</f>
        <v>60</v>
      </c>
      <c r="AQ63" s="47"/>
      <c r="AR63" s="132">
        <f>'4.2.8HE'!AE32</f>
        <v>3064.7999999999997</v>
      </c>
      <c r="AS63" s="537"/>
      <c r="AT63" s="40">
        <f>'4.2.8HE'!AA37</f>
        <v>60</v>
      </c>
      <c r="AU63" s="47"/>
      <c r="AV63" s="38">
        <f>'4.2.8HE'!AE37</f>
        <v>3064.7999999999997</v>
      </c>
      <c r="AW63" s="39"/>
      <c r="AX63" s="40"/>
      <c r="AY63" s="47"/>
      <c r="AZ63" s="38"/>
      <c r="BA63" s="39"/>
      <c r="BB63" s="40"/>
      <c r="BC63" s="47"/>
      <c r="BD63" s="38"/>
      <c r="BE63" s="39"/>
      <c r="BF63" s="40"/>
      <c r="BG63" s="47"/>
      <c r="BH63" s="38"/>
      <c r="BI63" s="39"/>
      <c r="BJ63" s="40"/>
      <c r="BK63" s="47"/>
      <c r="BL63" s="38"/>
      <c r="BM63" s="39"/>
      <c r="BN63" s="40"/>
      <c r="BO63" s="47"/>
      <c r="BP63" s="38"/>
      <c r="BQ63" s="39"/>
      <c r="BR63" s="40"/>
      <c r="BS63" s="47"/>
      <c r="BT63" s="38"/>
      <c r="BU63" s="39"/>
      <c r="BV63" s="40"/>
      <c r="BW63" s="47"/>
      <c r="BX63" s="38"/>
      <c r="BY63" s="39"/>
      <c r="BZ63" s="40"/>
      <c r="CA63" s="47"/>
      <c r="CB63" s="38"/>
      <c r="CC63" s="39"/>
      <c r="CD63" s="40"/>
      <c r="CE63" s="47"/>
      <c r="CF63" s="536"/>
      <c r="CG63" s="537"/>
      <c r="CH63" s="40"/>
      <c r="CI63" s="47"/>
      <c r="CJ63" s="536"/>
      <c r="CK63" s="537"/>
      <c r="CL63" s="40">
        <f>'4.2.8HE'!AA41</f>
        <v>60</v>
      </c>
      <c r="CM63" s="47"/>
      <c r="CN63" s="132">
        <f>'4.2.8HE'!AE41</f>
        <v>3064.7999999999997</v>
      </c>
      <c r="CO63" s="537"/>
      <c r="CP63" s="40"/>
      <c r="CQ63" s="47"/>
      <c r="CR63" s="536"/>
      <c r="CS63" s="537"/>
      <c r="CT63" s="40"/>
      <c r="CU63" s="47"/>
      <c r="CV63" s="38"/>
      <c r="CW63" s="39"/>
      <c r="CX63" s="40"/>
      <c r="CY63" s="47"/>
      <c r="CZ63" s="38"/>
      <c r="DA63" s="39"/>
      <c r="DB63" s="40"/>
      <c r="DC63" s="47"/>
      <c r="DD63" s="536"/>
      <c r="DE63" s="537"/>
      <c r="DF63" s="40"/>
      <c r="DG63" s="47"/>
      <c r="DH63" s="536"/>
      <c r="DI63" s="537"/>
      <c r="DJ63" s="40"/>
      <c r="DK63" s="47"/>
      <c r="DL63" s="536"/>
      <c r="DM63" s="537"/>
      <c r="DN63" s="40"/>
      <c r="DO63" s="47"/>
      <c r="DP63" s="38"/>
      <c r="DQ63" s="39"/>
      <c r="DR63" s="40"/>
      <c r="DS63" s="47"/>
      <c r="DT63" s="38"/>
      <c r="DU63" s="39"/>
      <c r="DV63" s="2028"/>
      <c r="DW63" s="2028"/>
    </row>
    <row r="64" spans="1:176" s="1919" customFormat="1" ht="6.6" customHeight="1">
      <c r="A64" s="34">
        <f>'3.1Cost by Sub-contractors'!A62</f>
        <v>8.1999999999999993</v>
      </c>
      <c r="B64" s="26"/>
      <c r="C64" s="2276" t="str">
        <f>'3.1Cost by Sub-contractors'!C62:G62</f>
        <v>Sampling</v>
      </c>
      <c r="D64" s="2276"/>
      <c r="E64" s="2276"/>
      <c r="F64" s="2276"/>
      <c r="G64" s="2277"/>
      <c r="H64" s="26"/>
      <c r="I64" s="2276">
        <f>'3.1Cost by Sub-contractors'!I62:J62</f>
        <v>0</v>
      </c>
      <c r="J64" s="2277"/>
      <c r="K64" s="34" t="str">
        <f>'3.1Cost by Sub-contractors'!K62</f>
        <v>(nos.)</v>
      </c>
      <c r="L64" s="2187" t="str">
        <f>'3.1Cost by Sub-contractors'!L62</f>
        <v>-</v>
      </c>
      <c r="M64" s="2180"/>
      <c r="N64" s="40"/>
      <c r="O64" s="47"/>
      <c r="P64" s="536"/>
      <c r="Q64" s="537"/>
      <c r="R64" s="40"/>
      <c r="S64" s="47"/>
      <c r="T64" s="38"/>
      <c r="U64" s="39"/>
      <c r="V64" s="40"/>
      <c r="W64" s="47"/>
      <c r="X64" s="38"/>
      <c r="Y64" s="39"/>
      <c r="Z64" s="40"/>
      <c r="AA64" s="47"/>
      <c r="AB64" s="38"/>
      <c r="AC64" s="39"/>
      <c r="AD64" s="40"/>
      <c r="AE64" s="47"/>
      <c r="AF64" s="536"/>
      <c r="AG64" s="537"/>
      <c r="AH64" s="40">
        <f>'4.2.8HE'!AG28</f>
        <v>152</v>
      </c>
      <c r="AI64" s="47"/>
      <c r="AJ64" s="2179" t="str">
        <f>'4.2.8HE'!AK28</f>
        <v>-</v>
      </c>
      <c r="AK64" s="2180"/>
      <c r="AL64" s="40"/>
      <c r="AM64" s="47"/>
      <c r="AN64" s="38"/>
      <c r="AO64" s="39"/>
      <c r="AP64" s="40">
        <f>'4.2.8HE'!AG32</f>
        <v>32</v>
      </c>
      <c r="AQ64" s="47"/>
      <c r="AR64" s="2179" t="str">
        <f>'4.2.8HE'!AK32</f>
        <v>-</v>
      </c>
      <c r="AS64" s="2180"/>
      <c r="AT64" s="40">
        <f>'4.2.8HE'!AG37</f>
        <v>32</v>
      </c>
      <c r="AU64" s="47"/>
      <c r="AV64" s="2179" t="str">
        <f>'4.2.8HE'!AK37</f>
        <v>-</v>
      </c>
      <c r="AW64" s="2180"/>
      <c r="AX64" s="40"/>
      <c r="AY64" s="47"/>
      <c r="AZ64" s="38"/>
      <c r="BA64" s="39"/>
      <c r="BB64" s="40"/>
      <c r="BC64" s="47"/>
      <c r="BD64" s="38"/>
      <c r="BE64" s="39"/>
      <c r="BF64" s="40"/>
      <c r="BG64" s="47"/>
      <c r="BH64" s="38"/>
      <c r="BI64" s="39"/>
      <c r="BJ64" s="40"/>
      <c r="BK64" s="47"/>
      <c r="BL64" s="38"/>
      <c r="BM64" s="39"/>
      <c r="BN64" s="40"/>
      <c r="BO64" s="47"/>
      <c r="BP64" s="38"/>
      <c r="BQ64" s="39"/>
      <c r="BR64" s="40"/>
      <c r="BS64" s="47"/>
      <c r="BT64" s="38"/>
      <c r="BU64" s="39"/>
      <c r="BV64" s="40"/>
      <c r="BW64" s="47"/>
      <c r="BX64" s="38"/>
      <c r="BY64" s="39"/>
      <c r="BZ64" s="40"/>
      <c r="CA64" s="47"/>
      <c r="CB64" s="38"/>
      <c r="CC64" s="39"/>
      <c r="CD64" s="40"/>
      <c r="CE64" s="47"/>
      <c r="CF64" s="536"/>
      <c r="CG64" s="537"/>
      <c r="CH64" s="40"/>
      <c r="CI64" s="47"/>
      <c r="CJ64" s="536"/>
      <c r="CK64" s="537"/>
      <c r="CL64" s="40">
        <f>'4.2.8HE'!AG41</f>
        <v>32</v>
      </c>
      <c r="CM64" s="47"/>
      <c r="CN64" s="2179" t="str">
        <f>'4.2.8HE'!AK41</f>
        <v>-</v>
      </c>
      <c r="CO64" s="2180"/>
      <c r="CP64" s="40"/>
      <c r="CQ64" s="47"/>
      <c r="CR64" s="536"/>
      <c r="CS64" s="537"/>
      <c r="CT64" s="40"/>
      <c r="CU64" s="47"/>
      <c r="CV64" s="38"/>
      <c r="CW64" s="39"/>
      <c r="CX64" s="40"/>
      <c r="CY64" s="47"/>
      <c r="CZ64" s="38"/>
      <c r="DA64" s="39"/>
      <c r="DB64" s="40"/>
      <c r="DC64" s="47"/>
      <c r="DD64" s="536"/>
      <c r="DE64" s="537"/>
      <c r="DF64" s="40"/>
      <c r="DG64" s="47"/>
      <c r="DH64" s="536"/>
      <c r="DI64" s="537"/>
      <c r="DJ64" s="40"/>
      <c r="DK64" s="47"/>
      <c r="DL64" s="536"/>
      <c r="DM64" s="537"/>
      <c r="DN64" s="40"/>
      <c r="DO64" s="47"/>
      <c r="DP64" s="38"/>
      <c r="DQ64" s="39"/>
      <c r="DR64" s="40"/>
      <c r="DS64" s="47"/>
      <c r="DT64" s="38"/>
      <c r="DU64" s="39"/>
      <c r="DV64" s="2028"/>
      <c r="DW64" s="2028"/>
    </row>
    <row r="65" spans="1:176" s="1919" customFormat="1" ht="6.6" customHeight="1">
      <c r="A65" s="34">
        <f>'3.1Cost by Sub-contractors'!A63</f>
        <v>8.3000000000000007</v>
      </c>
      <c r="B65" s="26"/>
      <c r="C65" s="2276" t="str">
        <f>'3.1Cost by Sub-contractors'!C63:G63</f>
        <v>Undisturbed Sample Test</v>
      </c>
      <c r="D65" s="2276"/>
      <c r="E65" s="2276"/>
      <c r="F65" s="2276"/>
      <c r="G65" s="2277"/>
      <c r="H65" s="26"/>
      <c r="I65" s="2276">
        <f>'3.1Cost by Sub-contractors'!I63:J63</f>
        <v>0</v>
      </c>
      <c r="J65" s="2277"/>
      <c r="K65" s="34" t="str">
        <f>'3.1Cost by Sub-contractors'!K63</f>
        <v>(nos.)</v>
      </c>
      <c r="L65" s="35">
        <f>'3.1Cost by Sub-contractors'!L63</f>
        <v>44.07</v>
      </c>
      <c r="M65" s="537"/>
      <c r="N65" s="40"/>
      <c r="O65" s="47"/>
      <c r="P65" s="536"/>
      <c r="Q65" s="537"/>
      <c r="R65" s="40"/>
      <c r="S65" s="47"/>
      <c r="T65" s="38"/>
      <c r="U65" s="39"/>
      <c r="V65" s="40"/>
      <c r="W65" s="47"/>
      <c r="X65" s="38"/>
      <c r="Y65" s="39"/>
      <c r="Z65" s="40"/>
      <c r="AA65" s="47"/>
      <c r="AB65" s="38"/>
      <c r="AC65" s="39"/>
      <c r="AD65" s="40"/>
      <c r="AE65" s="47"/>
      <c r="AF65" s="536"/>
      <c r="AG65" s="537"/>
      <c r="AH65" s="40">
        <f>'4.2.8HE'!AM28</f>
        <v>38</v>
      </c>
      <c r="AI65" s="47"/>
      <c r="AJ65" s="132">
        <f>'4.2.8HE'!AQ28</f>
        <v>1674.66</v>
      </c>
      <c r="AK65" s="537"/>
      <c r="AL65" s="40"/>
      <c r="AM65" s="47"/>
      <c r="AN65" s="38"/>
      <c r="AO65" s="39"/>
      <c r="AP65" s="40">
        <f>'4.2.8HE'!AM32</f>
        <v>8</v>
      </c>
      <c r="AQ65" s="47"/>
      <c r="AR65" s="132">
        <f>'4.2.8HE'!AQ32</f>
        <v>352.56</v>
      </c>
      <c r="AS65" s="537"/>
      <c r="AT65" s="40">
        <f>'4.2.8HE'!AM37</f>
        <v>8</v>
      </c>
      <c r="AU65" s="47"/>
      <c r="AV65" s="38">
        <f>'4.2.8HE'!AQ37</f>
        <v>352.56</v>
      </c>
      <c r="AW65" s="39"/>
      <c r="AX65" s="40"/>
      <c r="AY65" s="47"/>
      <c r="AZ65" s="38"/>
      <c r="BA65" s="39"/>
      <c r="BB65" s="40"/>
      <c r="BC65" s="47"/>
      <c r="BD65" s="38"/>
      <c r="BE65" s="39"/>
      <c r="BF65" s="40"/>
      <c r="BG65" s="47"/>
      <c r="BH65" s="38"/>
      <c r="BI65" s="39"/>
      <c r="BJ65" s="40"/>
      <c r="BK65" s="47"/>
      <c r="BL65" s="38"/>
      <c r="BM65" s="39"/>
      <c r="BN65" s="40"/>
      <c r="BO65" s="47"/>
      <c r="BP65" s="38"/>
      <c r="BQ65" s="39"/>
      <c r="BR65" s="40"/>
      <c r="BS65" s="47"/>
      <c r="BT65" s="38"/>
      <c r="BU65" s="39"/>
      <c r="BV65" s="40"/>
      <c r="BW65" s="47"/>
      <c r="BX65" s="38"/>
      <c r="BY65" s="39"/>
      <c r="BZ65" s="40"/>
      <c r="CA65" s="47"/>
      <c r="CB65" s="38"/>
      <c r="CC65" s="39"/>
      <c r="CD65" s="40"/>
      <c r="CE65" s="47"/>
      <c r="CF65" s="536"/>
      <c r="CG65" s="537"/>
      <c r="CH65" s="40"/>
      <c r="CI65" s="47"/>
      <c r="CJ65" s="536"/>
      <c r="CK65" s="537"/>
      <c r="CL65" s="40">
        <f>'4.2.8HE'!AM41</f>
        <v>8</v>
      </c>
      <c r="CM65" s="47"/>
      <c r="CN65" s="132">
        <f>'4.2.8HE'!AQ41</f>
        <v>352.56</v>
      </c>
      <c r="CO65" s="537"/>
      <c r="CP65" s="40"/>
      <c r="CQ65" s="47"/>
      <c r="CR65" s="536"/>
      <c r="CS65" s="537"/>
      <c r="CT65" s="40"/>
      <c r="CU65" s="47"/>
      <c r="CV65" s="38"/>
      <c r="CW65" s="39"/>
      <c r="CX65" s="40"/>
      <c r="CY65" s="47"/>
      <c r="CZ65" s="38"/>
      <c r="DA65" s="39"/>
      <c r="DB65" s="40"/>
      <c r="DC65" s="47"/>
      <c r="DD65" s="536"/>
      <c r="DE65" s="537"/>
      <c r="DF65" s="40"/>
      <c r="DG65" s="47"/>
      <c r="DH65" s="536"/>
      <c r="DI65" s="537"/>
      <c r="DJ65" s="40"/>
      <c r="DK65" s="47"/>
      <c r="DL65" s="536"/>
      <c r="DM65" s="537"/>
      <c r="DN65" s="40"/>
      <c r="DO65" s="47"/>
      <c r="DP65" s="38"/>
      <c r="DQ65" s="39"/>
      <c r="DR65" s="40"/>
      <c r="DS65" s="47"/>
      <c r="DT65" s="38"/>
      <c r="DU65" s="39"/>
      <c r="DV65" s="2028"/>
      <c r="DW65" s="2028"/>
    </row>
    <row r="66" spans="1:176" s="1919" customFormat="1" ht="6.6" customHeight="1">
      <c r="A66" s="34">
        <f>'3.1Cost by Sub-contractors'!A64</f>
        <v>8.4</v>
      </c>
      <c r="B66" s="26"/>
      <c r="C66" s="2276" t="str">
        <f>'3.1Cost by Sub-contractors'!C64:G64</f>
        <v>Disturbed Sample Test</v>
      </c>
      <c r="D66" s="2276"/>
      <c r="E66" s="2276"/>
      <c r="F66" s="2276"/>
      <c r="G66" s="2277"/>
      <c r="H66" s="26"/>
      <c r="I66" s="2276">
        <f>'3.1Cost by Sub-contractors'!I64:J64</f>
        <v>0</v>
      </c>
      <c r="J66" s="2277"/>
      <c r="K66" s="34" t="str">
        <f>'3.1Cost by Sub-contractors'!K64</f>
        <v>(nos.)</v>
      </c>
      <c r="L66" s="35">
        <f>'3.1Cost by Sub-contractors'!L64</f>
        <v>27.87</v>
      </c>
      <c r="M66" s="537"/>
      <c r="N66" s="40"/>
      <c r="O66" s="47"/>
      <c r="P66" s="536"/>
      <c r="Q66" s="537"/>
      <c r="R66" s="40"/>
      <c r="S66" s="47"/>
      <c r="T66" s="38"/>
      <c r="U66" s="39"/>
      <c r="V66" s="40"/>
      <c r="W66" s="47"/>
      <c r="X66" s="38"/>
      <c r="Y66" s="39"/>
      <c r="Z66" s="40"/>
      <c r="AA66" s="47"/>
      <c r="AB66" s="38"/>
      <c r="AC66" s="39"/>
      <c r="AD66" s="40"/>
      <c r="AE66" s="47"/>
      <c r="AF66" s="536"/>
      <c r="AG66" s="537"/>
      <c r="AH66" s="40">
        <f>'4.2.8HE'!AS28</f>
        <v>38</v>
      </c>
      <c r="AI66" s="47"/>
      <c r="AJ66" s="132">
        <f>'4.2.8HE'!AW28</f>
        <v>1059.06</v>
      </c>
      <c r="AK66" s="537"/>
      <c r="AL66" s="40"/>
      <c r="AM66" s="47"/>
      <c r="AN66" s="38"/>
      <c r="AO66" s="39"/>
      <c r="AP66" s="40">
        <f>'4.2.8HE'!AS32</f>
        <v>8</v>
      </c>
      <c r="AQ66" s="47"/>
      <c r="AR66" s="132">
        <f>'4.2.8HE'!AW32</f>
        <v>222.96</v>
      </c>
      <c r="AS66" s="537"/>
      <c r="AT66" s="40">
        <f>'4.2.8HE'!AS37</f>
        <v>8</v>
      </c>
      <c r="AU66" s="47"/>
      <c r="AV66" s="38">
        <f>'4.2.8HE'!AW37</f>
        <v>222.96</v>
      </c>
      <c r="AW66" s="39"/>
      <c r="AX66" s="40"/>
      <c r="AY66" s="47"/>
      <c r="AZ66" s="38"/>
      <c r="BA66" s="39"/>
      <c r="BB66" s="40"/>
      <c r="BC66" s="47"/>
      <c r="BD66" s="38"/>
      <c r="BE66" s="39"/>
      <c r="BF66" s="40"/>
      <c r="BG66" s="47"/>
      <c r="BH66" s="38"/>
      <c r="BI66" s="39"/>
      <c r="BJ66" s="40"/>
      <c r="BK66" s="47"/>
      <c r="BL66" s="38"/>
      <c r="BM66" s="39"/>
      <c r="BN66" s="40"/>
      <c r="BO66" s="47"/>
      <c r="BP66" s="38"/>
      <c r="BQ66" s="39"/>
      <c r="BR66" s="40"/>
      <c r="BS66" s="47"/>
      <c r="BT66" s="38"/>
      <c r="BU66" s="39"/>
      <c r="BV66" s="40"/>
      <c r="BW66" s="47"/>
      <c r="BX66" s="38"/>
      <c r="BY66" s="39"/>
      <c r="BZ66" s="40"/>
      <c r="CA66" s="47"/>
      <c r="CB66" s="38"/>
      <c r="CC66" s="39"/>
      <c r="CD66" s="40"/>
      <c r="CE66" s="47"/>
      <c r="CF66" s="536"/>
      <c r="CG66" s="537"/>
      <c r="CH66" s="40"/>
      <c r="CI66" s="47"/>
      <c r="CJ66" s="536"/>
      <c r="CK66" s="537"/>
      <c r="CL66" s="40">
        <f>'4.2.8HE'!AS41</f>
        <v>8</v>
      </c>
      <c r="CM66" s="47"/>
      <c r="CN66" s="132">
        <f>'4.2.8HE'!AW41</f>
        <v>222.96</v>
      </c>
      <c r="CO66" s="537"/>
      <c r="CP66" s="40"/>
      <c r="CQ66" s="47"/>
      <c r="CR66" s="536"/>
      <c r="CS66" s="537"/>
      <c r="CT66" s="40"/>
      <c r="CU66" s="47"/>
      <c r="CV66" s="38"/>
      <c r="CW66" s="39"/>
      <c r="CX66" s="40"/>
      <c r="CY66" s="47"/>
      <c r="CZ66" s="38"/>
      <c r="DA66" s="39"/>
      <c r="DB66" s="40"/>
      <c r="DC66" s="47"/>
      <c r="DD66" s="536"/>
      <c r="DE66" s="537"/>
      <c r="DF66" s="40"/>
      <c r="DG66" s="47"/>
      <c r="DH66" s="536"/>
      <c r="DI66" s="537"/>
      <c r="DJ66" s="40"/>
      <c r="DK66" s="47"/>
      <c r="DL66" s="536"/>
      <c r="DM66" s="537"/>
      <c r="DN66" s="40"/>
      <c r="DO66" s="47"/>
      <c r="DP66" s="38"/>
      <c r="DQ66" s="39"/>
      <c r="DR66" s="40"/>
      <c r="DS66" s="47"/>
      <c r="DT66" s="38"/>
      <c r="DU66" s="39"/>
      <c r="DV66" s="2028"/>
      <c r="DW66" s="2028"/>
    </row>
    <row r="67" spans="1:176" s="1921" customFormat="1" ht="6.6" customHeight="1">
      <c r="A67" s="45">
        <f>'3.1Cost by Sub-contractors'!A65</f>
        <v>9</v>
      </c>
      <c r="B67" s="42"/>
      <c r="C67" s="2278" t="str">
        <f>'3.1Cost by Sub-contractors'!C65:G65</f>
        <v>Existing Road (ER)</v>
      </c>
      <c r="D67" s="2278"/>
      <c r="E67" s="2278"/>
      <c r="F67" s="2278"/>
      <c r="G67" s="2279"/>
      <c r="H67" s="42"/>
      <c r="I67" s="2278">
        <f>'3.1Cost by Sub-contractors'!I65:J65</f>
        <v>0</v>
      </c>
      <c r="J67" s="2279"/>
      <c r="K67" s="45">
        <f>'3.1Cost by Sub-contractors'!K65</f>
        <v>0</v>
      </c>
      <c r="L67" s="53">
        <f>'3.1Cost by Sub-contractors'!L65</f>
        <v>0</v>
      </c>
      <c r="M67" s="91"/>
      <c r="N67" s="33"/>
      <c r="O67" s="92"/>
      <c r="P67" s="31">
        <f>P68</f>
        <v>809.6400000000001</v>
      </c>
      <c r="Q67" s="32"/>
      <c r="R67" s="33"/>
      <c r="S67" s="92"/>
      <c r="T67" s="31">
        <f>T68</f>
        <v>0</v>
      </c>
      <c r="U67" s="32"/>
      <c r="V67" s="33"/>
      <c r="W67" s="92"/>
      <c r="X67" s="31">
        <f>X68</f>
        <v>166.08</v>
      </c>
      <c r="Y67" s="32"/>
      <c r="Z67" s="33"/>
      <c r="AA67" s="92"/>
      <c r="AB67" s="31">
        <f>AB68</f>
        <v>0</v>
      </c>
      <c r="AC67" s="32"/>
      <c r="AD67" s="33"/>
      <c r="AE67" s="92"/>
      <c r="AF67" s="31">
        <f>AF68</f>
        <v>166.08</v>
      </c>
      <c r="AG67" s="32"/>
      <c r="AH67" s="33"/>
      <c r="AI67" s="92"/>
      <c r="AJ67" s="31">
        <f>AJ68</f>
        <v>0</v>
      </c>
      <c r="AK67" s="32"/>
      <c r="AL67" s="33"/>
      <c r="AM67" s="92"/>
      <c r="AN67" s="31">
        <f>AN68</f>
        <v>0</v>
      </c>
      <c r="AO67" s="32"/>
      <c r="AP67" s="33"/>
      <c r="AQ67" s="92"/>
      <c r="AR67" s="31">
        <f>AR68</f>
        <v>0</v>
      </c>
      <c r="AS67" s="32"/>
      <c r="AT67" s="33"/>
      <c r="AU67" s="92"/>
      <c r="AV67" s="31">
        <f>AV68</f>
        <v>166.08</v>
      </c>
      <c r="AW67" s="32"/>
      <c r="AX67" s="33"/>
      <c r="AY67" s="92"/>
      <c r="AZ67" s="31">
        <f>AZ68</f>
        <v>0</v>
      </c>
      <c r="BA67" s="32"/>
      <c r="BB67" s="33"/>
      <c r="BC67" s="92"/>
      <c r="BD67" s="31">
        <f>BD68</f>
        <v>0</v>
      </c>
      <c r="BE67" s="32"/>
      <c r="BF67" s="33"/>
      <c r="BG67" s="92"/>
      <c r="BH67" s="31">
        <f>BH68</f>
        <v>0</v>
      </c>
      <c r="BI67" s="32"/>
      <c r="BJ67" s="33"/>
      <c r="BK67" s="92"/>
      <c r="BL67" s="31">
        <f>BL68</f>
        <v>0</v>
      </c>
      <c r="BM67" s="32"/>
      <c r="BN67" s="33"/>
      <c r="BO67" s="92"/>
      <c r="BP67" s="31">
        <f>BP68</f>
        <v>166.08</v>
      </c>
      <c r="BQ67" s="32"/>
      <c r="BR67" s="33"/>
      <c r="BS67" s="92"/>
      <c r="BT67" s="31">
        <f>BT68</f>
        <v>166.08</v>
      </c>
      <c r="BU67" s="32"/>
      <c r="BV67" s="33"/>
      <c r="BW67" s="92"/>
      <c r="BX67" s="31">
        <f>BX68</f>
        <v>0</v>
      </c>
      <c r="BY67" s="32"/>
      <c r="BZ67" s="33"/>
      <c r="CA67" s="92"/>
      <c r="CB67" s="31">
        <f>CB68</f>
        <v>332.16</v>
      </c>
      <c r="CC67" s="32"/>
      <c r="CD67" s="33"/>
      <c r="CE67" s="92"/>
      <c r="CF67" s="31">
        <f>CF68</f>
        <v>332.16</v>
      </c>
      <c r="CG67" s="32"/>
      <c r="CH67" s="33"/>
      <c r="CI67" s="92"/>
      <c r="CJ67" s="31">
        <f>CJ68</f>
        <v>166.08</v>
      </c>
      <c r="CK67" s="32"/>
      <c r="CL67" s="33"/>
      <c r="CM67" s="92"/>
      <c r="CN67" s="31">
        <f>CN68</f>
        <v>166.08</v>
      </c>
      <c r="CO67" s="32"/>
      <c r="CP67" s="33"/>
      <c r="CQ67" s="92"/>
      <c r="CR67" s="31">
        <f>CR68</f>
        <v>166.08</v>
      </c>
      <c r="CS67" s="32"/>
      <c r="CT67" s="33"/>
      <c r="CU67" s="92"/>
      <c r="CV67" s="31">
        <f>CV68</f>
        <v>166.08</v>
      </c>
      <c r="CW67" s="32"/>
      <c r="CX67" s="33"/>
      <c r="CY67" s="92"/>
      <c r="CZ67" s="31">
        <f>CZ68</f>
        <v>498.24</v>
      </c>
      <c r="DA67" s="32"/>
      <c r="DB67" s="33"/>
      <c r="DC67" s="92"/>
      <c r="DD67" s="31">
        <f>DD68</f>
        <v>664.32</v>
      </c>
      <c r="DE67" s="32"/>
      <c r="DF67" s="33"/>
      <c r="DG67" s="92"/>
      <c r="DH67" s="31">
        <f>DH68</f>
        <v>498.24</v>
      </c>
      <c r="DI67" s="32"/>
      <c r="DJ67" s="33"/>
      <c r="DK67" s="92"/>
      <c r="DL67" s="31">
        <f>DL68</f>
        <v>332.16</v>
      </c>
      <c r="DM67" s="32"/>
      <c r="DN67" s="33"/>
      <c r="DO67" s="92"/>
      <c r="DP67" s="31">
        <f>DP68</f>
        <v>0</v>
      </c>
      <c r="DQ67" s="32"/>
      <c r="DR67" s="33"/>
      <c r="DS67" s="92"/>
      <c r="DT67" s="31">
        <f>DT68</f>
        <v>0</v>
      </c>
      <c r="DU67" s="32"/>
      <c r="DV67" s="2028"/>
      <c r="DW67" s="2029"/>
      <c r="DX67" s="135"/>
      <c r="DY67" s="135"/>
      <c r="DZ67" s="135"/>
      <c r="EA67" s="135"/>
      <c r="EB67" s="135"/>
      <c r="EC67" s="135"/>
      <c r="ED67" s="135"/>
      <c r="EE67" s="135"/>
      <c r="EF67" s="135"/>
      <c r="EG67" s="135"/>
      <c r="EH67" s="135"/>
      <c r="EI67" s="135"/>
      <c r="EJ67" s="135"/>
      <c r="EK67" s="135"/>
      <c r="EL67" s="135"/>
      <c r="EM67" s="135"/>
      <c r="EN67" s="135"/>
      <c r="EO67" s="135"/>
      <c r="EP67" s="135"/>
      <c r="EQ67" s="135"/>
      <c r="ER67" s="135"/>
      <c r="ES67" s="135"/>
      <c r="ET67" s="135"/>
      <c r="EU67" s="135"/>
      <c r="EV67" s="135"/>
      <c r="EW67" s="135"/>
      <c r="EX67" s="135"/>
      <c r="EY67" s="135"/>
      <c r="EZ67" s="135"/>
      <c r="FA67" s="135"/>
      <c r="FB67" s="135"/>
      <c r="FC67" s="135"/>
      <c r="FD67" s="135"/>
      <c r="FE67" s="135"/>
      <c r="FF67" s="135"/>
      <c r="FG67" s="135"/>
      <c r="FH67" s="135"/>
      <c r="FI67" s="135"/>
      <c r="FJ67" s="135"/>
      <c r="FK67" s="135"/>
      <c r="FL67" s="135"/>
      <c r="FM67" s="135"/>
      <c r="FN67" s="135"/>
      <c r="FO67" s="135"/>
      <c r="FP67" s="135"/>
      <c r="FQ67" s="135"/>
      <c r="FR67" s="135"/>
      <c r="FS67" s="135"/>
      <c r="FT67" s="135"/>
    </row>
    <row r="68" spans="1:176" s="136" customFormat="1" ht="6.6" customHeight="1">
      <c r="A68" s="57">
        <f>'3.1Cost by Sub-contractors'!A66</f>
        <v>9.1</v>
      </c>
      <c r="B68" s="56"/>
      <c r="C68" s="2306" t="str">
        <f>'3.1Cost by Sub-contractors'!C66:G66</f>
        <v>Belkenman Test</v>
      </c>
      <c r="D68" s="2306"/>
      <c r="E68" s="2306"/>
      <c r="F68" s="2306"/>
      <c r="G68" s="2307"/>
      <c r="H68" s="56"/>
      <c r="I68" s="2306">
        <f>'3.1Cost by Sub-contractors'!I66:J66</f>
        <v>0</v>
      </c>
      <c r="J68" s="2307"/>
      <c r="K68" s="57" t="str">
        <f>'3.1Cost by Sub-contractors'!K66</f>
        <v>(nos.)</v>
      </c>
      <c r="L68" s="94">
        <f>'3.1Cost by Sub-contractors'!L66</f>
        <v>20.76</v>
      </c>
      <c r="M68" s="95"/>
      <c r="N68" s="65">
        <f>'4.2.9ER'!P11+'4.2.9ER'!P15+'4.2.9ER'!P51</f>
        <v>39</v>
      </c>
      <c r="O68" s="144"/>
      <c r="P68" s="59">
        <f>'4.2.9ER'!T11+'4.2.9ER'!T15+'4.2.9ER'!T51</f>
        <v>809.6400000000001</v>
      </c>
      <c r="Q68" s="66"/>
      <c r="R68" s="65"/>
      <c r="S68" s="144"/>
      <c r="T68" s="59"/>
      <c r="U68" s="66"/>
      <c r="V68" s="65">
        <f>'4.2.9ER'!P17</f>
        <v>8</v>
      </c>
      <c r="W68" s="144"/>
      <c r="X68" s="59">
        <f>'4.2.9ER'!T17</f>
        <v>166.08</v>
      </c>
      <c r="Y68" s="66"/>
      <c r="Z68" s="65"/>
      <c r="AA68" s="144"/>
      <c r="AB68" s="59"/>
      <c r="AC68" s="66"/>
      <c r="AD68" s="65">
        <f>'4.2.9ER'!P53</f>
        <v>8</v>
      </c>
      <c r="AE68" s="144"/>
      <c r="AF68" s="59">
        <f>'4.2.9ER'!T53</f>
        <v>166.08</v>
      </c>
      <c r="AG68" s="66"/>
      <c r="AH68" s="65"/>
      <c r="AI68" s="144"/>
      <c r="AJ68" s="59"/>
      <c r="AK68" s="66"/>
      <c r="AL68" s="65"/>
      <c r="AM68" s="144"/>
      <c r="AN68" s="59"/>
      <c r="AO68" s="66"/>
      <c r="AP68" s="65"/>
      <c r="AQ68" s="144"/>
      <c r="AR68" s="59"/>
      <c r="AS68" s="66"/>
      <c r="AT68" s="65">
        <f>'4.2.9ER'!P55</f>
        <v>8</v>
      </c>
      <c r="AU68" s="144"/>
      <c r="AV68" s="59">
        <f>'4.2.9ER'!T55</f>
        <v>166.08</v>
      </c>
      <c r="AW68" s="66"/>
      <c r="AX68" s="65"/>
      <c r="AY68" s="144"/>
      <c r="AZ68" s="59"/>
      <c r="BA68" s="66"/>
      <c r="BB68" s="65"/>
      <c r="BC68" s="144"/>
      <c r="BD68" s="59"/>
      <c r="BE68" s="66"/>
      <c r="BF68" s="65"/>
      <c r="BG68" s="144"/>
      <c r="BH68" s="59"/>
      <c r="BI68" s="66"/>
      <c r="BJ68" s="65"/>
      <c r="BK68" s="144"/>
      <c r="BL68" s="59"/>
      <c r="BM68" s="66"/>
      <c r="BN68" s="65">
        <f>'4.2.9ER'!P57</f>
        <v>8</v>
      </c>
      <c r="BO68" s="144"/>
      <c r="BP68" s="59">
        <f>'4.2.9ER'!T57</f>
        <v>166.08</v>
      </c>
      <c r="BQ68" s="66"/>
      <c r="BR68" s="65">
        <f>'4.2.9ER'!P19</f>
        <v>8</v>
      </c>
      <c r="BS68" s="144"/>
      <c r="BT68" s="59">
        <f>'4.2.9ER'!T19</f>
        <v>166.08</v>
      </c>
      <c r="BU68" s="66"/>
      <c r="BV68" s="65"/>
      <c r="BW68" s="144"/>
      <c r="BX68" s="59"/>
      <c r="BY68" s="66"/>
      <c r="BZ68" s="65">
        <f>'4.2.9ER'!P22</f>
        <v>16</v>
      </c>
      <c r="CA68" s="144"/>
      <c r="CB68" s="59">
        <f>'4.2.9ER'!T22</f>
        <v>332.16</v>
      </c>
      <c r="CC68" s="66"/>
      <c r="CD68" s="65">
        <f>'4.2.9ER'!P24+'4.2.9ER'!P59</f>
        <v>16</v>
      </c>
      <c r="CE68" s="144"/>
      <c r="CF68" s="59">
        <f>'4.2.9ER'!T24+'4.2.9ER'!T59</f>
        <v>332.16</v>
      </c>
      <c r="CG68" s="66"/>
      <c r="CH68" s="65">
        <f>'4.2.9ER'!P26</f>
        <v>8</v>
      </c>
      <c r="CI68" s="144"/>
      <c r="CJ68" s="59">
        <f>'4.2.9ER'!T26</f>
        <v>166.08</v>
      </c>
      <c r="CK68" s="66"/>
      <c r="CL68" s="65">
        <f>'4.2.9ER'!P28</f>
        <v>8</v>
      </c>
      <c r="CM68" s="144"/>
      <c r="CN68" s="59">
        <f>'4.2.9ER'!T28</f>
        <v>166.08</v>
      </c>
      <c r="CO68" s="66"/>
      <c r="CP68" s="65">
        <f>'4.2.9ER'!P61</f>
        <v>8</v>
      </c>
      <c r="CQ68" s="144"/>
      <c r="CR68" s="59">
        <f>'4.2.9ER'!T61</f>
        <v>166.08</v>
      </c>
      <c r="CS68" s="66"/>
      <c r="CT68" s="65">
        <f>'4.2.9ER'!P30</f>
        <v>8</v>
      </c>
      <c r="CU68" s="144"/>
      <c r="CV68" s="59">
        <f>'4.2.9ER'!T30</f>
        <v>166.08</v>
      </c>
      <c r="CW68" s="66"/>
      <c r="CX68" s="65">
        <f>'4.2.9ER'!P33+'4.2.9ER'!P63</f>
        <v>24</v>
      </c>
      <c r="CY68" s="144"/>
      <c r="CZ68" s="59">
        <f>'4.2.9ER'!T33+'4.2.9ER'!T63</f>
        <v>498.24</v>
      </c>
      <c r="DA68" s="66"/>
      <c r="DB68" s="65">
        <f>'4.2.9ER'!P38</f>
        <v>32</v>
      </c>
      <c r="DC68" s="144"/>
      <c r="DD68" s="59">
        <f>'4.2.9ER'!T38</f>
        <v>664.32</v>
      </c>
      <c r="DE68" s="66"/>
      <c r="DF68" s="65">
        <f>'4.2.9ER'!P41+'4.2.9ER'!P65</f>
        <v>24</v>
      </c>
      <c r="DG68" s="144"/>
      <c r="DH68" s="59">
        <f>'4.2.9ER'!T41+'4.2.9ER'!T65</f>
        <v>498.24</v>
      </c>
      <c r="DI68" s="66"/>
      <c r="DJ68" s="65">
        <f>'4.2.9ER'!P43+'4.2.9ER'!P67</f>
        <v>16</v>
      </c>
      <c r="DK68" s="144"/>
      <c r="DL68" s="59">
        <f>'4.2.9ER'!T43+'4.2.9ER'!T67</f>
        <v>332.16</v>
      </c>
      <c r="DM68" s="66"/>
      <c r="DN68" s="65"/>
      <c r="DO68" s="144"/>
      <c r="DP68" s="59"/>
      <c r="DQ68" s="66"/>
      <c r="DR68" s="65"/>
      <c r="DS68" s="144"/>
      <c r="DT68" s="59"/>
      <c r="DU68" s="66"/>
      <c r="DV68" s="2028"/>
      <c r="DW68" s="2028"/>
    </row>
    <row r="69" spans="1:176" s="1921" customFormat="1" ht="6.6" customHeight="1">
      <c r="A69" s="97" t="str">
        <f>'3.1Cost by Sub-contractors'!A67</f>
        <v>B</v>
      </c>
      <c r="B69" s="143"/>
      <c r="C69" s="2280" t="str">
        <f>'3.1Cost by Sub-contractors'!C67:G67</f>
        <v>Linking Road</v>
      </c>
      <c r="D69" s="2280"/>
      <c r="E69" s="2280"/>
      <c r="F69" s="2280"/>
      <c r="G69" s="2281"/>
      <c r="H69" s="96"/>
      <c r="I69" s="2280"/>
      <c r="J69" s="2281"/>
      <c r="K69" s="97"/>
      <c r="L69" s="98"/>
      <c r="M69" s="99"/>
      <c r="N69" s="100"/>
      <c r="O69" s="101"/>
      <c r="P69" s="63">
        <f>P70+P75+P85</f>
        <v>0</v>
      </c>
      <c r="Q69" s="64"/>
      <c r="R69" s="100"/>
      <c r="S69" s="101"/>
      <c r="T69" s="63">
        <f>T70+T75+T85</f>
        <v>0</v>
      </c>
      <c r="U69" s="64"/>
      <c r="V69" s="100"/>
      <c r="W69" s="101"/>
      <c r="X69" s="63">
        <f>X70+X75+X85</f>
        <v>0</v>
      </c>
      <c r="Y69" s="64"/>
      <c r="Z69" s="100"/>
      <c r="AA69" s="101"/>
      <c r="AB69" s="63">
        <f>AB70+AB75+AB85</f>
        <v>0</v>
      </c>
      <c r="AC69" s="64"/>
      <c r="AD69" s="100"/>
      <c r="AE69" s="101"/>
      <c r="AF69" s="63">
        <f>AF70+AF75+AF85</f>
        <v>0</v>
      </c>
      <c r="AG69" s="64"/>
      <c r="AH69" s="100"/>
      <c r="AI69" s="101"/>
      <c r="AJ69" s="63">
        <f>AJ70+AJ75+AJ85</f>
        <v>0</v>
      </c>
      <c r="AK69" s="64"/>
      <c r="AL69" s="100"/>
      <c r="AM69" s="101"/>
      <c r="AN69" s="63">
        <f>AN70+AN75+AN85</f>
        <v>0</v>
      </c>
      <c r="AO69" s="64"/>
      <c r="AP69" s="100"/>
      <c r="AQ69" s="101"/>
      <c r="AR69" s="63">
        <f>AR70+AR75+AR85</f>
        <v>0</v>
      </c>
      <c r="AS69" s="64"/>
      <c r="AT69" s="100"/>
      <c r="AU69" s="101"/>
      <c r="AV69" s="63">
        <f>AV70+AV75+AV85</f>
        <v>0</v>
      </c>
      <c r="AW69" s="64"/>
      <c r="AX69" s="100"/>
      <c r="AY69" s="101"/>
      <c r="AZ69" s="63">
        <f>AZ70+AZ75+AZ85</f>
        <v>0</v>
      </c>
      <c r="BA69" s="64"/>
      <c r="BB69" s="100"/>
      <c r="BC69" s="101"/>
      <c r="BD69" s="63">
        <f>BD70+BD75+BD85</f>
        <v>0</v>
      </c>
      <c r="BE69" s="64"/>
      <c r="BF69" s="100"/>
      <c r="BG69" s="101"/>
      <c r="BH69" s="63">
        <f>BH70+BH75+BH85</f>
        <v>0</v>
      </c>
      <c r="BI69" s="64"/>
      <c r="BJ69" s="100"/>
      <c r="BK69" s="101"/>
      <c r="BL69" s="63">
        <f>BL70+BL75+BL85</f>
        <v>0</v>
      </c>
      <c r="BM69" s="64"/>
      <c r="BN69" s="100"/>
      <c r="BO69" s="101"/>
      <c r="BP69" s="63">
        <f>BP70+BP75+BP85</f>
        <v>0</v>
      </c>
      <c r="BQ69" s="64"/>
      <c r="BR69" s="100"/>
      <c r="BS69" s="101"/>
      <c r="BT69" s="63">
        <f>BT70+BT75+BT85</f>
        <v>0</v>
      </c>
      <c r="BU69" s="64"/>
      <c r="BV69" s="100"/>
      <c r="BW69" s="101"/>
      <c r="BX69" s="63">
        <f>BX70+BX75+BX85</f>
        <v>0</v>
      </c>
      <c r="BY69" s="64"/>
      <c r="BZ69" s="100"/>
      <c r="CA69" s="101"/>
      <c r="CB69" s="63">
        <f>CB70+CB75+CB85</f>
        <v>0</v>
      </c>
      <c r="CC69" s="64"/>
      <c r="CD69" s="100"/>
      <c r="CE69" s="101"/>
      <c r="CF69" s="63">
        <f>CF70+CF75+CF85</f>
        <v>0</v>
      </c>
      <c r="CG69" s="64"/>
      <c r="CH69" s="100"/>
      <c r="CI69" s="101"/>
      <c r="CJ69" s="63">
        <f>CJ70+CJ75+CJ85</f>
        <v>0</v>
      </c>
      <c r="CK69" s="64"/>
      <c r="CL69" s="100"/>
      <c r="CM69" s="101"/>
      <c r="CN69" s="63">
        <f>CN70+CN75+CN85</f>
        <v>0</v>
      </c>
      <c r="CO69" s="64"/>
      <c r="CP69" s="100"/>
      <c r="CQ69" s="101"/>
      <c r="CR69" s="63">
        <f>CR70+CR75+CR85</f>
        <v>0</v>
      </c>
      <c r="CS69" s="64"/>
      <c r="CT69" s="100"/>
      <c r="CU69" s="101"/>
      <c r="CV69" s="63">
        <f>CV70+CV75+CV85</f>
        <v>0</v>
      </c>
      <c r="CW69" s="64"/>
      <c r="CX69" s="100"/>
      <c r="CY69" s="101"/>
      <c r="CZ69" s="63">
        <f>CZ70+CZ75+CZ85</f>
        <v>0</v>
      </c>
      <c r="DA69" s="64"/>
      <c r="DB69" s="100"/>
      <c r="DC69" s="101"/>
      <c r="DD69" s="63">
        <f>DD70+DD75+DD85</f>
        <v>0</v>
      </c>
      <c r="DE69" s="64"/>
      <c r="DF69" s="100"/>
      <c r="DG69" s="101"/>
      <c r="DH69" s="63">
        <f>DH70+DH75+DH85</f>
        <v>0</v>
      </c>
      <c r="DI69" s="64"/>
      <c r="DJ69" s="100"/>
      <c r="DK69" s="101"/>
      <c r="DL69" s="63">
        <f>DL70+DL75+DL85</f>
        <v>0</v>
      </c>
      <c r="DM69" s="64"/>
      <c r="DN69" s="100"/>
      <c r="DO69" s="101"/>
      <c r="DP69" s="63">
        <f>DP70+DP75+DP85</f>
        <v>10641.019999999999</v>
      </c>
      <c r="DQ69" s="64"/>
      <c r="DR69" s="100"/>
      <c r="DS69" s="101"/>
      <c r="DT69" s="63">
        <f>DT70+DT75+DT85</f>
        <v>5191.04</v>
      </c>
      <c r="DU69" s="64"/>
      <c r="DV69" s="2028"/>
      <c r="DW69" s="2029"/>
      <c r="DX69" s="135"/>
      <c r="DY69" s="135"/>
      <c r="DZ69" s="135"/>
      <c r="EA69" s="135"/>
      <c r="EB69" s="135"/>
      <c r="EC69" s="135"/>
      <c r="ED69" s="135"/>
      <c r="EE69" s="135"/>
      <c r="EF69" s="135"/>
      <c r="EG69" s="135"/>
      <c r="EH69" s="135"/>
      <c r="EI69" s="135"/>
      <c r="EJ69" s="135"/>
      <c r="EK69" s="135"/>
      <c r="EL69" s="135"/>
      <c r="EM69" s="135"/>
      <c r="EN69" s="135"/>
      <c r="EO69" s="135"/>
      <c r="EP69" s="135"/>
      <c r="EQ69" s="135"/>
      <c r="ER69" s="135"/>
      <c r="ES69" s="135"/>
      <c r="ET69" s="135"/>
      <c r="EU69" s="135"/>
      <c r="EV69" s="135"/>
      <c r="EW69" s="135"/>
      <c r="EX69" s="135"/>
      <c r="EY69" s="135"/>
      <c r="EZ69" s="135"/>
      <c r="FA69" s="135"/>
      <c r="FB69" s="135"/>
      <c r="FC69" s="135"/>
      <c r="FD69" s="135"/>
      <c r="FE69" s="135"/>
      <c r="FF69" s="135"/>
      <c r="FG69" s="135"/>
      <c r="FH69" s="135"/>
      <c r="FI69" s="135"/>
      <c r="FJ69" s="135"/>
      <c r="FK69" s="135"/>
      <c r="FL69" s="135"/>
      <c r="FM69" s="135"/>
      <c r="FN69" s="135"/>
      <c r="FO69" s="135"/>
      <c r="FP69" s="135"/>
      <c r="FQ69" s="135"/>
      <c r="FR69" s="135"/>
      <c r="FS69" s="135"/>
      <c r="FT69" s="135"/>
    </row>
    <row r="70" spans="1:176" s="1921" customFormat="1" ht="6.6" customHeight="1">
      <c r="A70" s="45">
        <f>'3.1Cost by Sub-contractors'!A68</f>
        <v>10</v>
      </c>
      <c r="B70" s="42"/>
      <c r="C70" s="2278" t="str">
        <f>'3.1Cost by Sub-contractors'!C68:G68</f>
        <v>Main Line (ML, Normal Embankment and Excavation Sections (NEE))</v>
      </c>
      <c r="D70" s="2278"/>
      <c r="E70" s="2278"/>
      <c r="F70" s="2278"/>
      <c r="G70" s="2279"/>
      <c r="H70" s="42"/>
      <c r="I70" s="2278"/>
      <c r="J70" s="2279"/>
      <c r="K70" s="45"/>
      <c r="L70" s="53"/>
      <c r="M70" s="91"/>
      <c r="N70" s="33"/>
      <c r="O70" s="92"/>
      <c r="P70" s="31">
        <f>SUM(P71:P74)</f>
        <v>0</v>
      </c>
      <c r="Q70" s="32"/>
      <c r="R70" s="33"/>
      <c r="S70" s="92"/>
      <c r="T70" s="31"/>
      <c r="U70" s="32"/>
      <c r="V70" s="33"/>
      <c r="W70" s="92"/>
      <c r="X70" s="31"/>
      <c r="Y70" s="32"/>
      <c r="Z70" s="33"/>
      <c r="AA70" s="92"/>
      <c r="AB70" s="31"/>
      <c r="AC70" s="32"/>
      <c r="AD70" s="33"/>
      <c r="AE70" s="92"/>
      <c r="AF70" s="31"/>
      <c r="AG70" s="32"/>
      <c r="AH70" s="33"/>
      <c r="AI70" s="92"/>
      <c r="AJ70" s="31"/>
      <c r="AK70" s="32"/>
      <c r="AL70" s="33"/>
      <c r="AM70" s="92"/>
      <c r="AN70" s="31"/>
      <c r="AO70" s="32"/>
      <c r="AP70" s="33"/>
      <c r="AQ70" s="92"/>
      <c r="AR70" s="31"/>
      <c r="AS70" s="32"/>
      <c r="AT70" s="33"/>
      <c r="AU70" s="92"/>
      <c r="AV70" s="31"/>
      <c r="AW70" s="32"/>
      <c r="AX70" s="33"/>
      <c r="AY70" s="92"/>
      <c r="AZ70" s="31"/>
      <c r="BA70" s="32"/>
      <c r="BB70" s="33"/>
      <c r="BC70" s="92"/>
      <c r="BD70" s="31"/>
      <c r="BE70" s="32"/>
      <c r="BF70" s="33"/>
      <c r="BG70" s="92"/>
      <c r="BH70" s="31"/>
      <c r="BI70" s="32"/>
      <c r="BJ70" s="33"/>
      <c r="BK70" s="92"/>
      <c r="BL70" s="31"/>
      <c r="BM70" s="32"/>
      <c r="BN70" s="33"/>
      <c r="BO70" s="92"/>
      <c r="BP70" s="31"/>
      <c r="BQ70" s="32"/>
      <c r="BR70" s="33"/>
      <c r="BS70" s="92"/>
      <c r="BT70" s="31"/>
      <c r="BU70" s="32"/>
      <c r="BV70" s="33"/>
      <c r="BW70" s="92"/>
      <c r="BX70" s="31"/>
      <c r="BY70" s="32"/>
      <c r="BZ70" s="33"/>
      <c r="CA70" s="92"/>
      <c r="CB70" s="31"/>
      <c r="CC70" s="32"/>
      <c r="CD70" s="33"/>
      <c r="CE70" s="92"/>
      <c r="CF70" s="31"/>
      <c r="CG70" s="32"/>
      <c r="CH70" s="33"/>
      <c r="CI70" s="92"/>
      <c r="CJ70" s="31"/>
      <c r="CK70" s="32"/>
      <c r="CL70" s="33"/>
      <c r="CM70" s="92"/>
      <c r="CN70" s="31"/>
      <c r="CO70" s="32"/>
      <c r="CP70" s="33"/>
      <c r="CQ70" s="92"/>
      <c r="CR70" s="31"/>
      <c r="CS70" s="32"/>
      <c r="CT70" s="33"/>
      <c r="CU70" s="92"/>
      <c r="CV70" s="31"/>
      <c r="CW70" s="32"/>
      <c r="CX70" s="33"/>
      <c r="CY70" s="92"/>
      <c r="CZ70" s="31"/>
      <c r="DA70" s="32"/>
      <c r="DB70" s="33"/>
      <c r="DC70" s="92"/>
      <c r="DD70" s="31"/>
      <c r="DE70" s="32"/>
      <c r="DF70" s="33"/>
      <c r="DG70" s="92"/>
      <c r="DH70" s="31"/>
      <c r="DI70" s="32"/>
      <c r="DJ70" s="33"/>
      <c r="DK70" s="92"/>
      <c r="DL70" s="31"/>
      <c r="DM70" s="32"/>
      <c r="DN70" s="33"/>
      <c r="DO70" s="92"/>
      <c r="DP70" s="31">
        <f>SUM(DP71:DQ74)</f>
        <v>1288.5</v>
      </c>
      <c r="DQ70" s="32"/>
      <c r="DR70" s="33"/>
      <c r="DS70" s="92"/>
      <c r="DT70" s="31">
        <f>SUM(DT71:DU74)</f>
        <v>859</v>
      </c>
      <c r="DU70" s="32"/>
      <c r="DV70" s="2028"/>
      <c r="DW70" s="2029"/>
      <c r="DX70" s="135"/>
      <c r="DY70" s="135"/>
      <c r="DZ70" s="135"/>
      <c r="EA70" s="135"/>
      <c r="EB70" s="135"/>
      <c r="EC70" s="135"/>
      <c r="ED70" s="135"/>
      <c r="EE70" s="135"/>
      <c r="EF70" s="135"/>
      <c r="EG70" s="135"/>
      <c r="EH70" s="135"/>
      <c r="EI70" s="135"/>
      <c r="EJ70" s="135"/>
      <c r="EK70" s="135"/>
      <c r="EL70" s="135"/>
      <c r="EM70" s="135"/>
      <c r="EN70" s="135"/>
      <c r="EO70" s="135"/>
      <c r="EP70" s="135"/>
      <c r="EQ70" s="135"/>
      <c r="ER70" s="135"/>
      <c r="ES70" s="135"/>
      <c r="ET70" s="135"/>
      <c r="EU70" s="135"/>
      <c r="EV70" s="135"/>
      <c r="EW70" s="135"/>
      <c r="EX70" s="135"/>
      <c r="EY70" s="135"/>
      <c r="EZ70" s="135"/>
      <c r="FA70" s="135"/>
      <c r="FB70" s="135"/>
      <c r="FC70" s="135"/>
      <c r="FD70" s="135"/>
      <c r="FE70" s="135"/>
      <c r="FF70" s="135"/>
      <c r="FG70" s="135"/>
      <c r="FH70" s="135"/>
      <c r="FI70" s="135"/>
      <c r="FJ70" s="135"/>
      <c r="FK70" s="135"/>
      <c r="FL70" s="135"/>
      <c r="FM70" s="135"/>
      <c r="FN70" s="135"/>
      <c r="FO70" s="135"/>
      <c r="FP70" s="135"/>
      <c r="FQ70" s="135"/>
      <c r="FR70" s="135"/>
      <c r="FS70" s="135"/>
      <c r="FT70" s="135"/>
    </row>
    <row r="71" spans="1:176" s="43" customFormat="1" ht="6.6" customHeight="1">
      <c r="A71" s="34">
        <f>'3.1Cost by Sub-contractors'!A69</f>
        <v>10.1</v>
      </c>
      <c r="B71" s="142"/>
      <c r="C71" s="2276" t="str">
        <f>'3.1Cost by Sub-contractors'!C69:G69</f>
        <v>Mechanical Boring</v>
      </c>
      <c r="D71" s="2276"/>
      <c r="E71" s="2276"/>
      <c r="F71" s="2276"/>
      <c r="G71" s="2277"/>
      <c r="H71" s="26"/>
      <c r="I71" s="2276" t="str">
        <f>'3.1Cost by Sub-contractors'!I69:J69</f>
        <v>I-III (100%)</v>
      </c>
      <c r="J71" s="2277"/>
      <c r="K71" s="34" t="str">
        <f>'3.1Cost by Sub-contractors'!K69</f>
        <v>(l.m.)</v>
      </c>
      <c r="L71" s="35">
        <f>'3.1Cost by Sub-contractors'!L69</f>
        <v>51.08</v>
      </c>
      <c r="M71" s="93"/>
      <c r="N71" s="40"/>
      <c r="O71" s="36"/>
      <c r="P71" s="38"/>
      <c r="Q71" s="51"/>
      <c r="R71" s="40"/>
      <c r="S71" s="36"/>
      <c r="T71" s="38"/>
      <c r="U71" s="51"/>
      <c r="V71" s="40"/>
      <c r="W71" s="36"/>
      <c r="X71" s="38"/>
      <c r="Y71" s="51"/>
      <c r="Z71" s="40"/>
      <c r="AA71" s="36"/>
      <c r="AB71" s="38"/>
      <c r="AC71" s="51"/>
      <c r="AD71" s="40"/>
      <c r="AE71" s="36"/>
      <c r="AF71" s="38"/>
      <c r="AG71" s="51"/>
      <c r="AH71" s="40"/>
      <c r="AI71" s="36"/>
      <c r="AJ71" s="38"/>
      <c r="AK71" s="51"/>
      <c r="AL71" s="40"/>
      <c r="AM71" s="36"/>
      <c r="AN71" s="38"/>
      <c r="AO71" s="51"/>
      <c r="AP71" s="40"/>
      <c r="AQ71" s="36"/>
      <c r="AR71" s="38"/>
      <c r="AS71" s="51"/>
      <c r="AT71" s="40"/>
      <c r="AU71" s="36"/>
      <c r="AV71" s="38"/>
      <c r="AW71" s="51"/>
      <c r="AX71" s="40"/>
      <c r="AY71" s="36"/>
      <c r="AZ71" s="38"/>
      <c r="BA71" s="51"/>
      <c r="BB71" s="40"/>
      <c r="BC71" s="36"/>
      <c r="BD71" s="38"/>
      <c r="BE71" s="51"/>
      <c r="BF71" s="40"/>
      <c r="BG71" s="36"/>
      <c r="BH71" s="38"/>
      <c r="BI71" s="51"/>
      <c r="BJ71" s="40"/>
      <c r="BK71" s="36"/>
      <c r="BL71" s="38"/>
      <c r="BM71" s="51"/>
      <c r="BN71" s="40"/>
      <c r="BO71" s="36"/>
      <c r="BP71" s="38"/>
      <c r="BQ71" s="51"/>
      <c r="BR71" s="40"/>
      <c r="BS71" s="36"/>
      <c r="BT71" s="38"/>
      <c r="BU71" s="51"/>
      <c r="BV71" s="40"/>
      <c r="BW71" s="36"/>
      <c r="BX71" s="38"/>
      <c r="BY71" s="51"/>
      <c r="BZ71" s="40"/>
      <c r="CA71" s="36"/>
      <c r="CB71" s="38"/>
      <c r="CC71" s="51"/>
      <c r="CD71" s="40"/>
      <c r="CE71" s="36"/>
      <c r="CF71" s="38"/>
      <c r="CG71" s="51"/>
      <c r="CH71" s="40"/>
      <c r="CI71" s="36"/>
      <c r="CJ71" s="38"/>
      <c r="CK71" s="51"/>
      <c r="CL71" s="40"/>
      <c r="CM71" s="36"/>
      <c r="CN71" s="38"/>
      <c r="CO71" s="51"/>
      <c r="CP71" s="40"/>
      <c r="CQ71" s="36"/>
      <c r="CR71" s="38"/>
      <c r="CS71" s="51"/>
      <c r="CT71" s="40"/>
      <c r="CU71" s="36"/>
      <c r="CV71" s="38"/>
      <c r="CW71" s="51"/>
      <c r="CX71" s="40"/>
      <c r="CY71" s="36"/>
      <c r="CZ71" s="38"/>
      <c r="DA71" s="51"/>
      <c r="DB71" s="40"/>
      <c r="DC71" s="36"/>
      <c r="DD71" s="38"/>
      <c r="DE71" s="51"/>
      <c r="DF71" s="40"/>
      <c r="DG71" s="36"/>
      <c r="DH71" s="38"/>
      <c r="DI71" s="51"/>
      <c r="DJ71" s="40"/>
      <c r="DK71" s="36"/>
      <c r="DL71" s="38"/>
      <c r="DM71" s="51"/>
      <c r="DN71" s="40">
        <f>'4.2.1NEE'!S199</f>
        <v>21</v>
      </c>
      <c r="DO71" s="36"/>
      <c r="DP71" s="38">
        <f>'4.2.1NEE'!W199</f>
        <v>1072.68</v>
      </c>
      <c r="DQ71" s="51"/>
      <c r="DR71" s="40">
        <f>'4.2.1NEE'!S202</f>
        <v>14</v>
      </c>
      <c r="DS71" s="36"/>
      <c r="DT71" s="38">
        <f>'4.2.1NEE'!W202</f>
        <v>715.12</v>
      </c>
      <c r="DU71" s="51"/>
      <c r="DV71" s="2028"/>
      <c r="DW71" s="2028"/>
      <c r="DX71" s="136"/>
      <c r="DY71" s="136"/>
      <c r="DZ71" s="136"/>
      <c r="EA71" s="136"/>
      <c r="EB71" s="136"/>
      <c r="EC71" s="136"/>
      <c r="ED71" s="136"/>
      <c r="EE71" s="136"/>
      <c r="EF71" s="136"/>
      <c r="EG71" s="136"/>
      <c r="EH71" s="136"/>
      <c r="EI71" s="136"/>
      <c r="EJ71" s="136"/>
      <c r="EK71" s="136"/>
      <c r="EL71" s="136"/>
      <c r="EM71" s="136"/>
      <c r="EN71" s="136"/>
      <c r="EO71" s="136"/>
      <c r="EP71" s="136"/>
      <c r="EQ71" s="136"/>
      <c r="ER71" s="136"/>
      <c r="ES71" s="136"/>
      <c r="ET71" s="136"/>
      <c r="EU71" s="136"/>
      <c r="EV71" s="136"/>
      <c r="EW71" s="136"/>
      <c r="EX71" s="136"/>
      <c r="EY71" s="136"/>
      <c r="EZ71" s="136"/>
      <c r="FA71" s="136"/>
      <c r="FB71" s="136"/>
      <c r="FC71" s="136"/>
      <c r="FD71" s="136"/>
      <c r="FE71" s="136"/>
      <c r="FF71" s="136"/>
      <c r="FG71" s="136"/>
      <c r="FH71" s="136"/>
      <c r="FI71" s="136"/>
      <c r="FJ71" s="136"/>
      <c r="FK71" s="136"/>
      <c r="FL71" s="136"/>
      <c r="FM71" s="136"/>
      <c r="FN71" s="136"/>
      <c r="FO71" s="136"/>
      <c r="FP71" s="136"/>
      <c r="FQ71" s="136"/>
      <c r="FR71" s="136"/>
      <c r="FS71" s="136"/>
      <c r="FT71" s="136"/>
    </row>
    <row r="72" spans="1:176" s="43" customFormat="1" ht="6.6" customHeight="1">
      <c r="A72" s="34">
        <f>'3.1Cost by Sub-contractors'!A70</f>
        <v>10.199999999999999</v>
      </c>
      <c r="B72" s="26"/>
      <c r="C72" s="2276" t="str">
        <f>'3.1Cost by Sub-contractors'!C70:G70</f>
        <v>Sampling</v>
      </c>
      <c r="D72" s="2276"/>
      <c r="E72" s="2276"/>
      <c r="F72" s="2276"/>
      <c r="G72" s="2277"/>
      <c r="H72" s="26"/>
      <c r="I72" s="2276">
        <f>'3.1Cost by Sub-contractors'!I70:J70</f>
        <v>0</v>
      </c>
      <c r="J72" s="2277"/>
      <c r="K72" s="34" t="str">
        <f>'3.1Cost by Sub-contractors'!K70</f>
        <v>(nos.)</v>
      </c>
      <c r="L72" s="2187" t="str">
        <f>'3.1Cost by Sub-contractors'!L70</f>
        <v>-</v>
      </c>
      <c r="M72" s="2180"/>
      <c r="N72" s="40"/>
      <c r="O72" s="47"/>
      <c r="P72" s="38"/>
      <c r="Q72" s="39"/>
      <c r="R72" s="40"/>
      <c r="S72" s="47"/>
      <c r="T72" s="38"/>
      <c r="U72" s="39"/>
      <c r="V72" s="40"/>
      <c r="W72" s="47"/>
      <c r="X72" s="38"/>
      <c r="Y72" s="39"/>
      <c r="Z72" s="40"/>
      <c r="AA72" s="47"/>
      <c r="AB72" s="38"/>
      <c r="AC72" s="39"/>
      <c r="AD72" s="40"/>
      <c r="AE72" s="47"/>
      <c r="AF72" s="38"/>
      <c r="AG72" s="39"/>
      <c r="AH72" s="40"/>
      <c r="AI72" s="47"/>
      <c r="AJ72" s="38"/>
      <c r="AK72" s="39"/>
      <c r="AL72" s="40"/>
      <c r="AM72" s="47"/>
      <c r="AN72" s="38"/>
      <c r="AO72" s="39"/>
      <c r="AP72" s="40"/>
      <c r="AQ72" s="47"/>
      <c r="AR72" s="38"/>
      <c r="AS72" s="39"/>
      <c r="AT72" s="40"/>
      <c r="AU72" s="47"/>
      <c r="AV72" s="38"/>
      <c r="AW72" s="39"/>
      <c r="AX72" s="40"/>
      <c r="AY72" s="47"/>
      <c r="AZ72" s="38"/>
      <c r="BA72" s="39"/>
      <c r="BB72" s="40"/>
      <c r="BC72" s="47"/>
      <c r="BD72" s="38"/>
      <c r="BE72" s="39"/>
      <c r="BF72" s="40"/>
      <c r="BG72" s="47"/>
      <c r="BH72" s="38"/>
      <c r="BI72" s="39"/>
      <c r="BJ72" s="40"/>
      <c r="BK72" s="47"/>
      <c r="BL72" s="38"/>
      <c r="BM72" s="39"/>
      <c r="BN72" s="40"/>
      <c r="BO72" s="47"/>
      <c r="BP72" s="38"/>
      <c r="BQ72" s="39"/>
      <c r="BR72" s="40"/>
      <c r="BS72" s="47"/>
      <c r="BT72" s="38"/>
      <c r="BU72" s="39"/>
      <c r="BV72" s="40"/>
      <c r="BW72" s="47"/>
      <c r="BX72" s="38"/>
      <c r="BY72" s="39"/>
      <c r="BZ72" s="40"/>
      <c r="CA72" s="47"/>
      <c r="CB72" s="38"/>
      <c r="CC72" s="39"/>
      <c r="CD72" s="40"/>
      <c r="CE72" s="47"/>
      <c r="CF72" s="38"/>
      <c r="CG72" s="39"/>
      <c r="CH72" s="40"/>
      <c r="CI72" s="47"/>
      <c r="CJ72" s="38"/>
      <c r="CK72" s="39"/>
      <c r="CL72" s="40"/>
      <c r="CM72" s="47"/>
      <c r="CN72" s="38"/>
      <c r="CO72" s="39"/>
      <c r="CP72" s="40"/>
      <c r="CQ72" s="47"/>
      <c r="CR72" s="38"/>
      <c r="CS72" s="39"/>
      <c r="CT72" s="40"/>
      <c r="CU72" s="47"/>
      <c r="CV72" s="38"/>
      <c r="CW72" s="39"/>
      <c r="CX72" s="40"/>
      <c r="CY72" s="47"/>
      <c r="CZ72" s="38"/>
      <c r="DA72" s="39"/>
      <c r="DB72" s="40"/>
      <c r="DC72" s="47"/>
      <c r="DD72" s="38"/>
      <c r="DE72" s="39"/>
      <c r="DF72" s="40"/>
      <c r="DG72" s="47"/>
      <c r="DH72" s="38"/>
      <c r="DI72" s="39"/>
      <c r="DJ72" s="40"/>
      <c r="DK72" s="47"/>
      <c r="DL72" s="38"/>
      <c r="DM72" s="39"/>
      <c r="DN72" s="40">
        <f>'4.2.1NEE'!Y199</f>
        <v>12</v>
      </c>
      <c r="DO72" s="47"/>
      <c r="DP72" s="2179" t="str">
        <f>'4.2.1NEE'!AC199</f>
        <v>-</v>
      </c>
      <c r="DQ72" s="2180"/>
      <c r="DR72" s="40">
        <f>'4.2.1NEE'!Y202</f>
        <v>8</v>
      </c>
      <c r="DS72" s="47"/>
      <c r="DT72" s="2179" t="str">
        <f>'4.2.1NEE'!AC202</f>
        <v>-</v>
      </c>
      <c r="DU72" s="2180"/>
      <c r="DV72" s="2028"/>
      <c r="DW72" s="2028"/>
      <c r="DX72" s="136"/>
      <c r="DY72" s="136"/>
      <c r="DZ72" s="136"/>
      <c r="EA72" s="136"/>
      <c r="EB72" s="136"/>
      <c r="EC72" s="136"/>
      <c r="ED72" s="136"/>
      <c r="EE72" s="136"/>
      <c r="EF72" s="136"/>
      <c r="EG72" s="136"/>
      <c r="EH72" s="136"/>
      <c r="EI72" s="136"/>
      <c r="EJ72" s="136"/>
      <c r="EK72" s="136"/>
      <c r="EL72" s="136"/>
      <c r="EM72" s="136"/>
      <c r="EN72" s="136"/>
      <c r="EO72" s="136"/>
      <c r="EP72" s="136"/>
      <c r="EQ72" s="136"/>
      <c r="ER72" s="136"/>
      <c r="ES72" s="136"/>
      <c r="ET72" s="136"/>
      <c r="EU72" s="136"/>
      <c r="EV72" s="136"/>
      <c r="EW72" s="136"/>
      <c r="EX72" s="136"/>
      <c r="EY72" s="136"/>
      <c r="EZ72" s="136"/>
      <c r="FA72" s="136"/>
      <c r="FB72" s="136"/>
      <c r="FC72" s="136"/>
      <c r="FD72" s="136"/>
      <c r="FE72" s="136"/>
      <c r="FF72" s="136"/>
      <c r="FG72" s="136"/>
      <c r="FH72" s="136"/>
      <c r="FI72" s="136"/>
      <c r="FJ72" s="136"/>
      <c r="FK72" s="136"/>
      <c r="FL72" s="136"/>
      <c r="FM72" s="136"/>
      <c r="FN72" s="136"/>
      <c r="FO72" s="136"/>
      <c r="FP72" s="136"/>
      <c r="FQ72" s="136"/>
      <c r="FR72" s="136"/>
      <c r="FS72" s="136"/>
      <c r="FT72" s="136"/>
    </row>
    <row r="73" spans="1:176" s="43" customFormat="1" ht="6.6" customHeight="1">
      <c r="A73" s="34">
        <f>'3.1Cost by Sub-contractors'!A71</f>
        <v>10.3</v>
      </c>
      <c r="B73" s="26"/>
      <c r="C73" s="2276" t="str">
        <f>'3.1Cost by Sub-contractors'!C71:G71</f>
        <v>Undisturbed Sample Test</v>
      </c>
      <c r="D73" s="2276"/>
      <c r="E73" s="2276"/>
      <c r="F73" s="2276"/>
      <c r="G73" s="2277"/>
      <c r="H73" s="26"/>
      <c r="I73" s="2276">
        <f>'3.1Cost by Sub-contractors'!I71:J71</f>
        <v>0</v>
      </c>
      <c r="J73" s="2277"/>
      <c r="K73" s="34" t="str">
        <f>'3.1Cost by Sub-contractors'!K71</f>
        <v>(nos.)</v>
      </c>
      <c r="L73" s="35">
        <f>'3.1Cost by Sub-contractors'!L71</f>
        <v>44.07</v>
      </c>
      <c r="M73" s="93"/>
      <c r="N73" s="40"/>
      <c r="O73" s="47"/>
      <c r="P73" s="38"/>
      <c r="Q73" s="39"/>
      <c r="R73" s="40"/>
      <c r="S73" s="47"/>
      <c r="T73" s="38"/>
      <c r="U73" s="39"/>
      <c r="V73" s="40"/>
      <c r="W73" s="47"/>
      <c r="X73" s="38"/>
      <c r="Y73" s="39"/>
      <c r="Z73" s="40"/>
      <c r="AA73" s="47"/>
      <c r="AB73" s="38"/>
      <c r="AC73" s="39"/>
      <c r="AD73" s="40"/>
      <c r="AE73" s="47"/>
      <c r="AF73" s="38"/>
      <c r="AG73" s="39"/>
      <c r="AH73" s="40"/>
      <c r="AI73" s="47"/>
      <c r="AJ73" s="38"/>
      <c r="AK73" s="39"/>
      <c r="AL73" s="40"/>
      <c r="AM73" s="47"/>
      <c r="AN73" s="38"/>
      <c r="AO73" s="39"/>
      <c r="AP73" s="40"/>
      <c r="AQ73" s="47"/>
      <c r="AR73" s="38"/>
      <c r="AS73" s="39"/>
      <c r="AT73" s="40"/>
      <c r="AU73" s="47"/>
      <c r="AV73" s="38"/>
      <c r="AW73" s="39"/>
      <c r="AX73" s="40"/>
      <c r="AY73" s="47"/>
      <c r="AZ73" s="38"/>
      <c r="BA73" s="39"/>
      <c r="BB73" s="40"/>
      <c r="BC73" s="47"/>
      <c r="BD73" s="38"/>
      <c r="BE73" s="39"/>
      <c r="BF73" s="40"/>
      <c r="BG73" s="47"/>
      <c r="BH73" s="38"/>
      <c r="BI73" s="39"/>
      <c r="BJ73" s="40"/>
      <c r="BK73" s="47"/>
      <c r="BL73" s="38"/>
      <c r="BM73" s="39"/>
      <c r="BN73" s="40"/>
      <c r="BO73" s="47"/>
      <c r="BP73" s="38"/>
      <c r="BQ73" s="39"/>
      <c r="BR73" s="40"/>
      <c r="BS73" s="47"/>
      <c r="BT73" s="38"/>
      <c r="BU73" s="39"/>
      <c r="BV73" s="40"/>
      <c r="BW73" s="47"/>
      <c r="BX73" s="38"/>
      <c r="BY73" s="39"/>
      <c r="BZ73" s="40"/>
      <c r="CA73" s="47"/>
      <c r="CB73" s="38"/>
      <c r="CC73" s="39"/>
      <c r="CD73" s="40"/>
      <c r="CE73" s="47"/>
      <c r="CF73" s="38"/>
      <c r="CG73" s="39"/>
      <c r="CH73" s="40"/>
      <c r="CI73" s="47"/>
      <c r="CJ73" s="38"/>
      <c r="CK73" s="39"/>
      <c r="CL73" s="40"/>
      <c r="CM73" s="47"/>
      <c r="CN73" s="38"/>
      <c r="CO73" s="39"/>
      <c r="CP73" s="40"/>
      <c r="CQ73" s="47"/>
      <c r="CR73" s="38"/>
      <c r="CS73" s="39"/>
      <c r="CT73" s="40"/>
      <c r="CU73" s="47"/>
      <c r="CV73" s="38"/>
      <c r="CW73" s="39"/>
      <c r="CX73" s="40"/>
      <c r="CY73" s="47"/>
      <c r="CZ73" s="38"/>
      <c r="DA73" s="39"/>
      <c r="DB73" s="40"/>
      <c r="DC73" s="47"/>
      <c r="DD73" s="38"/>
      <c r="DE73" s="39"/>
      <c r="DF73" s="40"/>
      <c r="DG73" s="47"/>
      <c r="DH73" s="38"/>
      <c r="DI73" s="39"/>
      <c r="DJ73" s="40"/>
      <c r="DK73" s="47"/>
      <c r="DL73" s="38"/>
      <c r="DM73" s="39"/>
      <c r="DN73" s="40">
        <f>'4.2.1NEE'!AE199</f>
        <v>3</v>
      </c>
      <c r="DO73" s="47"/>
      <c r="DP73" s="38">
        <f>'4.2.1NEE'!AI199</f>
        <v>132.21</v>
      </c>
      <c r="DQ73" s="39"/>
      <c r="DR73" s="40">
        <f>'4.2.1NEE'!AE202</f>
        <v>2</v>
      </c>
      <c r="DS73" s="47"/>
      <c r="DT73" s="38">
        <f>'4.2.1NEE'!AI202</f>
        <v>88.14</v>
      </c>
      <c r="DU73" s="39"/>
      <c r="DV73" s="2028"/>
      <c r="DW73" s="2028"/>
      <c r="DX73" s="136"/>
      <c r="DY73" s="136"/>
      <c r="DZ73" s="136"/>
      <c r="EA73" s="136"/>
      <c r="EB73" s="136"/>
      <c r="EC73" s="136"/>
      <c r="ED73" s="136"/>
      <c r="EE73" s="136"/>
      <c r="EF73" s="136"/>
      <c r="EG73" s="136"/>
      <c r="EH73" s="136"/>
      <c r="EI73" s="136"/>
      <c r="EJ73" s="136"/>
      <c r="EK73" s="136"/>
      <c r="EL73" s="136"/>
      <c r="EM73" s="136"/>
      <c r="EN73" s="136"/>
      <c r="EO73" s="136"/>
      <c r="EP73" s="136"/>
      <c r="EQ73" s="136"/>
      <c r="ER73" s="136"/>
      <c r="ES73" s="136"/>
      <c r="ET73" s="136"/>
      <c r="EU73" s="136"/>
      <c r="EV73" s="136"/>
      <c r="EW73" s="136"/>
      <c r="EX73" s="136"/>
      <c r="EY73" s="136"/>
      <c r="EZ73" s="136"/>
      <c r="FA73" s="136"/>
      <c r="FB73" s="136"/>
      <c r="FC73" s="136"/>
      <c r="FD73" s="136"/>
      <c r="FE73" s="136"/>
      <c r="FF73" s="136"/>
      <c r="FG73" s="136"/>
      <c r="FH73" s="136"/>
      <c r="FI73" s="136"/>
      <c r="FJ73" s="136"/>
      <c r="FK73" s="136"/>
      <c r="FL73" s="136"/>
      <c r="FM73" s="136"/>
      <c r="FN73" s="136"/>
      <c r="FO73" s="136"/>
      <c r="FP73" s="136"/>
      <c r="FQ73" s="136"/>
      <c r="FR73" s="136"/>
      <c r="FS73" s="136"/>
      <c r="FT73" s="136"/>
    </row>
    <row r="74" spans="1:176" s="43" customFormat="1" ht="6.6" customHeight="1">
      <c r="A74" s="34">
        <f>'3.1Cost by Sub-contractors'!A72</f>
        <v>10.4</v>
      </c>
      <c r="B74" s="26"/>
      <c r="C74" s="2276" t="str">
        <f>'3.1Cost by Sub-contractors'!C72:G72</f>
        <v>Disturbed Sample Test</v>
      </c>
      <c r="D74" s="2276"/>
      <c r="E74" s="2276"/>
      <c r="F74" s="2276"/>
      <c r="G74" s="2277"/>
      <c r="H74" s="26"/>
      <c r="I74" s="2276">
        <f>'3.1Cost by Sub-contractors'!I72:J72</f>
        <v>0</v>
      </c>
      <c r="J74" s="2277"/>
      <c r="K74" s="34" t="str">
        <f>'3.1Cost by Sub-contractors'!K72</f>
        <v>(nos.)</v>
      </c>
      <c r="L74" s="35">
        <f>'3.1Cost by Sub-contractors'!L72</f>
        <v>27.87</v>
      </c>
      <c r="M74" s="93"/>
      <c r="N74" s="40"/>
      <c r="O74" s="47"/>
      <c r="P74" s="38"/>
      <c r="Q74" s="39"/>
      <c r="R74" s="40"/>
      <c r="S74" s="47"/>
      <c r="T74" s="38"/>
      <c r="U74" s="39"/>
      <c r="V74" s="40"/>
      <c r="W74" s="47"/>
      <c r="X74" s="38"/>
      <c r="Y74" s="39"/>
      <c r="Z74" s="40"/>
      <c r="AA74" s="47"/>
      <c r="AB74" s="38"/>
      <c r="AC74" s="39"/>
      <c r="AD74" s="40"/>
      <c r="AE74" s="47"/>
      <c r="AF74" s="38"/>
      <c r="AG74" s="39"/>
      <c r="AH74" s="40"/>
      <c r="AI74" s="47"/>
      <c r="AJ74" s="38"/>
      <c r="AK74" s="39"/>
      <c r="AL74" s="40"/>
      <c r="AM74" s="47"/>
      <c r="AN74" s="38"/>
      <c r="AO74" s="39"/>
      <c r="AP74" s="40"/>
      <c r="AQ74" s="47"/>
      <c r="AR74" s="38"/>
      <c r="AS74" s="39"/>
      <c r="AT74" s="40"/>
      <c r="AU74" s="47"/>
      <c r="AV74" s="38"/>
      <c r="AW74" s="39"/>
      <c r="AX74" s="40"/>
      <c r="AY74" s="47"/>
      <c r="AZ74" s="38"/>
      <c r="BA74" s="39"/>
      <c r="BB74" s="40"/>
      <c r="BC74" s="47"/>
      <c r="BD74" s="38"/>
      <c r="BE74" s="39"/>
      <c r="BF74" s="40"/>
      <c r="BG74" s="47"/>
      <c r="BH74" s="38"/>
      <c r="BI74" s="39"/>
      <c r="BJ74" s="40"/>
      <c r="BK74" s="47"/>
      <c r="BL74" s="38"/>
      <c r="BM74" s="39"/>
      <c r="BN74" s="40"/>
      <c r="BO74" s="47"/>
      <c r="BP74" s="38"/>
      <c r="BQ74" s="39"/>
      <c r="BR74" s="40"/>
      <c r="BS74" s="47"/>
      <c r="BT74" s="38"/>
      <c r="BU74" s="39"/>
      <c r="BV74" s="40"/>
      <c r="BW74" s="47"/>
      <c r="BX74" s="38"/>
      <c r="BY74" s="39"/>
      <c r="BZ74" s="40"/>
      <c r="CA74" s="47"/>
      <c r="CB74" s="38"/>
      <c r="CC74" s="39"/>
      <c r="CD74" s="40"/>
      <c r="CE74" s="47"/>
      <c r="CF74" s="38"/>
      <c r="CG74" s="39"/>
      <c r="CH74" s="40"/>
      <c r="CI74" s="47"/>
      <c r="CJ74" s="38"/>
      <c r="CK74" s="39"/>
      <c r="CL74" s="40"/>
      <c r="CM74" s="47"/>
      <c r="CN74" s="38"/>
      <c r="CO74" s="39"/>
      <c r="CP74" s="40"/>
      <c r="CQ74" s="47"/>
      <c r="CR74" s="38"/>
      <c r="CS74" s="39"/>
      <c r="CT74" s="40"/>
      <c r="CU74" s="47"/>
      <c r="CV74" s="38"/>
      <c r="CW74" s="39"/>
      <c r="CX74" s="40"/>
      <c r="CY74" s="47"/>
      <c r="CZ74" s="38"/>
      <c r="DA74" s="39"/>
      <c r="DB74" s="40"/>
      <c r="DC74" s="47"/>
      <c r="DD74" s="38"/>
      <c r="DE74" s="39"/>
      <c r="DF74" s="40"/>
      <c r="DG74" s="47"/>
      <c r="DH74" s="38"/>
      <c r="DI74" s="39"/>
      <c r="DJ74" s="40"/>
      <c r="DK74" s="47"/>
      <c r="DL74" s="38"/>
      <c r="DM74" s="39"/>
      <c r="DN74" s="40">
        <f>'4.2.1NEE'!AK199</f>
        <v>3</v>
      </c>
      <c r="DO74" s="47"/>
      <c r="DP74" s="38">
        <f>'4.2.1NEE'!AO199</f>
        <v>83.61</v>
      </c>
      <c r="DQ74" s="39"/>
      <c r="DR74" s="40">
        <f>'4.2.1NEE'!AK202</f>
        <v>2</v>
      </c>
      <c r="DS74" s="47"/>
      <c r="DT74" s="38">
        <f>'4.2.1NEE'!AO202</f>
        <v>55.74</v>
      </c>
      <c r="DU74" s="39"/>
      <c r="DV74" s="2028"/>
      <c r="DW74" s="2028"/>
      <c r="DX74" s="136"/>
      <c r="DY74" s="136"/>
      <c r="DZ74" s="136"/>
      <c r="EA74" s="136"/>
      <c r="EB74" s="136"/>
      <c r="EC74" s="136"/>
      <c r="ED74" s="136"/>
      <c r="EE74" s="136"/>
      <c r="EF74" s="136"/>
      <c r="EG74" s="136"/>
      <c r="EH74" s="136"/>
      <c r="EI74" s="136"/>
      <c r="EJ74" s="136"/>
      <c r="EK74" s="136"/>
      <c r="EL74" s="136"/>
      <c r="EM74" s="136"/>
      <c r="EN74" s="136"/>
      <c r="EO74" s="136"/>
      <c r="EP74" s="136"/>
      <c r="EQ74" s="136"/>
      <c r="ER74" s="136"/>
      <c r="ES74" s="136"/>
      <c r="ET74" s="136"/>
      <c r="EU74" s="136"/>
      <c r="EV74" s="136"/>
      <c r="EW74" s="136"/>
      <c r="EX74" s="136"/>
      <c r="EY74" s="136"/>
      <c r="EZ74" s="136"/>
      <c r="FA74" s="136"/>
      <c r="FB74" s="136"/>
      <c r="FC74" s="136"/>
      <c r="FD74" s="136"/>
      <c r="FE74" s="136"/>
      <c r="FF74" s="136"/>
      <c r="FG74" s="136"/>
      <c r="FH74" s="136"/>
      <c r="FI74" s="136"/>
      <c r="FJ74" s="136"/>
      <c r="FK74" s="136"/>
      <c r="FL74" s="136"/>
      <c r="FM74" s="136"/>
      <c r="FN74" s="136"/>
      <c r="FO74" s="136"/>
      <c r="FP74" s="136"/>
      <c r="FQ74" s="136"/>
      <c r="FR74" s="136"/>
      <c r="FS74" s="136"/>
      <c r="FT74" s="136"/>
    </row>
    <row r="75" spans="1:176" s="1921" customFormat="1" ht="6.6" customHeight="1">
      <c r="A75" s="45">
        <f>'3.1Cost by Sub-contractors'!A73</f>
        <v>11</v>
      </c>
      <c r="B75" s="44"/>
      <c r="C75" s="2278" t="str">
        <f>'3.1Cost by Sub-contractors'!C73:G73</f>
        <v>Bridge (BR)</v>
      </c>
      <c r="D75" s="2278"/>
      <c r="E75" s="2278"/>
      <c r="F75" s="2278"/>
      <c r="G75" s="2279"/>
      <c r="H75" s="42"/>
      <c r="I75" s="2278"/>
      <c r="J75" s="2279"/>
      <c r="K75" s="45"/>
      <c r="L75" s="53"/>
      <c r="M75" s="91"/>
      <c r="N75" s="33"/>
      <c r="O75" s="102"/>
      <c r="P75" s="31">
        <f>SUM(P76:P84)</f>
        <v>0</v>
      </c>
      <c r="Q75" s="103"/>
      <c r="R75" s="33"/>
      <c r="S75" s="102"/>
      <c r="T75" s="31">
        <f>SUM(T76:T84)</f>
        <v>0</v>
      </c>
      <c r="U75" s="103"/>
      <c r="V75" s="33"/>
      <c r="W75" s="102"/>
      <c r="X75" s="31">
        <f>SUM(X76:X84)</f>
        <v>0</v>
      </c>
      <c r="Y75" s="103"/>
      <c r="Z75" s="33"/>
      <c r="AA75" s="102"/>
      <c r="AB75" s="31">
        <f>SUM(AB76:AB84)</f>
        <v>0</v>
      </c>
      <c r="AC75" s="103"/>
      <c r="AD75" s="33"/>
      <c r="AE75" s="102"/>
      <c r="AF75" s="31">
        <f>SUM(AF76:AF84)</f>
        <v>0</v>
      </c>
      <c r="AG75" s="103"/>
      <c r="AH75" s="33"/>
      <c r="AI75" s="102"/>
      <c r="AJ75" s="31">
        <f>SUM(AJ76:AJ84)</f>
        <v>0</v>
      </c>
      <c r="AK75" s="103"/>
      <c r="AL75" s="33"/>
      <c r="AM75" s="102"/>
      <c r="AN75" s="31">
        <f>SUM(AN76:AN84)</f>
        <v>0</v>
      </c>
      <c r="AO75" s="103"/>
      <c r="AP75" s="33"/>
      <c r="AQ75" s="102"/>
      <c r="AR75" s="31">
        <f>SUM(AR76:AR84)</f>
        <v>0</v>
      </c>
      <c r="AS75" s="103"/>
      <c r="AT75" s="33"/>
      <c r="AU75" s="102"/>
      <c r="AV75" s="31">
        <f>SUM(AV76:AV84)</f>
        <v>0</v>
      </c>
      <c r="AW75" s="103"/>
      <c r="AX75" s="33"/>
      <c r="AY75" s="102"/>
      <c r="AZ75" s="31">
        <f>SUM(AZ76:AZ84)</f>
        <v>0</v>
      </c>
      <c r="BA75" s="103"/>
      <c r="BB75" s="33"/>
      <c r="BC75" s="102"/>
      <c r="BD75" s="31">
        <f>SUM(BD76:BD84)</f>
        <v>0</v>
      </c>
      <c r="BE75" s="103"/>
      <c r="BF75" s="33"/>
      <c r="BG75" s="102"/>
      <c r="BH75" s="31">
        <f>SUM(BH76:BH84)</f>
        <v>0</v>
      </c>
      <c r="BI75" s="103"/>
      <c r="BJ75" s="33"/>
      <c r="BK75" s="102"/>
      <c r="BL75" s="31">
        <f>SUM(BL76:BL84)</f>
        <v>0</v>
      </c>
      <c r="BM75" s="103"/>
      <c r="BN75" s="33"/>
      <c r="BO75" s="102"/>
      <c r="BP75" s="31">
        <f>SUM(BP76:BP84)</f>
        <v>0</v>
      </c>
      <c r="BQ75" s="103"/>
      <c r="BR75" s="33"/>
      <c r="BS75" s="102"/>
      <c r="BT75" s="31">
        <f>SUM(BT76:BT84)</f>
        <v>0</v>
      </c>
      <c r="BU75" s="103"/>
      <c r="BV75" s="33"/>
      <c r="BW75" s="102"/>
      <c r="BX75" s="31">
        <f>SUM(BX76:BX84)</f>
        <v>0</v>
      </c>
      <c r="BY75" s="103"/>
      <c r="BZ75" s="33"/>
      <c r="CA75" s="102"/>
      <c r="CB75" s="31">
        <f>SUM(CB76:CB84)</f>
        <v>0</v>
      </c>
      <c r="CC75" s="103"/>
      <c r="CD75" s="33"/>
      <c r="CE75" s="102"/>
      <c r="CF75" s="31">
        <f>SUM(CF76:CF84)</f>
        <v>0</v>
      </c>
      <c r="CG75" s="103"/>
      <c r="CH75" s="33"/>
      <c r="CI75" s="102"/>
      <c r="CJ75" s="31">
        <f>SUM(CJ76:CJ84)</f>
        <v>0</v>
      </c>
      <c r="CK75" s="103"/>
      <c r="CL75" s="33"/>
      <c r="CM75" s="102"/>
      <c r="CN75" s="31">
        <f>SUM(CN76:CN84)</f>
        <v>0</v>
      </c>
      <c r="CO75" s="103"/>
      <c r="CP75" s="33"/>
      <c r="CQ75" s="102"/>
      <c r="CR75" s="31">
        <f>SUM(CR76:CR84)</f>
        <v>0</v>
      </c>
      <c r="CS75" s="103"/>
      <c r="CT75" s="33"/>
      <c r="CU75" s="102"/>
      <c r="CV75" s="31">
        <f>SUM(CV76:CV84)</f>
        <v>0</v>
      </c>
      <c r="CW75" s="103"/>
      <c r="CX75" s="33"/>
      <c r="CY75" s="102"/>
      <c r="CZ75" s="31">
        <f>SUM(CZ76:CZ84)</f>
        <v>0</v>
      </c>
      <c r="DA75" s="103"/>
      <c r="DB75" s="33"/>
      <c r="DC75" s="102"/>
      <c r="DD75" s="31">
        <f>SUM(DD76:DD84)</f>
        <v>0</v>
      </c>
      <c r="DE75" s="103"/>
      <c r="DF75" s="33"/>
      <c r="DG75" s="102"/>
      <c r="DH75" s="31">
        <f>SUM(DH76:DH84)</f>
        <v>0</v>
      </c>
      <c r="DI75" s="103"/>
      <c r="DJ75" s="33"/>
      <c r="DK75" s="102"/>
      <c r="DL75" s="31">
        <f>SUM(DL76:DL84)</f>
        <v>0</v>
      </c>
      <c r="DM75" s="103"/>
      <c r="DN75" s="33"/>
      <c r="DO75" s="102"/>
      <c r="DP75" s="31">
        <f>SUM(DP76:DP84)</f>
        <v>9227.9599999999991</v>
      </c>
      <c r="DQ75" s="103"/>
      <c r="DR75" s="33"/>
      <c r="DS75" s="102"/>
      <c r="DT75" s="31">
        <f>SUM(DT76:DT84)</f>
        <v>4124.4399999999996</v>
      </c>
      <c r="DU75" s="103"/>
      <c r="DV75" s="2028"/>
      <c r="DW75" s="2029"/>
      <c r="DX75" s="135"/>
      <c r="DY75" s="135"/>
      <c r="DZ75" s="135"/>
      <c r="EA75" s="135"/>
      <c r="EB75" s="135"/>
      <c r="EC75" s="135"/>
      <c r="ED75" s="135"/>
      <c r="EE75" s="135"/>
      <c r="EF75" s="135"/>
      <c r="EG75" s="135"/>
      <c r="EH75" s="135"/>
      <c r="EI75" s="135"/>
      <c r="EJ75" s="135"/>
      <c r="EK75" s="135"/>
      <c r="EL75" s="135"/>
      <c r="EM75" s="135"/>
      <c r="EN75" s="135"/>
      <c r="EO75" s="135"/>
      <c r="EP75" s="135"/>
      <c r="EQ75" s="135"/>
      <c r="ER75" s="135"/>
      <c r="ES75" s="135"/>
      <c r="ET75" s="135"/>
      <c r="EU75" s="135"/>
      <c r="EV75" s="135"/>
      <c r="EW75" s="135"/>
      <c r="EX75" s="135"/>
      <c r="EY75" s="135"/>
      <c r="EZ75" s="135"/>
      <c r="FA75" s="135"/>
      <c r="FB75" s="135"/>
      <c r="FC75" s="135"/>
      <c r="FD75" s="135"/>
      <c r="FE75" s="135"/>
      <c r="FF75" s="135"/>
      <c r="FG75" s="135"/>
      <c r="FH75" s="135"/>
      <c r="FI75" s="135"/>
      <c r="FJ75" s="135"/>
      <c r="FK75" s="135"/>
      <c r="FL75" s="135"/>
      <c r="FM75" s="135"/>
      <c r="FN75" s="135"/>
      <c r="FO75" s="135"/>
      <c r="FP75" s="135"/>
      <c r="FQ75" s="135"/>
      <c r="FR75" s="135"/>
      <c r="FS75" s="135"/>
      <c r="FT75" s="135"/>
    </row>
    <row r="76" spans="1:176" s="43" customFormat="1" ht="6.6" customHeight="1">
      <c r="A76" s="34">
        <f>'3.1Cost by Sub-contractors'!A74</f>
        <v>11.1</v>
      </c>
      <c r="B76" s="26"/>
      <c r="C76" s="2276" t="str">
        <f>'3.1Cost by Sub-contractors'!C74:G74</f>
        <v>Mechanical Boring (On Shore)</v>
      </c>
      <c r="D76" s="2276"/>
      <c r="E76" s="2276"/>
      <c r="F76" s="2276"/>
      <c r="G76" s="2277"/>
      <c r="H76" s="26"/>
      <c r="I76" s="2276" t="str">
        <f>'3.1Cost by Sub-contractors'!I74:J74</f>
        <v>I-III (50%), IV-VI (50%)</v>
      </c>
      <c r="J76" s="2277"/>
      <c r="K76" s="34" t="str">
        <f>'3.1Cost by Sub-contractors'!K74</f>
        <v>(l.m.)</v>
      </c>
      <c r="L76" s="35">
        <f>'3.1Cost by Sub-contractors'!L74</f>
        <v>61.62</v>
      </c>
      <c r="M76" s="93"/>
      <c r="N76" s="40"/>
      <c r="O76" s="36"/>
      <c r="P76" s="38"/>
      <c r="Q76" s="51"/>
      <c r="R76" s="40"/>
      <c r="S76" s="36"/>
      <c r="T76" s="38"/>
      <c r="U76" s="51"/>
      <c r="V76" s="40"/>
      <c r="W76" s="36"/>
      <c r="X76" s="38"/>
      <c r="Y76" s="51"/>
      <c r="Z76" s="40"/>
      <c r="AA76" s="36"/>
      <c r="AB76" s="38"/>
      <c r="AC76" s="51"/>
      <c r="AD76" s="40"/>
      <c r="AE76" s="36"/>
      <c r="AF76" s="38"/>
      <c r="AG76" s="51"/>
      <c r="AH76" s="40"/>
      <c r="AI76" s="36"/>
      <c r="AJ76" s="38"/>
      <c r="AK76" s="51"/>
      <c r="AL76" s="40"/>
      <c r="AM76" s="36"/>
      <c r="AN76" s="38"/>
      <c r="AO76" s="51"/>
      <c r="AP76" s="40"/>
      <c r="AQ76" s="36"/>
      <c r="AR76" s="38"/>
      <c r="AS76" s="51"/>
      <c r="AT76" s="40"/>
      <c r="AU76" s="36"/>
      <c r="AV76" s="38"/>
      <c r="AW76" s="51"/>
      <c r="AX76" s="40"/>
      <c r="AY76" s="36"/>
      <c r="AZ76" s="38"/>
      <c r="BA76" s="51"/>
      <c r="BB76" s="40"/>
      <c r="BC76" s="36"/>
      <c r="BD76" s="38"/>
      <c r="BE76" s="51"/>
      <c r="BF76" s="40"/>
      <c r="BG76" s="36"/>
      <c r="BH76" s="38"/>
      <c r="BI76" s="51"/>
      <c r="BJ76" s="40"/>
      <c r="BK76" s="36"/>
      <c r="BL76" s="38"/>
      <c r="BM76" s="51"/>
      <c r="BN76" s="40"/>
      <c r="BO76" s="36"/>
      <c r="BP76" s="38"/>
      <c r="BQ76" s="51"/>
      <c r="BR76" s="40"/>
      <c r="BS76" s="36"/>
      <c r="BT76" s="38"/>
      <c r="BU76" s="51"/>
      <c r="BV76" s="40"/>
      <c r="BW76" s="36"/>
      <c r="BX76" s="38"/>
      <c r="BY76" s="51"/>
      <c r="BZ76" s="40"/>
      <c r="CA76" s="36"/>
      <c r="CB76" s="38"/>
      <c r="CC76" s="51"/>
      <c r="CD76" s="40"/>
      <c r="CE76" s="36"/>
      <c r="CF76" s="38"/>
      <c r="CG76" s="51"/>
      <c r="CH76" s="40"/>
      <c r="CI76" s="36"/>
      <c r="CJ76" s="38"/>
      <c r="CK76" s="51"/>
      <c r="CL76" s="40"/>
      <c r="CM76" s="36"/>
      <c r="CN76" s="38"/>
      <c r="CO76" s="51"/>
      <c r="CP76" s="40"/>
      <c r="CQ76" s="36"/>
      <c r="CR76" s="38"/>
      <c r="CS76" s="51"/>
      <c r="CT76" s="40"/>
      <c r="CU76" s="36"/>
      <c r="CV76" s="38"/>
      <c r="CW76" s="51"/>
      <c r="CX76" s="40"/>
      <c r="CY76" s="36"/>
      <c r="CZ76" s="38"/>
      <c r="DA76" s="51"/>
      <c r="DB76" s="40"/>
      <c r="DC76" s="36"/>
      <c r="DD76" s="38"/>
      <c r="DE76" s="51"/>
      <c r="DF76" s="40"/>
      <c r="DG76" s="36"/>
      <c r="DH76" s="38"/>
      <c r="DI76" s="51"/>
      <c r="DJ76" s="40"/>
      <c r="DK76" s="36"/>
      <c r="DL76" s="38"/>
      <c r="DM76" s="51"/>
      <c r="DN76" s="40">
        <f>'4.2.3BR'!Y200</f>
        <v>104</v>
      </c>
      <c r="DO76" s="36"/>
      <c r="DP76" s="38">
        <f>'4.2.3BR'!AC200</f>
        <v>6408.48</v>
      </c>
      <c r="DQ76" s="51"/>
      <c r="DR76" s="40">
        <f>'4.2.3BR'!Y202</f>
        <v>46</v>
      </c>
      <c r="DS76" s="36"/>
      <c r="DT76" s="38">
        <f>'4.2.3BR'!AC202</f>
        <v>2834.52</v>
      </c>
      <c r="DU76" s="51"/>
      <c r="DV76" s="2028"/>
      <c r="DW76" s="2028"/>
      <c r="DX76" s="136"/>
      <c r="DY76" s="136"/>
      <c r="DZ76" s="136"/>
      <c r="EA76" s="136"/>
      <c r="EB76" s="136"/>
      <c r="EC76" s="136"/>
      <c r="ED76" s="136"/>
      <c r="EE76" s="136"/>
      <c r="EF76" s="136"/>
      <c r="EG76" s="136"/>
      <c r="EH76" s="136"/>
      <c r="EI76" s="136"/>
      <c r="EJ76" s="136"/>
      <c r="EK76" s="136"/>
      <c r="EL76" s="136"/>
      <c r="EM76" s="136"/>
      <c r="EN76" s="136"/>
      <c r="EO76" s="136"/>
      <c r="EP76" s="136"/>
      <c r="EQ76" s="136"/>
      <c r="ER76" s="136"/>
      <c r="ES76" s="136"/>
      <c r="ET76" s="136"/>
      <c r="EU76" s="136"/>
      <c r="EV76" s="136"/>
      <c r="EW76" s="136"/>
      <c r="EX76" s="136"/>
      <c r="EY76" s="136"/>
      <c r="EZ76" s="136"/>
      <c r="FA76" s="136"/>
      <c r="FB76" s="136"/>
      <c r="FC76" s="136"/>
      <c r="FD76" s="136"/>
      <c r="FE76" s="136"/>
      <c r="FF76" s="136"/>
      <c r="FG76" s="136"/>
      <c r="FH76" s="136"/>
      <c r="FI76" s="136"/>
      <c r="FJ76" s="136"/>
      <c r="FK76" s="136"/>
      <c r="FL76" s="136"/>
      <c r="FM76" s="136"/>
      <c r="FN76" s="136"/>
      <c r="FO76" s="136"/>
      <c r="FP76" s="136"/>
      <c r="FQ76" s="136"/>
      <c r="FR76" s="136"/>
      <c r="FS76" s="136"/>
      <c r="FT76" s="136"/>
    </row>
    <row r="77" spans="1:176" s="43" customFormat="1" ht="6.6" customHeight="1">
      <c r="A77" s="34">
        <f>'3.1Cost by Sub-contractors'!A75</f>
        <v>11.2</v>
      </c>
      <c r="B77" s="26"/>
      <c r="C77" s="2276" t="str">
        <f>'3.1Cost by Sub-contractors'!C75:G75</f>
        <v>Mechanical Boring (Off Shore)</v>
      </c>
      <c r="D77" s="2276"/>
      <c r="E77" s="2276"/>
      <c r="F77" s="2276"/>
      <c r="G77" s="2277"/>
      <c r="H77" s="26"/>
      <c r="I77" s="2276" t="str">
        <f>'3.1Cost by Sub-contractors'!I75:J75</f>
        <v>I-III (70%), IV-VI (30%)</v>
      </c>
      <c r="J77" s="2277"/>
      <c r="K77" s="34" t="str">
        <f>'3.1Cost by Sub-contractors'!K75</f>
        <v>(l.m.)</v>
      </c>
      <c r="L77" s="35">
        <f>'3.1Cost by Sub-contractors'!L75</f>
        <v>72.34</v>
      </c>
      <c r="M77" s="93"/>
      <c r="N77" s="40"/>
      <c r="O77" s="36"/>
      <c r="P77" s="38"/>
      <c r="Q77" s="51"/>
      <c r="R77" s="40"/>
      <c r="S77" s="36"/>
      <c r="T77" s="38"/>
      <c r="U77" s="51"/>
      <c r="V77" s="40"/>
      <c r="W77" s="36"/>
      <c r="X77" s="38"/>
      <c r="Y77" s="51"/>
      <c r="Z77" s="40"/>
      <c r="AA77" s="36"/>
      <c r="AB77" s="38"/>
      <c r="AC77" s="51"/>
      <c r="AD77" s="40"/>
      <c r="AE77" s="36"/>
      <c r="AF77" s="38"/>
      <c r="AG77" s="51"/>
      <c r="AH77" s="40"/>
      <c r="AI77" s="36"/>
      <c r="AJ77" s="38"/>
      <c r="AK77" s="51"/>
      <c r="AL77" s="40"/>
      <c r="AM77" s="36"/>
      <c r="AN77" s="38"/>
      <c r="AO77" s="51"/>
      <c r="AP77" s="40"/>
      <c r="AQ77" s="36"/>
      <c r="AR77" s="38"/>
      <c r="AS77" s="51"/>
      <c r="AT77" s="40"/>
      <c r="AU77" s="36"/>
      <c r="AV77" s="38"/>
      <c r="AW77" s="51"/>
      <c r="AX77" s="40"/>
      <c r="AY77" s="36"/>
      <c r="AZ77" s="38"/>
      <c r="BA77" s="51"/>
      <c r="BB77" s="40"/>
      <c r="BC77" s="36"/>
      <c r="BD77" s="38"/>
      <c r="BE77" s="51"/>
      <c r="BF77" s="40"/>
      <c r="BG77" s="36"/>
      <c r="BH77" s="38"/>
      <c r="BI77" s="51"/>
      <c r="BJ77" s="40"/>
      <c r="BK77" s="36"/>
      <c r="BL77" s="38"/>
      <c r="BM77" s="51"/>
      <c r="BN77" s="40"/>
      <c r="BO77" s="36"/>
      <c r="BP77" s="38"/>
      <c r="BQ77" s="51"/>
      <c r="BR77" s="40"/>
      <c r="BS77" s="36"/>
      <c r="BT77" s="38"/>
      <c r="BU77" s="51"/>
      <c r="BV77" s="40"/>
      <c r="BW77" s="36"/>
      <c r="BX77" s="38"/>
      <c r="BY77" s="51"/>
      <c r="BZ77" s="40"/>
      <c r="CA77" s="36"/>
      <c r="CB77" s="38"/>
      <c r="CC77" s="51"/>
      <c r="CD77" s="40"/>
      <c r="CE77" s="36"/>
      <c r="CF77" s="38"/>
      <c r="CG77" s="51"/>
      <c r="CH77" s="40"/>
      <c r="CI77" s="36"/>
      <c r="CJ77" s="38"/>
      <c r="CK77" s="51"/>
      <c r="CL77" s="40"/>
      <c r="CM77" s="36"/>
      <c r="CN77" s="38"/>
      <c r="CO77" s="51"/>
      <c r="CP77" s="40"/>
      <c r="CQ77" s="36"/>
      <c r="CR77" s="38"/>
      <c r="CS77" s="51"/>
      <c r="CT77" s="40"/>
      <c r="CU77" s="36"/>
      <c r="CV77" s="38"/>
      <c r="CW77" s="51"/>
      <c r="CX77" s="40"/>
      <c r="CY77" s="36"/>
      <c r="CZ77" s="38"/>
      <c r="DA77" s="51"/>
      <c r="DB77" s="40"/>
      <c r="DC77" s="36"/>
      <c r="DD77" s="38"/>
      <c r="DE77" s="51"/>
      <c r="DF77" s="40"/>
      <c r="DG77" s="36"/>
      <c r="DH77" s="38"/>
      <c r="DI77" s="51"/>
      <c r="DJ77" s="40"/>
      <c r="DK77" s="36"/>
      <c r="DL77" s="38"/>
      <c r="DM77" s="51"/>
      <c r="DN77" s="40">
        <f>'4.2.3BR'!AE200</f>
        <v>0</v>
      </c>
      <c r="DO77" s="36"/>
      <c r="DP77" s="38">
        <f>'4.2.3BR'!AI200</f>
        <v>0</v>
      </c>
      <c r="DQ77" s="51"/>
      <c r="DR77" s="40">
        <f>'4.2.3BR'!AE202</f>
        <v>0</v>
      </c>
      <c r="DS77" s="36"/>
      <c r="DT77" s="38">
        <f>'4.2.3BR'!AI202</f>
        <v>0</v>
      </c>
      <c r="DU77" s="51"/>
      <c r="DV77" s="2028"/>
      <c r="DW77" s="2028"/>
      <c r="DX77" s="136"/>
      <c r="DY77" s="136"/>
      <c r="DZ77" s="136"/>
      <c r="EA77" s="136"/>
      <c r="EB77" s="136"/>
      <c r="EC77" s="136"/>
      <c r="ED77" s="136"/>
      <c r="EE77" s="136"/>
      <c r="EF77" s="136"/>
      <c r="EG77" s="136"/>
      <c r="EH77" s="136"/>
      <c r="EI77" s="136"/>
      <c r="EJ77" s="136"/>
      <c r="EK77" s="136"/>
      <c r="EL77" s="136"/>
      <c r="EM77" s="136"/>
      <c r="EN77" s="136"/>
      <c r="EO77" s="136"/>
      <c r="EP77" s="136"/>
      <c r="EQ77" s="136"/>
      <c r="ER77" s="136"/>
      <c r="ES77" s="136"/>
      <c r="ET77" s="136"/>
      <c r="EU77" s="136"/>
      <c r="EV77" s="136"/>
      <c r="EW77" s="136"/>
      <c r="EX77" s="136"/>
      <c r="EY77" s="136"/>
      <c r="EZ77" s="136"/>
      <c r="FA77" s="136"/>
      <c r="FB77" s="136"/>
      <c r="FC77" s="136"/>
      <c r="FD77" s="136"/>
      <c r="FE77" s="136"/>
      <c r="FF77" s="136"/>
      <c r="FG77" s="136"/>
      <c r="FH77" s="136"/>
      <c r="FI77" s="136"/>
      <c r="FJ77" s="136"/>
      <c r="FK77" s="136"/>
      <c r="FL77" s="136"/>
      <c r="FM77" s="136"/>
      <c r="FN77" s="136"/>
      <c r="FO77" s="136"/>
      <c r="FP77" s="136"/>
      <c r="FQ77" s="136"/>
      <c r="FR77" s="136"/>
      <c r="FS77" s="136"/>
      <c r="FT77" s="136"/>
    </row>
    <row r="78" spans="1:176" s="136" customFormat="1" ht="6.6" customHeight="1">
      <c r="A78" s="34">
        <f>'3.1Cost by Sub-contractors'!A76</f>
        <v>11.3</v>
      </c>
      <c r="B78" s="26"/>
      <c r="C78" s="2276" t="str">
        <f>'3.1Cost by Sub-contractors'!C76:G76</f>
        <v>Sampling</v>
      </c>
      <c r="D78" s="2276"/>
      <c r="E78" s="2276"/>
      <c r="F78" s="2276"/>
      <c r="G78" s="2277"/>
      <c r="H78" s="26"/>
      <c r="I78" s="2276">
        <f>'3.1Cost by Sub-contractors'!I76:J76</f>
        <v>0</v>
      </c>
      <c r="J78" s="2277"/>
      <c r="K78" s="34" t="str">
        <f>'3.1Cost by Sub-contractors'!K76</f>
        <v>(nos.)</v>
      </c>
      <c r="L78" s="2187" t="str">
        <f>'3.1Cost by Sub-contractors'!L76</f>
        <v>-</v>
      </c>
      <c r="M78" s="2180"/>
      <c r="N78" s="40"/>
      <c r="O78" s="36"/>
      <c r="P78" s="38"/>
      <c r="Q78" s="51"/>
      <c r="R78" s="40"/>
      <c r="S78" s="36"/>
      <c r="T78" s="38"/>
      <c r="U78" s="51"/>
      <c r="V78" s="40"/>
      <c r="W78" s="36"/>
      <c r="X78" s="38"/>
      <c r="Y78" s="51"/>
      <c r="Z78" s="40"/>
      <c r="AA78" s="36"/>
      <c r="AB78" s="38"/>
      <c r="AC78" s="51"/>
      <c r="AD78" s="40"/>
      <c r="AE78" s="36"/>
      <c r="AF78" s="38"/>
      <c r="AG78" s="51"/>
      <c r="AH78" s="40"/>
      <c r="AI78" s="36"/>
      <c r="AJ78" s="38"/>
      <c r="AK78" s="51"/>
      <c r="AL78" s="40"/>
      <c r="AM78" s="36"/>
      <c r="AN78" s="38"/>
      <c r="AO78" s="51"/>
      <c r="AP78" s="40"/>
      <c r="AQ78" s="36"/>
      <c r="AR78" s="38"/>
      <c r="AS78" s="51"/>
      <c r="AT78" s="40"/>
      <c r="AU78" s="36"/>
      <c r="AV78" s="38"/>
      <c r="AW78" s="51"/>
      <c r="AX78" s="40"/>
      <c r="AY78" s="36"/>
      <c r="AZ78" s="38"/>
      <c r="BA78" s="51"/>
      <c r="BB78" s="40"/>
      <c r="BC78" s="36"/>
      <c r="BD78" s="38"/>
      <c r="BE78" s="51"/>
      <c r="BF78" s="40"/>
      <c r="BG78" s="36"/>
      <c r="BH78" s="38"/>
      <c r="BI78" s="51"/>
      <c r="BJ78" s="40"/>
      <c r="BK78" s="36"/>
      <c r="BL78" s="38"/>
      <c r="BM78" s="51"/>
      <c r="BN78" s="40"/>
      <c r="BO78" s="36"/>
      <c r="BP78" s="38"/>
      <c r="BQ78" s="51"/>
      <c r="BR78" s="40"/>
      <c r="BS78" s="36"/>
      <c r="BT78" s="38"/>
      <c r="BU78" s="51"/>
      <c r="BV78" s="40"/>
      <c r="BW78" s="36"/>
      <c r="BX78" s="38"/>
      <c r="BY78" s="51"/>
      <c r="BZ78" s="40"/>
      <c r="CA78" s="36"/>
      <c r="CB78" s="38"/>
      <c r="CC78" s="51"/>
      <c r="CD78" s="40"/>
      <c r="CE78" s="36"/>
      <c r="CF78" s="38"/>
      <c r="CG78" s="51"/>
      <c r="CH78" s="40"/>
      <c r="CI78" s="36"/>
      <c r="CJ78" s="38"/>
      <c r="CK78" s="51"/>
      <c r="CL78" s="40"/>
      <c r="CM78" s="36"/>
      <c r="CN78" s="38"/>
      <c r="CO78" s="51"/>
      <c r="CP78" s="40"/>
      <c r="CQ78" s="36"/>
      <c r="CR78" s="38"/>
      <c r="CS78" s="51"/>
      <c r="CT78" s="40"/>
      <c r="CU78" s="36"/>
      <c r="CV78" s="38"/>
      <c r="CW78" s="51"/>
      <c r="CX78" s="40"/>
      <c r="CY78" s="36"/>
      <c r="CZ78" s="38"/>
      <c r="DA78" s="51"/>
      <c r="DB78" s="40"/>
      <c r="DC78" s="36"/>
      <c r="DD78" s="38"/>
      <c r="DE78" s="51"/>
      <c r="DF78" s="40"/>
      <c r="DG78" s="36"/>
      <c r="DH78" s="38"/>
      <c r="DI78" s="51"/>
      <c r="DJ78" s="40"/>
      <c r="DK78" s="36"/>
      <c r="DL78" s="38"/>
      <c r="DM78" s="51"/>
      <c r="DN78" s="40">
        <f>'4.2.3BR'!AK200</f>
        <v>54</v>
      </c>
      <c r="DO78" s="36"/>
      <c r="DP78" s="38" t="str">
        <f>'4.2.3BR'!AO200</f>
        <v>-</v>
      </c>
      <c r="DQ78" s="51"/>
      <c r="DR78" s="40">
        <f>'4.2.3BR'!AK202</f>
        <v>24</v>
      </c>
      <c r="DS78" s="36"/>
      <c r="DT78" s="38" t="str">
        <f>'4.2.3BR'!AO202</f>
        <v>-</v>
      </c>
      <c r="DU78" s="51"/>
      <c r="DV78" s="2028"/>
      <c r="DW78" s="2028"/>
    </row>
    <row r="79" spans="1:176" s="136" customFormat="1" ht="6.6" customHeight="1">
      <c r="A79" s="34">
        <f>'3.1Cost by Sub-contractors'!A77</f>
        <v>11.4</v>
      </c>
      <c r="B79" s="538"/>
      <c r="C79" s="2276" t="str">
        <f>'3.1Cost by Sub-contractors'!C77:G77</f>
        <v>Standard Penetration Test (SPT)</v>
      </c>
      <c r="D79" s="2276"/>
      <c r="E79" s="2276"/>
      <c r="F79" s="2276"/>
      <c r="G79" s="2277"/>
      <c r="H79" s="26"/>
      <c r="I79" s="2276">
        <f>'3.1Cost by Sub-contractors'!I77:J77</f>
        <v>0</v>
      </c>
      <c r="J79" s="2277"/>
      <c r="K79" s="34" t="str">
        <f>'3.1Cost by Sub-contractors'!K77</f>
        <v>(points)</v>
      </c>
      <c r="L79" s="35">
        <f>'3.1Cost by Sub-contractors'!L77</f>
        <v>15.96</v>
      </c>
      <c r="M79" s="93"/>
      <c r="N79" s="40"/>
      <c r="O79" s="47"/>
      <c r="P79" s="38"/>
      <c r="Q79" s="39"/>
      <c r="R79" s="40"/>
      <c r="S79" s="47"/>
      <c r="T79" s="38"/>
      <c r="U79" s="39"/>
      <c r="V79" s="40"/>
      <c r="W79" s="47"/>
      <c r="X79" s="38"/>
      <c r="Y79" s="39"/>
      <c r="Z79" s="40"/>
      <c r="AA79" s="47"/>
      <c r="AB79" s="38"/>
      <c r="AC79" s="39"/>
      <c r="AD79" s="40"/>
      <c r="AE79" s="47"/>
      <c r="AF79" s="38"/>
      <c r="AG79" s="39"/>
      <c r="AH79" s="40"/>
      <c r="AI79" s="47"/>
      <c r="AJ79" s="38"/>
      <c r="AK79" s="39"/>
      <c r="AL79" s="40"/>
      <c r="AM79" s="47"/>
      <c r="AN79" s="38"/>
      <c r="AO79" s="39"/>
      <c r="AP79" s="40"/>
      <c r="AQ79" s="47"/>
      <c r="AR79" s="38"/>
      <c r="AS79" s="39"/>
      <c r="AT79" s="40"/>
      <c r="AU79" s="47"/>
      <c r="AV79" s="38"/>
      <c r="AW79" s="39"/>
      <c r="AX79" s="40"/>
      <c r="AY79" s="47"/>
      <c r="AZ79" s="38"/>
      <c r="BA79" s="39"/>
      <c r="BB79" s="40"/>
      <c r="BC79" s="47"/>
      <c r="BD79" s="38"/>
      <c r="BE79" s="39"/>
      <c r="BF79" s="40"/>
      <c r="BG79" s="47"/>
      <c r="BH79" s="38"/>
      <c r="BI79" s="39"/>
      <c r="BJ79" s="40"/>
      <c r="BK79" s="47"/>
      <c r="BL79" s="38"/>
      <c r="BM79" s="39"/>
      <c r="BN79" s="40"/>
      <c r="BO79" s="47"/>
      <c r="BP79" s="38"/>
      <c r="BQ79" s="39"/>
      <c r="BR79" s="40"/>
      <c r="BS79" s="47"/>
      <c r="BT79" s="38"/>
      <c r="BU79" s="39"/>
      <c r="BV79" s="40"/>
      <c r="BW79" s="47"/>
      <c r="BX79" s="38"/>
      <c r="BY79" s="39"/>
      <c r="BZ79" s="40"/>
      <c r="CA79" s="47"/>
      <c r="CB79" s="38"/>
      <c r="CC79" s="39"/>
      <c r="CD79" s="40"/>
      <c r="CE79" s="47"/>
      <c r="CF79" s="38"/>
      <c r="CG79" s="39"/>
      <c r="CH79" s="40"/>
      <c r="CI79" s="47"/>
      <c r="CJ79" s="38"/>
      <c r="CK79" s="39"/>
      <c r="CL79" s="40"/>
      <c r="CM79" s="47"/>
      <c r="CN79" s="38"/>
      <c r="CO79" s="39"/>
      <c r="CP79" s="40"/>
      <c r="CQ79" s="47"/>
      <c r="CR79" s="38"/>
      <c r="CS79" s="39"/>
      <c r="CT79" s="40"/>
      <c r="CU79" s="47"/>
      <c r="CV79" s="38"/>
      <c r="CW79" s="39"/>
      <c r="CX79" s="40"/>
      <c r="CY79" s="47"/>
      <c r="CZ79" s="38"/>
      <c r="DA79" s="39"/>
      <c r="DB79" s="40"/>
      <c r="DC79" s="47"/>
      <c r="DD79" s="38"/>
      <c r="DE79" s="39"/>
      <c r="DF79" s="40"/>
      <c r="DG79" s="47"/>
      <c r="DH79" s="38"/>
      <c r="DI79" s="39"/>
      <c r="DJ79" s="40"/>
      <c r="DK79" s="47"/>
      <c r="DL79" s="38"/>
      <c r="DM79" s="39"/>
      <c r="DN79" s="40">
        <f>'4.2.3BR'!AQ200</f>
        <v>54</v>
      </c>
      <c r="DO79" s="47"/>
      <c r="DP79" s="38">
        <f>'4.2.3BR'!AU200</f>
        <v>861.84</v>
      </c>
      <c r="DQ79" s="39"/>
      <c r="DR79" s="40">
        <f>'4.2.3BR'!AQ202</f>
        <v>24</v>
      </c>
      <c r="DS79" s="47"/>
      <c r="DT79" s="38">
        <f>'4.2.3BR'!AU202</f>
        <v>383.04</v>
      </c>
      <c r="DU79" s="39"/>
      <c r="DV79" s="2028"/>
      <c r="DW79" s="2028"/>
    </row>
    <row r="80" spans="1:176" s="43" customFormat="1" ht="6.6" customHeight="1">
      <c r="A80" s="34">
        <f>'3.1Cost by Sub-contractors'!A78</f>
        <v>11.5</v>
      </c>
      <c r="B80" s="26"/>
      <c r="C80" s="2276" t="str">
        <f>'3.1Cost by Sub-contractors'!C78:G78</f>
        <v>Floating Equipment</v>
      </c>
      <c r="D80" s="2276"/>
      <c r="E80" s="2276"/>
      <c r="F80" s="2276"/>
      <c r="G80" s="2277"/>
      <c r="H80" s="26"/>
      <c r="I80" s="2276">
        <f>'3.1Cost by Sub-contractors'!I78:J78</f>
        <v>0</v>
      </c>
      <c r="J80" s="2277"/>
      <c r="K80" s="34" t="str">
        <f>'3.1Cost by Sub-contractors'!K78</f>
        <v>(nos.)</v>
      </c>
      <c r="L80" s="35">
        <f>'3.1Cost by Sub-contractors'!L78</f>
        <v>1072.75</v>
      </c>
      <c r="M80" s="93"/>
      <c r="N80" s="40"/>
      <c r="O80" s="47"/>
      <c r="P80" s="38"/>
      <c r="Q80" s="39"/>
      <c r="R80" s="40"/>
      <c r="S80" s="47"/>
      <c r="T80" s="38"/>
      <c r="U80" s="39"/>
      <c r="V80" s="40"/>
      <c r="W80" s="47"/>
      <c r="X80" s="38"/>
      <c r="Y80" s="39"/>
      <c r="Z80" s="40"/>
      <c r="AA80" s="47"/>
      <c r="AB80" s="38"/>
      <c r="AC80" s="39"/>
      <c r="AD80" s="40"/>
      <c r="AE80" s="47"/>
      <c r="AF80" s="38"/>
      <c r="AG80" s="39"/>
      <c r="AH80" s="40"/>
      <c r="AI80" s="47"/>
      <c r="AJ80" s="38"/>
      <c r="AK80" s="39"/>
      <c r="AL80" s="40"/>
      <c r="AM80" s="47"/>
      <c r="AN80" s="38"/>
      <c r="AO80" s="39"/>
      <c r="AP80" s="40"/>
      <c r="AQ80" s="47"/>
      <c r="AR80" s="38"/>
      <c r="AS80" s="39"/>
      <c r="AT80" s="40"/>
      <c r="AU80" s="47"/>
      <c r="AV80" s="38"/>
      <c r="AW80" s="39"/>
      <c r="AX80" s="40"/>
      <c r="AY80" s="47"/>
      <c r="AZ80" s="38"/>
      <c r="BA80" s="39"/>
      <c r="BB80" s="40"/>
      <c r="BC80" s="47"/>
      <c r="BD80" s="38"/>
      <c r="BE80" s="39"/>
      <c r="BF80" s="40"/>
      <c r="BG80" s="47"/>
      <c r="BH80" s="38"/>
      <c r="BI80" s="39"/>
      <c r="BJ80" s="40"/>
      <c r="BK80" s="47"/>
      <c r="BL80" s="38"/>
      <c r="BM80" s="39"/>
      <c r="BN80" s="40"/>
      <c r="BO80" s="47"/>
      <c r="BP80" s="38"/>
      <c r="BQ80" s="39"/>
      <c r="BR80" s="40"/>
      <c r="BS80" s="47"/>
      <c r="BT80" s="38"/>
      <c r="BU80" s="39"/>
      <c r="BV80" s="40"/>
      <c r="BW80" s="47"/>
      <c r="BX80" s="38"/>
      <c r="BY80" s="39"/>
      <c r="BZ80" s="40"/>
      <c r="CA80" s="47"/>
      <c r="CB80" s="38"/>
      <c r="CC80" s="39"/>
      <c r="CD80" s="40"/>
      <c r="CE80" s="47"/>
      <c r="CF80" s="38"/>
      <c r="CG80" s="39"/>
      <c r="CH80" s="40"/>
      <c r="CI80" s="47"/>
      <c r="CJ80" s="38"/>
      <c r="CK80" s="39"/>
      <c r="CL80" s="40"/>
      <c r="CM80" s="47"/>
      <c r="CN80" s="38"/>
      <c r="CO80" s="39"/>
      <c r="CP80" s="40"/>
      <c r="CQ80" s="47"/>
      <c r="CR80" s="38"/>
      <c r="CS80" s="39"/>
      <c r="CT80" s="40"/>
      <c r="CU80" s="47"/>
      <c r="CV80" s="38"/>
      <c r="CW80" s="39"/>
      <c r="CX80" s="40"/>
      <c r="CY80" s="47"/>
      <c r="CZ80" s="38"/>
      <c r="DA80" s="39"/>
      <c r="DB80" s="40"/>
      <c r="DC80" s="47"/>
      <c r="DD80" s="38"/>
      <c r="DE80" s="39"/>
      <c r="DF80" s="40"/>
      <c r="DG80" s="47"/>
      <c r="DH80" s="38"/>
      <c r="DI80" s="39"/>
      <c r="DJ80" s="40"/>
      <c r="DK80" s="47"/>
      <c r="DL80" s="38"/>
      <c r="DM80" s="39"/>
      <c r="DN80" s="40">
        <f>'4.2.3BR'!AW200</f>
        <v>0</v>
      </c>
      <c r="DO80" s="47"/>
      <c r="DP80" s="38">
        <f>'4.2.3BR'!BA200</f>
        <v>0</v>
      </c>
      <c r="DQ80" s="39"/>
      <c r="DR80" s="40">
        <f>'4.2.3BR'!AW202</f>
        <v>0</v>
      </c>
      <c r="DS80" s="47"/>
      <c r="DT80" s="38">
        <f>'4.2.3BR'!BA202</f>
        <v>0</v>
      </c>
      <c r="DU80" s="39"/>
      <c r="DV80" s="2028"/>
      <c r="DW80" s="2028"/>
      <c r="DX80" s="136"/>
      <c r="DY80" s="136"/>
      <c r="DZ80" s="136"/>
      <c r="EA80" s="136"/>
      <c r="EB80" s="136"/>
      <c r="EC80" s="136"/>
      <c r="ED80" s="136"/>
      <c r="EE80" s="136"/>
      <c r="EF80" s="136"/>
      <c r="EG80" s="136"/>
      <c r="EH80" s="136"/>
      <c r="EI80" s="136"/>
      <c r="EJ80" s="136"/>
      <c r="EK80" s="136"/>
      <c r="EL80" s="136"/>
      <c r="EM80" s="136"/>
      <c r="EN80" s="136"/>
      <c r="EO80" s="136"/>
      <c r="EP80" s="136"/>
      <c r="EQ80" s="136"/>
      <c r="ER80" s="136"/>
      <c r="ES80" s="136"/>
      <c r="ET80" s="136"/>
      <c r="EU80" s="136"/>
      <c r="EV80" s="136"/>
      <c r="EW80" s="136"/>
      <c r="EX80" s="136"/>
      <c r="EY80" s="136"/>
      <c r="EZ80" s="136"/>
      <c r="FA80" s="136"/>
      <c r="FB80" s="136"/>
      <c r="FC80" s="136"/>
      <c r="FD80" s="136"/>
      <c r="FE80" s="136"/>
      <c r="FF80" s="136"/>
      <c r="FG80" s="136"/>
      <c r="FH80" s="136"/>
      <c r="FI80" s="136"/>
      <c r="FJ80" s="136"/>
      <c r="FK80" s="136"/>
      <c r="FL80" s="136"/>
      <c r="FM80" s="136"/>
      <c r="FN80" s="136"/>
      <c r="FO80" s="136"/>
      <c r="FP80" s="136"/>
      <c r="FQ80" s="136"/>
      <c r="FR80" s="136"/>
      <c r="FS80" s="136"/>
      <c r="FT80" s="136"/>
    </row>
    <row r="81" spans="1:176" s="136" customFormat="1" ht="6.6" customHeight="1">
      <c r="A81" s="34">
        <f>'3.1Cost by Sub-contractors'!A79</f>
        <v>11.6</v>
      </c>
      <c r="B81" s="129"/>
      <c r="C81" s="2276" t="str">
        <f>'3.1Cost by Sub-contractors'!C79:G79</f>
        <v>Undisturbed Sample Test</v>
      </c>
      <c r="D81" s="2276"/>
      <c r="E81" s="2276"/>
      <c r="F81" s="2276"/>
      <c r="G81" s="2277"/>
      <c r="H81" s="26"/>
      <c r="I81" s="2276">
        <f>'3.1Cost by Sub-contractors'!I79:J79</f>
        <v>0</v>
      </c>
      <c r="J81" s="2277"/>
      <c r="K81" s="34" t="str">
        <f>'3.1Cost by Sub-contractors'!K79</f>
        <v>(nos.)</v>
      </c>
      <c r="L81" s="35">
        <f>'3.1Cost by Sub-contractors'!L79</f>
        <v>44.07</v>
      </c>
      <c r="M81" s="93"/>
      <c r="N81" s="40"/>
      <c r="O81" s="47"/>
      <c r="P81" s="38"/>
      <c r="Q81" s="39"/>
      <c r="R81" s="40"/>
      <c r="S81" s="47"/>
      <c r="T81" s="38"/>
      <c r="U81" s="39"/>
      <c r="V81" s="40"/>
      <c r="W81" s="47"/>
      <c r="X81" s="38"/>
      <c r="Y81" s="39"/>
      <c r="Z81" s="40"/>
      <c r="AA81" s="47"/>
      <c r="AB81" s="38"/>
      <c r="AC81" s="39"/>
      <c r="AD81" s="40"/>
      <c r="AE81" s="47"/>
      <c r="AF81" s="38"/>
      <c r="AG81" s="39"/>
      <c r="AH81" s="40"/>
      <c r="AI81" s="47"/>
      <c r="AJ81" s="38"/>
      <c r="AK81" s="39"/>
      <c r="AL81" s="40"/>
      <c r="AM81" s="47"/>
      <c r="AN81" s="38"/>
      <c r="AO81" s="39"/>
      <c r="AP81" s="40"/>
      <c r="AQ81" s="47"/>
      <c r="AR81" s="38"/>
      <c r="AS81" s="39"/>
      <c r="AT81" s="40"/>
      <c r="AU81" s="47"/>
      <c r="AV81" s="38"/>
      <c r="AW81" s="39"/>
      <c r="AX81" s="40"/>
      <c r="AY81" s="47"/>
      <c r="AZ81" s="38"/>
      <c r="BA81" s="39"/>
      <c r="BB81" s="40"/>
      <c r="BC81" s="47"/>
      <c r="BD81" s="38"/>
      <c r="BE81" s="39"/>
      <c r="BF81" s="40"/>
      <c r="BG81" s="47"/>
      <c r="BH81" s="38"/>
      <c r="BI81" s="39"/>
      <c r="BJ81" s="40"/>
      <c r="BK81" s="47"/>
      <c r="BL81" s="38"/>
      <c r="BM81" s="39"/>
      <c r="BN81" s="40"/>
      <c r="BO81" s="47"/>
      <c r="BP81" s="38"/>
      <c r="BQ81" s="39"/>
      <c r="BR81" s="40"/>
      <c r="BS81" s="47"/>
      <c r="BT81" s="38"/>
      <c r="BU81" s="39"/>
      <c r="BV81" s="40"/>
      <c r="BW81" s="47"/>
      <c r="BX81" s="38"/>
      <c r="BY81" s="39"/>
      <c r="BZ81" s="40"/>
      <c r="CA81" s="47"/>
      <c r="CB81" s="38"/>
      <c r="CC81" s="39"/>
      <c r="CD81" s="40"/>
      <c r="CE81" s="47"/>
      <c r="CF81" s="38"/>
      <c r="CG81" s="39"/>
      <c r="CH81" s="40"/>
      <c r="CI81" s="47"/>
      <c r="CJ81" s="38"/>
      <c r="CK81" s="39"/>
      <c r="CL81" s="40"/>
      <c r="CM81" s="47"/>
      <c r="CN81" s="38"/>
      <c r="CO81" s="39"/>
      <c r="CP81" s="40"/>
      <c r="CQ81" s="47"/>
      <c r="CR81" s="38"/>
      <c r="CS81" s="39"/>
      <c r="CT81" s="40"/>
      <c r="CU81" s="47"/>
      <c r="CV81" s="38"/>
      <c r="CW81" s="39"/>
      <c r="CX81" s="40"/>
      <c r="CY81" s="47"/>
      <c r="CZ81" s="38"/>
      <c r="DA81" s="39"/>
      <c r="DB81" s="40"/>
      <c r="DC81" s="47"/>
      <c r="DD81" s="38"/>
      <c r="DE81" s="39"/>
      <c r="DF81" s="40"/>
      <c r="DG81" s="47"/>
      <c r="DH81" s="38"/>
      <c r="DI81" s="39"/>
      <c r="DJ81" s="40"/>
      <c r="DK81" s="47"/>
      <c r="DL81" s="38"/>
      <c r="DM81" s="39"/>
      <c r="DN81" s="40">
        <f>'4.2.3BR'!BC200</f>
        <v>14</v>
      </c>
      <c r="DO81" s="47"/>
      <c r="DP81" s="38">
        <f>'4.2.3BR'!BG200</f>
        <v>616.98</v>
      </c>
      <c r="DQ81" s="39"/>
      <c r="DR81" s="40">
        <f>'4.2.3BR'!BC202</f>
        <v>6</v>
      </c>
      <c r="DS81" s="47"/>
      <c r="DT81" s="38">
        <f>'4.2.3BR'!BG202</f>
        <v>264.42</v>
      </c>
      <c r="DU81" s="39"/>
      <c r="DV81" s="2028"/>
      <c r="DW81" s="2028"/>
    </row>
    <row r="82" spans="1:176" s="136" customFormat="1" ht="6.6" customHeight="1">
      <c r="A82" s="34">
        <f>'3.1Cost by Sub-contractors'!A80</f>
        <v>11.7</v>
      </c>
      <c r="B82" s="26"/>
      <c r="C82" s="2276" t="str">
        <f>'3.1Cost by Sub-contractors'!C80:G80</f>
        <v>Disturbed Sample Test</v>
      </c>
      <c r="D82" s="2276"/>
      <c r="E82" s="2276"/>
      <c r="F82" s="2276"/>
      <c r="G82" s="2277"/>
      <c r="H82" s="26"/>
      <c r="I82" s="2276">
        <f>'3.1Cost by Sub-contractors'!I80:J80</f>
        <v>0</v>
      </c>
      <c r="J82" s="2277"/>
      <c r="K82" s="34" t="str">
        <f>'3.1Cost by Sub-contractors'!K80</f>
        <v>(nos.)</v>
      </c>
      <c r="L82" s="35">
        <f>'3.1Cost by Sub-contractors'!L80</f>
        <v>27.87</v>
      </c>
      <c r="M82" s="93"/>
      <c r="N82" s="40"/>
      <c r="O82" s="47"/>
      <c r="P82" s="38"/>
      <c r="Q82" s="39"/>
      <c r="R82" s="40"/>
      <c r="S82" s="47"/>
      <c r="T82" s="38"/>
      <c r="U82" s="39"/>
      <c r="V82" s="40"/>
      <c r="W82" s="47"/>
      <c r="X82" s="38"/>
      <c r="Y82" s="39"/>
      <c r="Z82" s="40"/>
      <c r="AA82" s="47"/>
      <c r="AB82" s="38"/>
      <c r="AC82" s="39"/>
      <c r="AD82" s="40"/>
      <c r="AE82" s="47"/>
      <c r="AF82" s="38"/>
      <c r="AG82" s="39"/>
      <c r="AH82" s="40"/>
      <c r="AI82" s="47"/>
      <c r="AJ82" s="38"/>
      <c r="AK82" s="39"/>
      <c r="AL82" s="40"/>
      <c r="AM82" s="47"/>
      <c r="AN82" s="38"/>
      <c r="AO82" s="39"/>
      <c r="AP82" s="40"/>
      <c r="AQ82" s="47"/>
      <c r="AR82" s="38"/>
      <c r="AS82" s="39"/>
      <c r="AT82" s="40"/>
      <c r="AU82" s="47"/>
      <c r="AV82" s="38"/>
      <c r="AW82" s="39"/>
      <c r="AX82" s="40"/>
      <c r="AY82" s="47"/>
      <c r="AZ82" s="38"/>
      <c r="BA82" s="39"/>
      <c r="BB82" s="40"/>
      <c r="BC82" s="47"/>
      <c r="BD82" s="38"/>
      <c r="BE82" s="39"/>
      <c r="BF82" s="40"/>
      <c r="BG82" s="47"/>
      <c r="BH82" s="38"/>
      <c r="BI82" s="39"/>
      <c r="BJ82" s="40"/>
      <c r="BK82" s="47"/>
      <c r="BL82" s="38"/>
      <c r="BM82" s="39"/>
      <c r="BN82" s="40"/>
      <c r="BO82" s="47"/>
      <c r="BP82" s="38"/>
      <c r="BQ82" s="39"/>
      <c r="BR82" s="40"/>
      <c r="BS82" s="47"/>
      <c r="BT82" s="38"/>
      <c r="BU82" s="39"/>
      <c r="BV82" s="40"/>
      <c r="BW82" s="47"/>
      <c r="BX82" s="38"/>
      <c r="BY82" s="39"/>
      <c r="BZ82" s="40"/>
      <c r="CA82" s="47"/>
      <c r="CB82" s="38"/>
      <c r="CC82" s="39"/>
      <c r="CD82" s="40"/>
      <c r="CE82" s="47"/>
      <c r="CF82" s="38"/>
      <c r="CG82" s="39"/>
      <c r="CH82" s="40"/>
      <c r="CI82" s="47"/>
      <c r="CJ82" s="38"/>
      <c r="CK82" s="39"/>
      <c r="CL82" s="40"/>
      <c r="CM82" s="47"/>
      <c r="CN82" s="38"/>
      <c r="CO82" s="39"/>
      <c r="CP82" s="40"/>
      <c r="CQ82" s="47"/>
      <c r="CR82" s="38"/>
      <c r="CS82" s="39"/>
      <c r="CT82" s="40"/>
      <c r="CU82" s="47"/>
      <c r="CV82" s="38"/>
      <c r="CW82" s="39"/>
      <c r="CX82" s="40"/>
      <c r="CY82" s="47"/>
      <c r="CZ82" s="38"/>
      <c r="DA82" s="39"/>
      <c r="DB82" s="40"/>
      <c r="DC82" s="47"/>
      <c r="DD82" s="38"/>
      <c r="DE82" s="39"/>
      <c r="DF82" s="40"/>
      <c r="DG82" s="47"/>
      <c r="DH82" s="38"/>
      <c r="DI82" s="39"/>
      <c r="DJ82" s="40"/>
      <c r="DK82" s="47"/>
      <c r="DL82" s="38"/>
      <c r="DM82" s="39"/>
      <c r="DN82" s="40">
        <f>'4.2.3BR'!BI200</f>
        <v>14</v>
      </c>
      <c r="DO82" s="47"/>
      <c r="DP82" s="38">
        <f>'4.2.3BR'!BM200</f>
        <v>390.18</v>
      </c>
      <c r="DQ82" s="39"/>
      <c r="DR82" s="40">
        <f>'4.2.3BR'!BI202</f>
        <v>6</v>
      </c>
      <c r="DS82" s="47"/>
      <c r="DT82" s="38">
        <f>'4.2.3BR'!BM202</f>
        <v>167.22</v>
      </c>
      <c r="DU82" s="39"/>
      <c r="DV82" s="2028"/>
      <c r="DW82" s="2028"/>
    </row>
    <row r="83" spans="1:176" s="136" customFormat="1" ht="6.6" customHeight="1">
      <c r="A83" s="34">
        <f>'3.1Cost by Sub-contractors'!A81</f>
        <v>11.8</v>
      </c>
      <c r="B83" s="538"/>
      <c r="C83" s="2276" t="str">
        <f>'3.1Cost by Sub-contractors'!C81:G81</f>
        <v>Unconfined Compression Test</v>
      </c>
      <c r="D83" s="2276"/>
      <c r="E83" s="2276"/>
      <c r="F83" s="2276"/>
      <c r="G83" s="2277"/>
      <c r="H83" s="26"/>
      <c r="I83" s="2276">
        <f>'3.1Cost by Sub-contractors'!I81:J81</f>
        <v>0</v>
      </c>
      <c r="J83" s="2277"/>
      <c r="K83" s="34" t="str">
        <f>'3.1Cost by Sub-contractors'!K81</f>
        <v>(nos.)</v>
      </c>
      <c r="L83" s="35">
        <f>'3.1Cost by Sub-contractors'!L81</f>
        <v>118.81</v>
      </c>
      <c r="M83" s="93"/>
      <c r="N83" s="40"/>
      <c r="O83" s="47"/>
      <c r="P83" s="38"/>
      <c r="Q83" s="39"/>
      <c r="R83" s="40"/>
      <c r="S83" s="47"/>
      <c r="T83" s="38"/>
      <c r="U83" s="39"/>
      <c r="V83" s="40"/>
      <c r="W83" s="47"/>
      <c r="X83" s="38"/>
      <c r="Y83" s="39"/>
      <c r="Z83" s="40"/>
      <c r="AA83" s="47"/>
      <c r="AB83" s="38"/>
      <c r="AC83" s="39"/>
      <c r="AD83" s="40"/>
      <c r="AE83" s="47"/>
      <c r="AF83" s="38"/>
      <c r="AG83" s="39"/>
      <c r="AH83" s="40"/>
      <c r="AI83" s="47"/>
      <c r="AJ83" s="38"/>
      <c r="AK83" s="39"/>
      <c r="AL83" s="40"/>
      <c r="AM83" s="47"/>
      <c r="AN83" s="38"/>
      <c r="AO83" s="39"/>
      <c r="AP83" s="40"/>
      <c r="AQ83" s="47"/>
      <c r="AR83" s="38"/>
      <c r="AS83" s="39"/>
      <c r="AT83" s="40"/>
      <c r="AU83" s="47"/>
      <c r="AV83" s="38"/>
      <c r="AW83" s="39"/>
      <c r="AX83" s="40"/>
      <c r="AY83" s="47"/>
      <c r="AZ83" s="38"/>
      <c r="BA83" s="39"/>
      <c r="BB83" s="40"/>
      <c r="BC83" s="47"/>
      <c r="BD83" s="38"/>
      <c r="BE83" s="39"/>
      <c r="BF83" s="40"/>
      <c r="BG83" s="47"/>
      <c r="BH83" s="38"/>
      <c r="BI83" s="39"/>
      <c r="BJ83" s="40"/>
      <c r="BK83" s="47"/>
      <c r="BL83" s="38"/>
      <c r="BM83" s="39"/>
      <c r="BN83" s="40"/>
      <c r="BO83" s="47"/>
      <c r="BP83" s="38"/>
      <c r="BQ83" s="39"/>
      <c r="BR83" s="40"/>
      <c r="BS83" s="47"/>
      <c r="BT83" s="38"/>
      <c r="BU83" s="39"/>
      <c r="BV83" s="40"/>
      <c r="BW83" s="47"/>
      <c r="BX83" s="38"/>
      <c r="BY83" s="39"/>
      <c r="BZ83" s="40"/>
      <c r="CA83" s="47"/>
      <c r="CB83" s="38"/>
      <c r="CC83" s="39"/>
      <c r="CD83" s="40"/>
      <c r="CE83" s="47"/>
      <c r="CF83" s="38"/>
      <c r="CG83" s="39"/>
      <c r="CH83" s="40"/>
      <c r="CI83" s="47"/>
      <c r="CJ83" s="38"/>
      <c r="CK83" s="39"/>
      <c r="CL83" s="40"/>
      <c r="CM83" s="47"/>
      <c r="CN83" s="38"/>
      <c r="CO83" s="39"/>
      <c r="CP83" s="40"/>
      <c r="CQ83" s="47"/>
      <c r="CR83" s="38"/>
      <c r="CS83" s="39"/>
      <c r="CT83" s="40"/>
      <c r="CU83" s="47"/>
      <c r="CV83" s="38"/>
      <c r="CW83" s="39"/>
      <c r="CX83" s="40"/>
      <c r="CY83" s="47"/>
      <c r="CZ83" s="38"/>
      <c r="DA83" s="39"/>
      <c r="DB83" s="40"/>
      <c r="DC83" s="47"/>
      <c r="DD83" s="38"/>
      <c r="DE83" s="39"/>
      <c r="DF83" s="40"/>
      <c r="DG83" s="47"/>
      <c r="DH83" s="38"/>
      <c r="DI83" s="39"/>
      <c r="DJ83" s="40"/>
      <c r="DK83" s="47"/>
      <c r="DL83" s="38"/>
      <c r="DM83" s="39"/>
      <c r="DN83" s="40">
        <f>'4.2.3BR'!BO200</f>
        <v>8</v>
      </c>
      <c r="DO83" s="47"/>
      <c r="DP83" s="38">
        <f>'4.2.3BR'!BS200</f>
        <v>950.48</v>
      </c>
      <c r="DQ83" s="39"/>
      <c r="DR83" s="40">
        <f>'4.2.3BR'!BO202</f>
        <v>4</v>
      </c>
      <c r="DS83" s="47"/>
      <c r="DT83" s="38">
        <f>'4.2.3BR'!BS202</f>
        <v>475.24</v>
      </c>
      <c r="DU83" s="39"/>
      <c r="DV83" s="2028"/>
      <c r="DW83" s="2028"/>
    </row>
    <row r="84" spans="1:176" s="136" customFormat="1" ht="6.6" customHeight="1">
      <c r="A84" s="155">
        <f>'3.1Cost by Sub-contractors'!A82</f>
        <v>11.9</v>
      </c>
      <c r="B84" s="26"/>
      <c r="C84" s="2276" t="str">
        <f>'3.1Cost by Sub-contractors'!C82:G82</f>
        <v>Consolidation Test (Cv)</v>
      </c>
      <c r="D84" s="2276"/>
      <c r="E84" s="2276"/>
      <c r="F84" s="2276"/>
      <c r="G84" s="2277"/>
      <c r="H84" s="26"/>
      <c r="I84" s="2276">
        <f>'3.1Cost by Sub-contractors'!I82:J82</f>
        <v>0</v>
      </c>
      <c r="J84" s="2277"/>
      <c r="K84" s="34" t="str">
        <f>'3.1Cost by Sub-contractors'!K82</f>
        <v>(nos.)</v>
      </c>
      <c r="L84" s="35">
        <f>'3.1Cost by Sub-contractors'!L82</f>
        <v>145.26</v>
      </c>
      <c r="M84" s="93"/>
      <c r="N84" s="40"/>
      <c r="O84" s="47"/>
      <c r="P84" s="38"/>
      <c r="Q84" s="39"/>
      <c r="R84" s="40"/>
      <c r="S84" s="47"/>
      <c r="T84" s="38"/>
      <c r="U84" s="39"/>
      <c r="V84" s="40"/>
      <c r="W84" s="47"/>
      <c r="X84" s="38"/>
      <c r="Y84" s="39"/>
      <c r="Z84" s="40"/>
      <c r="AA84" s="47"/>
      <c r="AB84" s="38"/>
      <c r="AC84" s="39"/>
      <c r="AD84" s="40"/>
      <c r="AE84" s="47"/>
      <c r="AF84" s="38"/>
      <c r="AG84" s="39"/>
      <c r="AH84" s="40"/>
      <c r="AI84" s="47"/>
      <c r="AJ84" s="38"/>
      <c r="AK84" s="39"/>
      <c r="AL84" s="40"/>
      <c r="AM84" s="47"/>
      <c r="AN84" s="38"/>
      <c r="AO84" s="39"/>
      <c r="AP84" s="40"/>
      <c r="AQ84" s="47"/>
      <c r="AR84" s="38"/>
      <c r="AS84" s="39"/>
      <c r="AT84" s="40"/>
      <c r="AU84" s="47"/>
      <c r="AV84" s="38"/>
      <c r="AW84" s="39"/>
      <c r="AX84" s="40"/>
      <c r="AY84" s="47"/>
      <c r="AZ84" s="38"/>
      <c r="BA84" s="39"/>
      <c r="BB84" s="40"/>
      <c r="BC84" s="47"/>
      <c r="BD84" s="38"/>
      <c r="BE84" s="39"/>
      <c r="BF84" s="40"/>
      <c r="BG84" s="47"/>
      <c r="BH84" s="38"/>
      <c r="BI84" s="39"/>
      <c r="BJ84" s="40"/>
      <c r="BK84" s="47"/>
      <c r="BL84" s="38"/>
      <c r="BM84" s="39"/>
      <c r="BN84" s="40"/>
      <c r="BO84" s="47"/>
      <c r="BP84" s="38"/>
      <c r="BQ84" s="39"/>
      <c r="BR84" s="40"/>
      <c r="BS84" s="47"/>
      <c r="BT84" s="38"/>
      <c r="BU84" s="39"/>
      <c r="BV84" s="40"/>
      <c r="BW84" s="47"/>
      <c r="BX84" s="38"/>
      <c r="BY84" s="39"/>
      <c r="BZ84" s="40"/>
      <c r="CA84" s="47"/>
      <c r="CB84" s="38"/>
      <c r="CC84" s="39"/>
      <c r="CD84" s="40"/>
      <c r="CE84" s="47"/>
      <c r="CF84" s="38"/>
      <c r="CG84" s="39"/>
      <c r="CH84" s="40"/>
      <c r="CI84" s="47"/>
      <c r="CJ84" s="38"/>
      <c r="CK84" s="39"/>
      <c r="CL84" s="40"/>
      <c r="CM84" s="47"/>
      <c r="CN84" s="38"/>
      <c r="CO84" s="39"/>
      <c r="CP84" s="40"/>
      <c r="CQ84" s="47"/>
      <c r="CR84" s="38"/>
      <c r="CS84" s="39"/>
      <c r="CT84" s="40"/>
      <c r="CU84" s="47"/>
      <c r="CV84" s="38"/>
      <c r="CW84" s="39"/>
      <c r="CX84" s="40"/>
      <c r="CY84" s="47"/>
      <c r="CZ84" s="38"/>
      <c r="DA84" s="39"/>
      <c r="DB84" s="40"/>
      <c r="DC84" s="47"/>
      <c r="DD84" s="38"/>
      <c r="DE84" s="39"/>
      <c r="DF84" s="40"/>
      <c r="DG84" s="47"/>
      <c r="DH84" s="38"/>
      <c r="DI84" s="39"/>
      <c r="DJ84" s="40"/>
      <c r="DK84" s="47"/>
      <c r="DL84" s="38"/>
      <c r="DM84" s="39"/>
      <c r="DN84" s="40">
        <f>'4.2.3BR'!BU200</f>
        <v>0</v>
      </c>
      <c r="DO84" s="47"/>
      <c r="DP84" s="38">
        <f>'4.2.3BR'!BY200</f>
        <v>0</v>
      </c>
      <c r="DQ84" s="39"/>
      <c r="DR84" s="40">
        <f>'4.2.3BR'!BU202</f>
        <v>0</v>
      </c>
      <c r="DS84" s="47"/>
      <c r="DT84" s="38">
        <f>'4.2.3BR'!BY202</f>
        <v>0</v>
      </c>
      <c r="DU84" s="39"/>
      <c r="DV84" s="2028"/>
      <c r="DW84" s="2028"/>
    </row>
    <row r="85" spans="1:176" s="135" customFormat="1" ht="6.6" customHeight="1">
      <c r="A85" s="45">
        <f>'3.1Cost by Sub-contractors'!A83</f>
        <v>12</v>
      </c>
      <c r="B85" s="42"/>
      <c r="C85" s="2278" t="str">
        <f>'3.1Cost by Sub-contractors'!C83:G83</f>
        <v>Existing Road (ER)</v>
      </c>
      <c r="D85" s="2278"/>
      <c r="E85" s="2278"/>
      <c r="F85" s="2278"/>
      <c r="G85" s="2279"/>
      <c r="H85" s="42"/>
      <c r="I85" s="2278">
        <f>'3.1Cost by Sub-contractors'!I83:J83</f>
        <v>0</v>
      </c>
      <c r="J85" s="2279"/>
      <c r="K85" s="45">
        <f>'3.1Cost by Sub-contractors'!K83</f>
        <v>0</v>
      </c>
      <c r="L85" s="53">
        <f>'3.1Cost by Sub-contractors'!L83</f>
        <v>0</v>
      </c>
      <c r="M85" s="91"/>
      <c r="N85" s="33"/>
      <c r="O85" s="92"/>
      <c r="P85" s="31">
        <f>P86</f>
        <v>0</v>
      </c>
      <c r="Q85" s="32"/>
      <c r="R85" s="33"/>
      <c r="S85" s="92"/>
      <c r="T85" s="31">
        <f>T86</f>
        <v>0</v>
      </c>
      <c r="U85" s="32"/>
      <c r="V85" s="33"/>
      <c r="W85" s="92"/>
      <c r="X85" s="31">
        <f>X86</f>
        <v>0</v>
      </c>
      <c r="Y85" s="32"/>
      <c r="Z85" s="33"/>
      <c r="AA85" s="92"/>
      <c r="AB85" s="31">
        <f>AB86</f>
        <v>0</v>
      </c>
      <c r="AC85" s="32"/>
      <c r="AD85" s="33"/>
      <c r="AE85" s="92"/>
      <c r="AF85" s="31">
        <f>AF86</f>
        <v>0</v>
      </c>
      <c r="AG85" s="32"/>
      <c r="AH85" s="33"/>
      <c r="AI85" s="92"/>
      <c r="AJ85" s="31">
        <f>AJ86</f>
        <v>0</v>
      </c>
      <c r="AK85" s="32"/>
      <c r="AL85" s="33"/>
      <c r="AM85" s="92"/>
      <c r="AN85" s="31">
        <f>AN86</f>
        <v>0</v>
      </c>
      <c r="AO85" s="32"/>
      <c r="AP85" s="33"/>
      <c r="AQ85" s="92"/>
      <c r="AR85" s="31">
        <f>AR86</f>
        <v>0</v>
      </c>
      <c r="AS85" s="32"/>
      <c r="AT85" s="33"/>
      <c r="AU85" s="92"/>
      <c r="AV85" s="31">
        <f>AV86</f>
        <v>0</v>
      </c>
      <c r="AW85" s="32"/>
      <c r="AX85" s="33"/>
      <c r="AY85" s="92"/>
      <c r="AZ85" s="31">
        <f>AZ86</f>
        <v>0</v>
      </c>
      <c r="BA85" s="32"/>
      <c r="BB85" s="33"/>
      <c r="BC85" s="92"/>
      <c r="BD85" s="31">
        <f>BD86</f>
        <v>0</v>
      </c>
      <c r="BE85" s="32"/>
      <c r="BF85" s="33"/>
      <c r="BG85" s="92"/>
      <c r="BH85" s="31">
        <f>BH86</f>
        <v>0</v>
      </c>
      <c r="BI85" s="32"/>
      <c r="BJ85" s="33"/>
      <c r="BK85" s="92"/>
      <c r="BL85" s="31">
        <f>BL86</f>
        <v>0</v>
      </c>
      <c r="BM85" s="32"/>
      <c r="BN85" s="33"/>
      <c r="BO85" s="92"/>
      <c r="BP85" s="31">
        <f>BP86</f>
        <v>0</v>
      </c>
      <c r="BQ85" s="32"/>
      <c r="BR85" s="33"/>
      <c r="BS85" s="92"/>
      <c r="BT85" s="31">
        <f>BT86</f>
        <v>0</v>
      </c>
      <c r="BU85" s="32"/>
      <c r="BV85" s="33"/>
      <c r="BW85" s="92"/>
      <c r="BX85" s="31">
        <f>BX86</f>
        <v>0</v>
      </c>
      <c r="BY85" s="32"/>
      <c r="BZ85" s="33"/>
      <c r="CA85" s="92"/>
      <c r="CB85" s="31">
        <f>CB86</f>
        <v>0</v>
      </c>
      <c r="CC85" s="32"/>
      <c r="CD85" s="33"/>
      <c r="CE85" s="92"/>
      <c r="CF85" s="31">
        <f>CF86</f>
        <v>0</v>
      </c>
      <c r="CG85" s="32"/>
      <c r="CH85" s="33"/>
      <c r="CI85" s="92"/>
      <c r="CJ85" s="31">
        <f>CJ86</f>
        <v>0</v>
      </c>
      <c r="CK85" s="32"/>
      <c r="CL85" s="33"/>
      <c r="CM85" s="92"/>
      <c r="CN85" s="31">
        <f>CN86</f>
        <v>0</v>
      </c>
      <c r="CO85" s="32"/>
      <c r="CP85" s="33"/>
      <c r="CQ85" s="92"/>
      <c r="CR85" s="31">
        <f>CR86</f>
        <v>0</v>
      </c>
      <c r="CS85" s="32"/>
      <c r="CT85" s="33"/>
      <c r="CU85" s="92"/>
      <c r="CV85" s="31">
        <f>CV86</f>
        <v>0</v>
      </c>
      <c r="CW85" s="32"/>
      <c r="CX85" s="33"/>
      <c r="CY85" s="92"/>
      <c r="CZ85" s="31">
        <f>CZ86</f>
        <v>0</v>
      </c>
      <c r="DA85" s="32"/>
      <c r="DB85" s="33"/>
      <c r="DC85" s="92"/>
      <c r="DD85" s="31">
        <f>DD86</f>
        <v>0</v>
      </c>
      <c r="DE85" s="32"/>
      <c r="DF85" s="33"/>
      <c r="DG85" s="92"/>
      <c r="DH85" s="31">
        <f>DH86</f>
        <v>0</v>
      </c>
      <c r="DI85" s="32"/>
      <c r="DJ85" s="33"/>
      <c r="DK85" s="92"/>
      <c r="DL85" s="31">
        <f>DL86</f>
        <v>0</v>
      </c>
      <c r="DM85" s="32"/>
      <c r="DN85" s="33"/>
      <c r="DO85" s="92"/>
      <c r="DP85" s="31">
        <f>DP86</f>
        <v>124.56</v>
      </c>
      <c r="DQ85" s="32"/>
      <c r="DR85" s="33"/>
      <c r="DS85" s="92"/>
      <c r="DT85" s="31">
        <f>DT86</f>
        <v>207.60000000000002</v>
      </c>
      <c r="DU85" s="32"/>
      <c r="DV85" s="2028"/>
      <c r="DW85" s="2029"/>
    </row>
    <row r="86" spans="1:176" s="136" customFormat="1" ht="6.6" customHeight="1">
      <c r="A86" s="61">
        <f>'3.1Cost by Sub-contractors'!A84</f>
        <v>12.1</v>
      </c>
      <c r="B86" s="60"/>
      <c r="C86" s="2304" t="str">
        <f>'3.1Cost by Sub-contractors'!C84:G84</f>
        <v>Belkenman Test</v>
      </c>
      <c r="D86" s="2304"/>
      <c r="E86" s="2304"/>
      <c r="F86" s="2304"/>
      <c r="G86" s="2305"/>
      <c r="H86" s="60"/>
      <c r="I86" s="2304">
        <f>'3.1Cost by Sub-contractors'!I84:J84</f>
        <v>0</v>
      </c>
      <c r="J86" s="2305"/>
      <c r="K86" s="61" t="str">
        <f>'3.1Cost by Sub-contractors'!K84</f>
        <v>(nos.)</v>
      </c>
      <c r="L86" s="62">
        <f>'3.1Cost by Sub-contractors'!L84</f>
        <v>20.76</v>
      </c>
      <c r="M86" s="1920"/>
      <c r="N86" s="146"/>
      <c r="O86" s="151"/>
      <c r="P86" s="147"/>
      <c r="Q86" s="145"/>
      <c r="R86" s="146"/>
      <c r="S86" s="151"/>
      <c r="T86" s="147"/>
      <c r="U86" s="145"/>
      <c r="V86" s="146"/>
      <c r="W86" s="151"/>
      <c r="X86" s="147"/>
      <c r="Y86" s="145"/>
      <c r="Z86" s="146"/>
      <c r="AA86" s="151"/>
      <c r="AB86" s="147"/>
      <c r="AC86" s="145"/>
      <c r="AD86" s="146"/>
      <c r="AE86" s="151"/>
      <c r="AF86" s="147"/>
      <c r="AG86" s="145"/>
      <c r="AH86" s="146"/>
      <c r="AI86" s="151"/>
      <c r="AJ86" s="147"/>
      <c r="AK86" s="145"/>
      <c r="AL86" s="146"/>
      <c r="AM86" s="151"/>
      <c r="AN86" s="147"/>
      <c r="AO86" s="145"/>
      <c r="AP86" s="146"/>
      <c r="AQ86" s="151"/>
      <c r="AR86" s="147"/>
      <c r="AS86" s="145"/>
      <c r="AT86" s="146"/>
      <c r="AU86" s="151"/>
      <c r="AV86" s="147"/>
      <c r="AW86" s="145"/>
      <c r="AX86" s="146"/>
      <c r="AY86" s="151"/>
      <c r="AZ86" s="147"/>
      <c r="BA86" s="145"/>
      <c r="BB86" s="146"/>
      <c r="BC86" s="151"/>
      <c r="BD86" s="147"/>
      <c r="BE86" s="145"/>
      <c r="BF86" s="146"/>
      <c r="BG86" s="151"/>
      <c r="BH86" s="147"/>
      <c r="BI86" s="145"/>
      <c r="BJ86" s="146"/>
      <c r="BK86" s="151"/>
      <c r="BL86" s="147"/>
      <c r="BM86" s="145"/>
      <c r="BN86" s="146"/>
      <c r="BO86" s="151"/>
      <c r="BP86" s="147"/>
      <c r="BQ86" s="145"/>
      <c r="BR86" s="146"/>
      <c r="BS86" s="151"/>
      <c r="BT86" s="147"/>
      <c r="BU86" s="145"/>
      <c r="BV86" s="146"/>
      <c r="BW86" s="151"/>
      <c r="BX86" s="147"/>
      <c r="BY86" s="145"/>
      <c r="BZ86" s="146"/>
      <c r="CA86" s="151"/>
      <c r="CB86" s="147"/>
      <c r="CC86" s="145"/>
      <c r="CD86" s="146"/>
      <c r="CE86" s="151"/>
      <c r="CF86" s="147"/>
      <c r="CG86" s="145"/>
      <c r="CH86" s="146"/>
      <c r="CI86" s="151"/>
      <c r="CJ86" s="147"/>
      <c r="CK86" s="145"/>
      <c r="CL86" s="146"/>
      <c r="CM86" s="151"/>
      <c r="CN86" s="147"/>
      <c r="CO86" s="145"/>
      <c r="CP86" s="146"/>
      <c r="CQ86" s="151"/>
      <c r="CR86" s="147"/>
      <c r="CS86" s="145"/>
      <c r="CT86" s="146"/>
      <c r="CU86" s="151"/>
      <c r="CV86" s="147"/>
      <c r="CW86" s="145"/>
      <c r="CX86" s="146"/>
      <c r="CY86" s="151"/>
      <c r="CZ86" s="147"/>
      <c r="DA86" s="145"/>
      <c r="DB86" s="146"/>
      <c r="DC86" s="151"/>
      <c r="DD86" s="147"/>
      <c r="DE86" s="145"/>
      <c r="DF86" s="146"/>
      <c r="DG86" s="151"/>
      <c r="DH86" s="147"/>
      <c r="DI86" s="145"/>
      <c r="DJ86" s="146"/>
      <c r="DK86" s="151"/>
      <c r="DL86" s="147"/>
      <c r="DM86" s="145"/>
      <c r="DN86" s="146">
        <f>'4.2.9ER'!P71</f>
        <v>6</v>
      </c>
      <c r="DO86" s="151"/>
      <c r="DP86" s="147">
        <f>'4.2.9ER'!T71</f>
        <v>124.56</v>
      </c>
      <c r="DQ86" s="145"/>
      <c r="DR86" s="146">
        <f>'4.2.9ER'!P74</f>
        <v>10</v>
      </c>
      <c r="DS86" s="151"/>
      <c r="DT86" s="147">
        <f>'4.2.9ER'!T74</f>
        <v>207.60000000000002</v>
      </c>
      <c r="DU86" s="145"/>
      <c r="DV86" s="2028"/>
      <c r="DW86" s="2028"/>
    </row>
    <row r="87" spans="1:176" s="55" customFormat="1" ht="6.6" customHeight="1">
      <c r="A87" s="87" t="str">
        <f>'3.1Cost by Sub-contractors'!A85</f>
        <v>C</v>
      </c>
      <c r="B87" s="157"/>
      <c r="C87" s="2266" t="str">
        <f>'3.1Cost by Sub-contractors'!C85:G85</f>
        <v xml:space="preserve"> Mobilization and Temporary Camp Yard</v>
      </c>
      <c r="D87" s="2266"/>
      <c r="E87" s="2266"/>
      <c r="F87" s="2266"/>
      <c r="G87" s="2267"/>
      <c r="H87" s="2268">
        <f>'3.1Cost by Sub-contractors'!H85:I85</f>
        <v>0.02</v>
      </c>
      <c r="I87" s="2269"/>
      <c r="J87" s="540" t="str">
        <f>'3.1Cost by Sub-contractors'!J85</f>
        <v>of Boring Cost</v>
      </c>
      <c r="K87" s="156"/>
      <c r="L87" s="67"/>
      <c r="M87" s="70"/>
      <c r="N87" s="25"/>
      <c r="O87" s="104"/>
      <c r="P87" s="23">
        <f>(P9+P14+P15+P24+P25+P34+P40+P50+P60+P63+P71+P76+P77)*$H$87</f>
        <v>1946.4376000000004</v>
      </c>
      <c r="Q87" s="105"/>
      <c r="R87" s="25"/>
      <c r="S87" s="104"/>
      <c r="T87" s="23">
        <f>(T9+T14+T15+T24+T25+T34+T40+T50+T60+T63+T71+T76+T77)*$H$87</f>
        <v>1289.5920000000001</v>
      </c>
      <c r="U87" s="105"/>
      <c r="V87" s="25"/>
      <c r="W87" s="104"/>
      <c r="X87" s="23">
        <f>(X9+X14+X15+X24+X25+X34+X40+X50+X60+X63+X71+X76+X77)*$H$87</f>
        <v>1244.1568</v>
      </c>
      <c r="Y87" s="105"/>
      <c r="Z87" s="25"/>
      <c r="AA87" s="104"/>
      <c r="AB87" s="23">
        <f>(AB9+AB14+AB15+AB24+AB25+AB34+AB40+AB50+AB60+AB63+AB71+AB76+AB77)*$H$87</f>
        <v>885.04880000000003</v>
      </c>
      <c r="AC87" s="105"/>
      <c r="AD87" s="25"/>
      <c r="AE87" s="104"/>
      <c r="AF87" s="23">
        <f>(AF9+AF14+AF15+AF24+AF25+AF34+AF40+AF50+AF60+AF63+AF71+AF76+AF77)*$H$87</f>
        <v>2631.1871999999998</v>
      </c>
      <c r="AG87" s="105"/>
      <c r="AH87" s="25"/>
      <c r="AI87" s="104"/>
      <c r="AJ87" s="23">
        <f>(AJ9+AJ14+AJ15+AJ24+AJ25+AJ34+AJ40+AJ50+AJ60+AJ63+AJ71+AJ76+AJ77)*$H$87</f>
        <v>1643.0383999999999</v>
      </c>
      <c r="AK87" s="105"/>
      <c r="AL87" s="25"/>
      <c r="AM87" s="104"/>
      <c r="AN87" s="23">
        <f>(AN9+AN14+AN15+AN24+AN25+AN34+AN40+AN50+AN60+AN63+AN71+AN76+AN77)*$H$87</f>
        <v>449.5</v>
      </c>
      <c r="AO87" s="105"/>
      <c r="AP87" s="25"/>
      <c r="AQ87" s="104"/>
      <c r="AR87" s="23">
        <f>(AR9+AR14+AR15+AR24+AR25+AR34+AR40+AR50+AR60+AR63+AR71+AR76+AR77)*$H$87</f>
        <v>780.77440000000001</v>
      </c>
      <c r="AS87" s="105"/>
      <c r="AT87" s="25"/>
      <c r="AU87" s="104"/>
      <c r="AV87" s="23">
        <f>(AV9+AV14+AV15+AV24+AV25+AV34+AV40+AV50+AV60+AV63+AV71+AV76+AV77)*$H$87</f>
        <v>688.88920000000019</v>
      </c>
      <c r="AW87" s="105"/>
      <c r="AX87" s="25"/>
      <c r="AY87" s="104"/>
      <c r="AZ87" s="23">
        <f>(AZ9+AZ14+AZ15+AZ24+AZ25+AZ34+AZ40+AZ50+AZ60+AZ63+AZ71+AZ76+AZ77)*$H$87</f>
        <v>409.53640000000001</v>
      </c>
      <c r="BA87" s="105"/>
      <c r="BB87" s="25"/>
      <c r="BC87" s="104"/>
      <c r="BD87" s="23">
        <f>(BD9+BD14+BD15+BD24+BD25+BD34+BD40+BD50+BD60+BD63+BD71+BD76+BD77)*$H$87</f>
        <v>246.52840000000003</v>
      </c>
      <c r="BE87" s="105"/>
      <c r="BF87" s="25"/>
      <c r="BG87" s="104"/>
      <c r="BH87" s="23">
        <f>(BH9+BH14+BH15+BH24+BH25+BH34+BH40+BH50+BH60+BH63+BH71+BH76+BH77)*$H$87</f>
        <v>203.9348</v>
      </c>
      <c r="BI87" s="105"/>
      <c r="BJ87" s="25"/>
      <c r="BK87" s="104"/>
      <c r="BL87" s="23">
        <f>(BL9+BL14+BL15+BL24+BL25+BL34+BL40+BL50+BL60+BL63+BL71+BL76+BL77)*$H$87</f>
        <v>294.08920000000001</v>
      </c>
      <c r="BM87" s="105"/>
      <c r="BN87" s="25"/>
      <c r="BO87" s="104"/>
      <c r="BP87" s="23">
        <f>(BP9+BP14+BP15+BP24+BP25+BP34+BP40+BP50+BP60+BP63+BP71+BP76+BP77)*$H$87</f>
        <v>437.78880000000004</v>
      </c>
      <c r="BQ87" s="105"/>
      <c r="BR87" s="25"/>
      <c r="BS87" s="104"/>
      <c r="BT87" s="23">
        <f>(BT9+BT14+BT15+BT24+BT25+BT34+BT40+BT50+BT60+BT63+BT71+BT76+BT77)*$H$87</f>
        <v>617.30320000000006</v>
      </c>
      <c r="BU87" s="105"/>
      <c r="BV87" s="25"/>
      <c r="BW87" s="104"/>
      <c r="BX87" s="23">
        <f>(BX9+BX14+BX15+BX24+BX25+BX34+BX40+BX50+BX60+BX63+BX71+BX76+BX77)*$H$87</f>
        <v>293.92160000000001</v>
      </c>
      <c r="BY87" s="105"/>
      <c r="BZ87" s="25"/>
      <c r="CA87" s="104"/>
      <c r="CB87" s="23">
        <f>(CB9+CB14+CB15+CB24+CB25+CB34+CB40+CB50+CB60+CB63+CB71+CB76+CB77)*$H$87</f>
        <v>463.88520000000005</v>
      </c>
      <c r="CC87" s="105"/>
      <c r="CD87" s="25"/>
      <c r="CE87" s="104"/>
      <c r="CF87" s="23">
        <f>(CF9+CF14+CF15+CF24+CF25+CF34+CF40+CF50+CF60+CF63+CF71+CF76+CF77)*$H$87</f>
        <v>626.21759999999995</v>
      </c>
      <c r="CG87" s="105"/>
      <c r="CH87" s="25"/>
      <c r="CI87" s="104"/>
      <c r="CJ87" s="23">
        <f>(CJ9+CJ14+CJ15+CJ24+CJ25+CJ34+CJ40+CJ50+CJ60+CJ63+CJ71+CJ76+CJ77)*$H$87</f>
        <v>1007.3292</v>
      </c>
      <c r="CK87" s="105"/>
      <c r="CL87" s="25"/>
      <c r="CM87" s="104"/>
      <c r="CN87" s="23">
        <f>(CN9+CN14+CN15+CN24+CN25+CN34+CN40+CN50+CN60+CN63+CN71+CN76+CN77)*$H$87</f>
        <v>321.42999999999995</v>
      </c>
      <c r="CO87" s="105"/>
      <c r="CP87" s="25"/>
      <c r="CQ87" s="104"/>
      <c r="CR87" s="23">
        <f>(CR9+CR14+CR15+CR24+CR25+CR34+CR40+CR50+CR60+CR63+CR71+CR76+CR77)*$H$87</f>
        <v>1008.9303999999998</v>
      </c>
      <c r="CS87" s="105"/>
      <c r="CT87" s="25"/>
      <c r="CU87" s="104"/>
      <c r="CV87" s="23">
        <f>(CV9+CV14+CV15+CV24+CV25+CV34+CV40+CV50+CV60+CV63+CV71+CV76+CV77)*$H$87</f>
        <v>924.63960000000009</v>
      </c>
      <c r="CW87" s="105"/>
      <c r="CX87" s="25"/>
      <c r="CY87" s="104"/>
      <c r="CZ87" s="23">
        <f>(CZ9+CZ14+CZ15+CZ24+CZ25+CZ34+CZ40+CZ50+CZ60+CZ63+CZ71+CZ76+CZ77)*$H$87</f>
        <v>1573.3696</v>
      </c>
      <c r="DA87" s="105"/>
      <c r="DB87" s="25"/>
      <c r="DC87" s="104"/>
      <c r="DD87" s="23">
        <f>(DD9+DD14+DD15+DD24+DD25+DD34+DD40+DD50+DD60+DD63+DD71+DD76+DD77)*$H$87</f>
        <v>613.24879999999996</v>
      </c>
      <c r="DE87" s="105"/>
      <c r="DF87" s="25"/>
      <c r="DG87" s="104"/>
      <c r="DH87" s="23">
        <f>(DH9+DH14+DH15+DH24+DH25+DH34+DH40+DH50+DH60+DH63+DH71+DH76+DH77)*$H$87</f>
        <v>846.99959999999999</v>
      </c>
      <c r="DI87" s="105"/>
      <c r="DJ87" s="25"/>
      <c r="DK87" s="104"/>
      <c r="DL87" s="23">
        <f>(DL9+DL14+DL15+DL24+DL25+DL34+DL40+DL50+DL60+DL63+DL71+DL76+DL77)*$H$87</f>
        <v>1873.4763999999996</v>
      </c>
      <c r="DM87" s="105"/>
      <c r="DN87" s="25"/>
      <c r="DO87" s="104"/>
      <c r="DP87" s="23">
        <f>(DP9+DP14+DP15+DP24+DP25+DP34+DP40+DP50+DP60+DP63+DP71+DP76+DP77)*$H$87</f>
        <v>149.6232</v>
      </c>
      <c r="DQ87" s="105"/>
      <c r="DR87" s="25"/>
      <c r="DS87" s="104"/>
      <c r="DT87" s="23">
        <f>(DT9+DT14+DT15+DT24+DT25+DT34+DT40+DT50+DT60+DT63+DT71+DT76+DT77)*$H$87</f>
        <v>70.992800000000003</v>
      </c>
      <c r="DU87" s="105"/>
      <c r="DV87" s="2028"/>
      <c r="DW87" s="2029"/>
      <c r="DX87" s="135"/>
      <c r="DY87" s="135"/>
      <c r="DZ87" s="135"/>
      <c r="EA87" s="135"/>
      <c r="EB87" s="135"/>
      <c r="EC87" s="135"/>
      <c r="ED87" s="135"/>
      <c r="EE87" s="135"/>
      <c r="EF87" s="135"/>
      <c r="EG87" s="135"/>
      <c r="EH87" s="135"/>
      <c r="EI87" s="135"/>
      <c r="EJ87" s="135"/>
      <c r="EK87" s="135"/>
      <c r="EL87" s="135"/>
      <c r="EM87" s="135"/>
      <c r="EN87" s="135"/>
      <c r="EO87" s="135"/>
      <c r="EP87" s="135"/>
      <c r="EQ87" s="135"/>
      <c r="ER87" s="135"/>
      <c r="ES87" s="135"/>
      <c r="ET87" s="135"/>
      <c r="EU87" s="135"/>
      <c r="EV87" s="135"/>
      <c r="EW87" s="135"/>
      <c r="EX87" s="135"/>
      <c r="EY87" s="135"/>
      <c r="EZ87" s="135"/>
      <c r="FA87" s="135"/>
      <c r="FB87" s="135"/>
      <c r="FC87" s="135"/>
      <c r="FD87" s="135"/>
      <c r="FE87" s="135"/>
      <c r="FF87" s="135"/>
      <c r="FG87" s="135"/>
      <c r="FH87" s="135"/>
      <c r="FI87" s="135"/>
      <c r="FJ87" s="135"/>
      <c r="FK87" s="135"/>
      <c r="FL87" s="135"/>
      <c r="FM87" s="135"/>
      <c r="FN87" s="135"/>
      <c r="FO87" s="135"/>
      <c r="FP87" s="135"/>
      <c r="FQ87" s="135"/>
      <c r="FR87" s="135"/>
      <c r="FS87" s="135"/>
      <c r="FT87" s="135"/>
    </row>
    <row r="88" spans="1:176" s="55" customFormat="1" ht="6.6" customHeight="1">
      <c r="A88" s="87" t="str">
        <f>'3.1Cost by Sub-contractors'!A86</f>
        <v>D</v>
      </c>
      <c r="B88" s="157"/>
      <c r="C88" s="2266" t="str">
        <f>'3.1Cost by Sub-contractors'!C86:G86</f>
        <v xml:space="preserve"> Reporting</v>
      </c>
      <c r="D88" s="2266"/>
      <c r="E88" s="2266"/>
      <c r="F88" s="2266"/>
      <c r="G88" s="2267"/>
      <c r="H88" s="2268">
        <f>'3.1Cost by Sub-contractors'!H86:I86</f>
        <v>0.02</v>
      </c>
      <c r="I88" s="2269"/>
      <c r="J88" s="540" t="str">
        <f>'3.1Cost by Sub-contractors'!J86</f>
        <v>of Boring Cost</v>
      </c>
      <c r="K88" s="156"/>
      <c r="L88" s="71"/>
      <c r="M88" s="73"/>
      <c r="N88" s="25"/>
      <c r="O88" s="106"/>
      <c r="P88" s="23">
        <f>(P9+P14+P15+P24+P25+P34+P40+P50+P60+P63+P71+P76+P77)*$H$88</f>
        <v>1946.4376000000004</v>
      </c>
      <c r="Q88" s="107"/>
      <c r="R88" s="25"/>
      <c r="S88" s="106"/>
      <c r="T88" s="23">
        <f>(T9+T14+T15+T24+T25+T34+T40+T50+T60+T63+T71+T76+T77)*$H$88</f>
        <v>1289.5920000000001</v>
      </c>
      <c r="U88" s="107"/>
      <c r="V88" s="25"/>
      <c r="W88" s="106"/>
      <c r="X88" s="23">
        <f>(X9+X14+X15+X24+X25+X34+X40+X50+X60+X63+X71+X76+X77)*$H$88</f>
        <v>1244.1568</v>
      </c>
      <c r="Y88" s="107"/>
      <c r="Z88" s="25"/>
      <c r="AA88" s="106"/>
      <c r="AB88" s="23">
        <f>(AB9+AB14+AB15+AB24+AB25+AB34+AB40+AB50+AB60+AB63+AB71+AB76+AB77)*$H$88</f>
        <v>885.04880000000003</v>
      </c>
      <c r="AC88" s="107"/>
      <c r="AD88" s="25"/>
      <c r="AE88" s="106"/>
      <c r="AF88" s="23">
        <f>(AF9+AF14+AF15+AF24+AF25+AF34+AF40+AF50+AF60+AF63+AF71+AF76+AF77)*$H$88</f>
        <v>2631.1871999999998</v>
      </c>
      <c r="AG88" s="107"/>
      <c r="AH88" s="25"/>
      <c r="AI88" s="106"/>
      <c r="AJ88" s="23">
        <f>(AJ9+AJ14+AJ15+AJ24+AJ25+AJ34+AJ40+AJ50+AJ60+AJ63+AJ71+AJ76+AJ77)*$H$88</f>
        <v>1643.0383999999999</v>
      </c>
      <c r="AK88" s="107"/>
      <c r="AL88" s="25"/>
      <c r="AM88" s="106"/>
      <c r="AN88" s="23">
        <f>(AN9+AN14+AN15+AN24+AN25+AN34+AN40+AN50+AN60+AN63+AN71+AN76+AN77)*$H$88</f>
        <v>449.5</v>
      </c>
      <c r="AO88" s="107"/>
      <c r="AP88" s="25"/>
      <c r="AQ88" s="106"/>
      <c r="AR88" s="23">
        <f>(AR9+AR14+AR15+AR24+AR25+AR34+AR40+AR50+AR60+AR63+AR71+AR76+AR77)*$H$88</f>
        <v>780.77440000000001</v>
      </c>
      <c r="AS88" s="107"/>
      <c r="AT88" s="25"/>
      <c r="AU88" s="106"/>
      <c r="AV88" s="23">
        <f>(AV9+AV14+AV15+AV24+AV25+AV34+AV40+AV50+AV60+AV63+AV71+AV76+AV77)*$H$88</f>
        <v>688.88920000000019</v>
      </c>
      <c r="AW88" s="107"/>
      <c r="AX88" s="25"/>
      <c r="AY88" s="106"/>
      <c r="AZ88" s="23">
        <f>(AZ9+AZ14+AZ15+AZ24+AZ25+AZ34+AZ40+AZ50+AZ60+AZ63+AZ71+AZ76+AZ77)*$H$88</f>
        <v>409.53640000000001</v>
      </c>
      <c r="BA88" s="107"/>
      <c r="BB88" s="25"/>
      <c r="BC88" s="106"/>
      <c r="BD88" s="23">
        <f>(BD9+BD14+BD15+BD24+BD25+BD34+BD40+BD50+BD60+BD63+BD71+BD76+BD77)*$H$88</f>
        <v>246.52840000000003</v>
      </c>
      <c r="BE88" s="107"/>
      <c r="BF88" s="25"/>
      <c r="BG88" s="106"/>
      <c r="BH88" s="23">
        <f>(BH9+BH14+BH15+BH24+BH25+BH34+BH40+BH50+BH60+BH63+BH71+BH76+BH77)*$H$88</f>
        <v>203.9348</v>
      </c>
      <c r="BI88" s="107"/>
      <c r="BJ88" s="25"/>
      <c r="BK88" s="106"/>
      <c r="BL88" s="23">
        <f>(BL9+BL14+BL15+BL24+BL25+BL34+BL40+BL50+BL60+BL63+BL71+BL76+BL77)*$H$88</f>
        <v>294.08920000000001</v>
      </c>
      <c r="BM88" s="107"/>
      <c r="BN88" s="25"/>
      <c r="BO88" s="106"/>
      <c r="BP88" s="23">
        <f>(BP9+BP14+BP15+BP24+BP25+BP34+BP40+BP50+BP60+BP63+BP71+BP76+BP77)*$H$88</f>
        <v>437.78880000000004</v>
      </c>
      <c r="BQ88" s="107"/>
      <c r="BR88" s="25"/>
      <c r="BS88" s="106"/>
      <c r="BT88" s="23">
        <f>(BT9+BT14+BT15+BT24+BT25+BT34+BT40+BT50+BT60+BT63+BT71+BT76+BT77)*$H$88</f>
        <v>617.30320000000006</v>
      </c>
      <c r="BU88" s="107"/>
      <c r="BV88" s="25"/>
      <c r="BW88" s="106"/>
      <c r="BX88" s="23">
        <f>(BX9+BX14+BX15+BX24+BX25+BX34+BX40+BX50+BX60+BX63+BX71+BX76+BX77)*$H$88</f>
        <v>293.92160000000001</v>
      </c>
      <c r="BY88" s="107"/>
      <c r="BZ88" s="25"/>
      <c r="CA88" s="106"/>
      <c r="CB88" s="23">
        <f>(CB9+CB14+CB15+CB24+CB25+CB34+CB40+CB50+CB60+CB63+CB71+CB76+CB77)*$H$88</f>
        <v>463.88520000000005</v>
      </c>
      <c r="CC88" s="107"/>
      <c r="CD88" s="25"/>
      <c r="CE88" s="106"/>
      <c r="CF88" s="23">
        <f>(CF9+CF14+CF15+CF24+CF25+CF34+CF40+CF50+CF60+CF63+CF71+CF76+CF77)*$H$88</f>
        <v>626.21759999999995</v>
      </c>
      <c r="CG88" s="107"/>
      <c r="CH88" s="25"/>
      <c r="CI88" s="106"/>
      <c r="CJ88" s="23">
        <f>(CJ9+CJ14+CJ15+CJ24+CJ25+CJ34+CJ40+CJ50+CJ60+CJ63+CJ71+CJ76+CJ77)*$H$88</f>
        <v>1007.3292</v>
      </c>
      <c r="CK88" s="107"/>
      <c r="CL88" s="25"/>
      <c r="CM88" s="106"/>
      <c r="CN88" s="23">
        <f>(CN9+CN14+CN15+CN24+CN25+CN34+CN40+CN50+CN60+CN63+CN71+CN76+CN77)*$H$88</f>
        <v>321.42999999999995</v>
      </c>
      <c r="CO88" s="107"/>
      <c r="CP88" s="25"/>
      <c r="CQ88" s="106"/>
      <c r="CR88" s="23">
        <f>(CR9+CR14+CR15+CR24+CR25+CR34+CR40+CR50+CR60+CR63+CR71+CR76+CR77)*$H$88</f>
        <v>1008.9303999999998</v>
      </c>
      <c r="CS88" s="107"/>
      <c r="CT88" s="25"/>
      <c r="CU88" s="106"/>
      <c r="CV88" s="23">
        <f>(CV9+CV14+CV15+CV24+CV25+CV34+CV40+CV50+CV60+CV63+CV71+CV76+CV77)*$H$88</f>
        <v>924.63960000000009</v>
      </c>
      <c r="CW88" s="107"/>
      <c r="CX88" s="25"/>
      <c r="CY88" s="106"/>
      <c r="CZ88" s="23">
        <f>(CZ9+CZ14+CZ15+CZ24+CZ25+CZ34+CZ40+CZ50+CZ60+CZ63+CZ71+CZ76+CZ77)*$H$88</f>
        <v>1573.3696</v>
      </c>
      <c r="DA88" s="107"/>
      <c r="DB88" s="25"/>
      <c r="DC88" s="106"/>
      <c r="DD88" s="23">
        <f>(DD9+DD14+DD15+DD24+DD25+DD34+DD40+DD50+DD60+DD63+DD71+DD76+DD77)*$H$88</f>
        <v>613.24879999999996</v>
      </c>
      <c r="DE88" s="107"/>
      <c r="DF88" s="25"/>
      <c r="DG88" s="106"/>
      <c r="DH88" s="23">
        <f>(DH9+DH14+DH15+DH24+DH25+DH34+DH40+DH50+DH60+DH63+DH71+DH76+DH77)*$H$88</f>
        <v>846.99959999999999</v>
      </c>
      <c r="DI88" s="107"/>
      <c r="DJ88" s="25"/>
      <c r="DK88" s="106"/>
      <c r="DL88" s="23">
        <f>(DL9+DL14+DL15+DL24+DL25+DL34+DL40+DL50+DL60+DL63+DL71+DL76+DL77)*$H$88</f>
        <v>1873.4763999999996</v>
      </c>
      <c r="DM88" s="107"/>
      <c r="DN88" s="25"/>
      <c r="DO88" s="106"/>
      <c r="DP88" s="23">
        <f>(DP9+DP14+DP15+DP24+DP25+DP34+DP40+DP50+DP60+DP63+DP71+DP76+DP77)*$H$88</f>
        <v>149.6232</v>
      </c>
      <c r="DQ88" s="107"/>
      <c r="DR88" s="25"/>
      <c r="DS88" s="106"/>
      <c r="DT88" s="23">
        <f>(DT9+DT14+DT15+DT24+DT25+DT34+DT40+DT50+DT60+DT63+DT71+DT76+DT77)*$H$88</f>
        <v>70.992800000000003</v>
      </c>
      <c r="DU88" s="107"/>
      <c r="DV88" s="2028"/>
      <c r="DW88" s="2029"/>
      <c r="DX88" s="135"/>
      <c r="DY88" s="135"/>
      <c r="DZ88" s="135"/>
      <c r="EA88" s="135"/>
      <c r="EB88" s="135"/>
      <c r="EC88" s="135"/>
      <c r="ED88" s="135"/>
      <c r="EE88" s="135"/>
      <c r="EF88" s="135"/>
      <c r="EG88" s="135"/>
      <c r="EH88" s="135"/>
      <c r="EI88" s="135"/>
      <c r="EJ88" s="135"/>
      <c r="EK88" s="135"/>
      <c r="EL88" s="135"/>
      <c r="EM88" s="135"/>
      <c r="EN88" s="135"/>
      <c r="EO88" s="135"/>
      <c r="EP88" s="135"/>
      <c r="EQ88" s="135"/>
      <c r="ER88" s="135"/>
      <c r="ES88" s="135"/>
      <c r="ET88" s="135"/>
      <c r="EU88" s="135"/>
      <c r="EV88" s="135"/>
      <c r="EW88" s="135"/>
      <c r="EX88" s="135"/>
      <c r="EY88" s="135"/>
      <c r="EZ88" s="135"/>
      <c r="FA88" s="135"/>
      <c r="FB88" s="135"/>
      <c r="FC88" s="135"/>
      <c r="FD88" s="135"/>
      <c r="FE88" s="135"/>
      <c r="FF88" s="135"/>
      <c r="FG88" s="135"/>
      <c r="FH88" s="135"/>
      <c r="FI88" s="135"/>
      <c r="FJ88" s="135"/>
      <c r="FK88" s="135"/>
      <c r="FL88" s="135"/>
      <c r="FM88" s="135"/>
      <c r="FN88" s="135"/>
      <c r="FO88" s="135"/>
      <c r="FP88" s="135"/>
      <c r="FQ88" s="135"/>
      <c r="FR88" s="135"/>
      <c r="FS88" s="135"/>
      <c r="FT88" s="135"/>
    </row>
    <row r="89" spans="1:176" s="55" customFormat="1" ht="6.6" customHeight="1">
      <c r="A89" s="2270" t="s">
        <v>31</v>
      </c>
      <c r="B89" s="2271"/>
      <c r="C89" s="2271"/>
      <c r="D89" s="2271"/>
      <c r="E89" s="2271"/>
      <c r="F89" s="2271"/>
      <c r="G89" s="2271"/>
      <c r="H89" s="2271"/>
      <c r="I89" s="2271"/>
      <c r="J89" s="2271"/>
      <c r="K89" s="2272"/>
      <c r="L89" s="158"/>
      <c r="M89" s="1944"/>
      <c r="N89" s="108"/>
      <c r="O89" s="109"/>
      <c r="P89" s="110">
        <f>P7+P69+P87+P88</f>
        <v>159531.53519999998</v>
      </c>
      <c r="Q89" s="111"/>
      <c r="R89" s="108"/>
      <c r="S89" s="109"/>
      <c r="T89" s="110">
        <f>T7+T69+T87+T88</f>
        <v>136348.334</v>
      </c>
      <c r="U89" s="111"/>
      <c r="V89" s="108"/>
      <c r="W89" s="109"/>
      <c r="X89" s="110">
        <f>X7+X69+X87+X88</f>
        <v>111856.7436</v>
      </c>
      <c r="Y89" s="111"/>
      <c r="Z89" s="108"/>
      <c r="AA89" s="109"/>
      <c r="AB89" s="110">
        <f>AB7+AB69+AB87+AB88</f>
        <v>74766.577600000004</v>
      </c>
      <c r="AC89" s="111"/>
      <c r="AD89" s="108"/>
      <c r="AE89" s="109"/>
      <c r="AF89" s="110">
        <f>AF7+AF69+AF87+AF88</f>
        <v>183743.37439999994</v>
      </c>
      <c r="AG89" s="111"/>
      <c r="AH89" s="108"/>
      <c r="AI89" s="109"/>
      <c r="AJ89" s="110">
        <f>AJ7+AJ69+AJ87+AJ88</f>
        <v>130040.30680000002</v>
      </c>
      <c r="AK89" s="111"/>
      <c r="AL89" s="108"/>
      <c r="AM89" s="109"/>
      <c r="AN89" s="110">
        <f>AN7+AN69+AN87+AN88</f>
        <v>31613.489999999998</v>
      </c>
      <c r="AO89" s="111"/>
      <c r="AP89" s="108"/>
      <c r="AQ89" s="109"/>
      <c r="AR89" s="110">
        <f>AR7+AR69+AR87+AR88</f>
        <v>43985.388800000001</v>
      </c>
      <c r="AS89" s="111"/>
      <c r="AT89" s="108"/>
      <c r="AU89" s="109"/>
      <c r="AV89" s="110">
        <f>AV7+AV69+AV87+AV88</f>
        <v>54586.28839999999</v>
      </c>
      <c r="AW89" s="111"/>
      <c r="AX89" s="108"/>
      <c r="AY89" s="109"/>
      <c r="AZ89" s="110">
        <f>AZ7+AZ69+AZ87+AZ88</f>
        <v>35542.5628</v>
      </c>
      <c r="BA89" s="111"/>
      <c r="BB89" s="108"/>
      <c r="BC89" s="109"/>
      <c r="BD89" s="110">
        <f>BD7+BD69+BD87+BD88</f>
        <v>19812.886799999997</v>
      </c>
      <c r="BE89" s="111"/>
      <c r="BF89" s="108"/>
      <c r="BG89" s="109"/>
      <c r="BH89" s="110">
        <f>BH7+BH69+BH87+BH88</f>
        <v>16483.659599999999</v>
      </c>
      <c r="BI89" s="111"/>
      <c r="BJ89" s="108"/>
      <c r="BK89" s="109"/>
      <c r="BL89" s="110">
        <f>BL7+BL69+BL87+BL88</f>
        <v>24075.028399999996</v>
      </c>
      <c r="BM89" s="111"/>
      <c r="BN89" s="108"/>
      <c r="BO89" s="109"/>
      <c r="BP89" s="110">
        <f>BP7+BP69+BP87+BP88</f>
        <v>33546.74760000001</v>
      </c>
      <c r="BQ89" s="111"/>
      <c r="BR89" s="108"/>
      <c r="BS89" s="109"/>
      <c r="BT89" s="110">
        <f>BT7+BT69+BT87+BT88</f>
        <v>47718.366400000006</v>
      </c>
      <c r="BU89" s="111"/>
      <c r="BV89" s="108"/>
      <c r="BW89" s="109"/>
      <c r="BX89" s="110">
        <f>BX7+BX69+BX87+BX88</f>
        <v>22377.373200000002</v>
      </c>
      <c r="BY89" s="111"/>
      <c r="BZ89" s="108"/>
      <c r="CA89" s="109"/>
      <c r="CB89" s="110">
        <f>CB7+CB69+CB87+CB88</f>
        <v>32218.010400000003</v>
      </c>
      <c r="CC89" s="111"/>
      <c r="CD89" s="108"/>
      <c r="CE89" s="109"/>
      <c r="CF89" s="110">
        <f>CF7+CF69+CF87+CF88</f>
        <v>44846.905199999994</v>
      </c>
      <c r="CG89" s="111"/>
      <c r="CH89" s="108"/>
      <c r="CI89" s="109"/>
      <c r="CJ89" s="110">
        <f>CJ7+CJ69+CJ87+CJ88</f>
        <v>66045.268400000001</v>
      </c>
      <c r="CK89" s="111"/>
      <c r="CL89" s="108"/>
      <c r="CM89" s="109"/>
      <c r="CN89" s="110">
        <f>CN7+CN69+CN87+CN88</f>
        <v>22124.68</v>
      </c>
      <c r="CO89" s="111"/>
      <c r="CP89" s="108"/>
      <c r="CQ89" s="109"/>
      <c r="CR89" s="110">
        <f>CR7+CR69+CR87+CR88</f>
        <v>72091.680799999987</v>
      </c>
      <c r="CS89" s="111"/>
      <c r="CT89" s="108"/>
      <c r="CU89" s="109"/>
      <c r="CV89" s="110">
        <f>CV7+CV69+CV87+CV88</f>
        <v>66860.129199999996</v>
      </c>
      <c r="CW89" s="111"/>
      <c r="CX89" s="108"/>
      <c r="CY89" s="109"/>
      <c r="CZ89" s="110">
        <f>CZ7+CZ69+CZ87+CZ88</f>
        <v>99604.219200000007</v>
      </c>
      <c r="DA89" s="111"/>
      <c r="DB89" s="108"/>
      <c r="DC89" s="109"/>
      <c r="DD89" s="110">
        <f>DD7+DD69+DD87+DD88</f>
        <v>46774.777600000009</v>
      </c>
      <c r="DE89" s="111"/>
      <c r="DF89" s="108"/>
      <c r="DG89" s="109"/>
      <c r="DH89" s="110">
        <f>DH7+DH69+DH87+DH88</f>
        <v>62711.259199999993</v>
      </c>
      <c r="DI89" s="111"/>
      <c r="DJ89" s="108"/>
      <c r="DK89" s="109"/>
      <c r="DL89" s="110">
        <f>DL7+DL69+DL87+DL88</f>
        <v>135781.28279999999</v>
      </c>
      <c r="DM89" s="111"/>
      <c r="DN89" s="108"/>
      <c r="DO89" s="109"/>
      <c r="DP89" s="110">
        <f>DP7+DP69+DP87+DP88</f>
        <v>10940.266399999999</v>
      </c>
      <c r="DQ89" s="111"/>
      <c r="DR89" s="108"/>
      <c r="DS89" s="109"/>
      <c r="DT89" s="110">
        <f>DT7+DT69+DT87+DT88</f>
        <v>5333.0255999999999</v>
      </c>
      <c r="DU89" s="111"/>
      <c r="DV89" s="2026"/>
      <c r="DW89" s="2029"/>
      <c r="DX89" s="135"/>
      <c r="DY89" s="135"/>
      <c r="DZ89" s="135"/>
      <c r="EA89" s="135"/>
      <c r="EB89" s="135"/>
      <c r="EC89" s="135"/>
      <c r="ED89" s="135"/>
      <c r="EE89" s="135"/>
      <c r="EF89" s="135"/>
      <c r="EG89" s="135"/>
      <c r="EH89" s="135"/>
      <c r="EI89" s="135"/>
      <c r="EJ89" s="135"/>
      <c r="EK89" s="135"/>
      <c r="EL89" s="135"/>
      <c r="EM89" s="135"/>
      <c r="EN89" s="135"/>
      <c r="EO89" s="135"/>
      <c r="EP89" s="135"/>
      <c r="EQ89" s="135"/>
      <c r="ER89" s="135"/>
      <c r="ES89" s="135"/>
      <c r="ET89" s="135"/>
      <c r="EU89" s="135"/>
      <c r="EV89" s="135"/>
      <c r="EW89" s="135"/>
      <c r="EX89" s="135"/>
      <c r="EY89" s="135"/>
      <c r="EZ89" s="135"/>
      <c r="FA89" s="135"/>
      <c r="FB89" s="135"/>
      <c r="FC89" s="135"/>
      <c r="FD89" s="135"/>
      <c r="FE89" s="135"/>
      <c r="FF89" s="135"/>
      <c r="FG89" s="135"/>
      <c r="FH89" s="135"/>
      <c r="FI89" s="135"/>
      <c r="FJ89" s="135"/>
      <c r="FK89" s="135"/>
      <c r="FL89" s="135"/>
      <c r="FM89" s="135"/>
      <c r="FN89" s="135"/>
      <c r="FO89" s="135"/>
      <c r="FP89" s="135"/>
      <c r="FQ89" s="135"/>
      <c r="FR89" s="135"/>
      <c r="FS89" s="135"/>
      <c r="FT89" s="135"/>
    </row>
    <row r="90" spans="1:176" s="55" customFormat="1" ht="6.6" customHeight="1">
      <c r="A90" s="2273"/>
      <c r="B90" s="2274"/>
      <c r="C90" s="2274"/>
      <c r="D90" s="2274"/>
      <c r="E90" s="2274"/>
      <c r="F90" s="2274"/>
      <c r="G90" s="2274"/>
      <c r="H90" s="2274"/>
      <c r="I90" s="2274"/>
      <c r="J90" s="2274"/>
      <c r="K90" s="2275"/>
      <c r="L90" s="160"/>
      <c r="M90" s="1945"/>
      <c r="N90" s="112"/>
      <c r="O90" s="113"/>
      <c r="P90" s="75">
        <f>P89/'3.1Cost by Sub-contractors'!$P$87</f>
        <v>8.9056091574532315E-2</v>
      </c>
      <c r="Q90" s="114"/>
      <c r="R90" s="112"/>
      <c r="S90" s="113"/>
      <c r="T90" s="75">
        <f>T89/'3.1Cost by Sub-contractors'!$P$87</f>
        <v>7.6114416522827508E-2</v>
      </c>
      <c r="U90" s="114"/>
      <c r="V90" s="112"/>
      <c r="W90" s="113"/>
      <c r="X90" s="75">
        <f>X89/'3.1Cost by Sub-contractors'!$P$87</f>
        <v>6.244235278487173E-2</v>
      </c>
      <c r="Y90" s="114"/>
      <c r="Z90" s="112"/>
      <c r="AA90" s="113"/>
      <c r="AB90" s="75">
        <f>AB89/'3.1Cost by Sub-contractors'!$P$87</f>
        <v>4.1737322800238286E-2</v>
      </c>
      <c r="AC90" s="114"/>
      <c r="AD90" s="112"/>
      <c r="AE90" s="113"/>
      <c r="AF90" s="75">
        <f>AF89/'3.1Cost by Sub-contractors'!$P$87</f>
        <v>0.10257198839254932</v>
      </c>
      <c r="AG90" s="114"/>
      <c r="AH90" s="112"/>
      <c r="AI90" s="113"/>
      <c r="AJ90" s="75">
        <f>AJ89/'3.1Cost by Sub-contractors'!$P$87</f>
        <v>7.2593054760254572E-2</v>
      </c>
      <c r="AK90" s="114"/>
      <c r="AL90" s="112"/>
      <c r="AM90" s="113"/>
      <c r="AN90" s="75">
        <f>AN89/'3.1Cost by Sub-contractors'!$P$87</f>
        <v>1.7647757585363983E-2</v>
      </c>
      <c r="AO90" s="114"/>
      <c r="AP90" s="112"/>
      <c r="AQ90" s="113"/>
      <c r="AR90" s="75">
        <f>AR89/'3.1Cost by Sub-contractors'!$P$87</f>
        <v>2.4554184901457703E-2</v>
      </c>
      <c r="AS90" s="114"/>
      <c r="AT90" s="112"/>
      <c r="AU90" s="113"/>
      <c r="AV90" s="75">
        <f>AV89/'3.1Cost by Sub-contractors'!$P$87</f>
        <v>3.0471978423387166E-2</v>
      </c>
      <c r="AW90" s="114"/>
      <c r="AX90" s="112"/>
      <c r="AY90" s="113"/>
      <c r="AZ90" s="75">
        <f>AZ89/'3.1Cost by Sub-contractors'!$P$87</f>
        <v>1.9841103663561847E-2</v>
      </c>
      <c r="BA90" s="114"/>
      <c r="BB90" s="112"/>
      <c r="BC90" s="113"/>
      <c r="BD90" s="75">
        <f>BD89/'3.1Cost by Sub-contractors'!$P$87</f>
        <v>1.1060247486521036E-2</v>
      </c>
      <c r="BE90" s="114"/>
      <c r="BF90" s="112"/>
      <c r="BG90" s="113"/>
      <c r="BH90" s="75">
        <f>BH89/'3.1Cost by Sub-contractors'!$P$87</f>
        <v>9.201756235722721E-3</v>
      </c>
      <c r="BI90" s="114"/>
      <c r="BJ90" s="112"/>
      <c r="BK90" s="113"/>
      <c r="BL90" s="75">
        <f>BL89/'3.1Cost by Sub-contractors'!$P$87</f>
        <v>1.3439524236772128E-2</v>
      </c>
      <c r="BM90" s="114"/>
      <c r="BN90" s="112"/>
      <c r="BO90" s="113"/>
      <c r="BP90" s="75">
        <f>BP89/'3.1Cost by Sub-contractors'!$P$87</f>
        <v>1.8726969702560246E-2</v>
      </c>
      <c r="BQ90" s="114"/>
      <c r="BR90" s="112"/>
      <c r="BS90" s="113"/>
      <c r="BT90" s="75">
        <f>BT89/'3.1Cost by Sub-contractors'!$P$87</f>
        <v>2.6638063769510358E-2</v>
      </c>
      <c r="BU90" s="114"/>
      <c r="BV90" s="112"/>
      <c r="BW90" s="113"/>
      <c r="BX90" s="75">
        <f>BX89/'3.1Cost by Sub-contractors'!$P$87</f>
        <v>1.2491833632756801E-2</v>
      </c>
      <c r="BY90" s="114"/>
      <c r="BZ90" s="112"/>
      <c r="CA90" s="113"/>
      <c r="CB90" s="75">
        <f>CB89/'3.1Cost by Sub-contractors'!$P$87</f>
        <v>1.7985222049888696E-2</v>
      </c>
      <c r="CC90" s="114"/>
      <c r="CD90" s="112"/>
      <c r="CE90" s="113"/>
      <c r="CF90" s="75">
        <f>CF89/'3.1Cost by Sub-contractors'!$P$87</f>
        <v>2.5035113536132816E-2</v>
      </c>
      <c r="CG90" s="114"/>
      <c r="CH90" s="112"/>
      <c r="CI90" s="113"/>
      <c r="CJ90" s="75">
        <f>CJ89/'3.1Cost by Sub-contractors'!$P$87</f>
        <v>3.6868782484423594E-2</v>
      </c>
      <c r="CK90" s="114"/>
      <c r="CL90" s="112"/>
      <c r="CM90" s="113"/>
      <c r="CN90" s="75">
        <f>CN89/'3.1Cost by Sub-contractors'!$P$87</f>
        <v>1.2350771436299847E-2</v>
      </c>
      <c r="CO90" s="114"/>
      <c r="CP90" s="112"/>
      <c r="CQ90" s="113"/>
      <c r="CR90" s="75">
        <f>CR89/'3.1Cost by Sub-contractors'!$P$87</f>
        <v>4.0244101700882724E-2</v>
      </c>
      <c r="CS90" s="114"/>
      <c r="CT90" s="112"/>
      <c r="CU90" s="113"/>
      <c r="CV90" s="75">
        <f>CV89/'3.1Cost by Sub-contractors'!$P$87</f>
        <v>3.7323666328763959E-2</v>
      </c>
      <c r="CW90" s="114"/>
      <c r="CX90" s="112"/>
      <c r="CY90" s="113"/>
      <c r="CZ90" s="75">
        <f>CZ89/'3.1Cost by Sub-contractors'!$P$87</f>
        <v>5.5602564440719995E-2</v>
      </c>
      <c r="DA90" s="114"/>
      <c r="DB90" s="112"/>
      <c r="DC90" s="113"/>
      <c r="DD90" s="75">
        <f>DD89/'3.1Cost by Sub-contractors'!$P$87</f>
        <v>2.6111319446037548E-2</v>
      </c>
      <c r="DE90" s="114"/>
      <c r="DF90" s="112"/>
      <c r="DG90" s="113"/>
      <c r="DH90" s="75">
        <f>DH89/'3.1Cost by Sub-contractors'!$P$87</f>
        <v>3.5007621753704726E-2</v>
      </c>
      <c r="DI90" s="114"/>
      <c r="DJ90" s="112"/>
      <c r="DK90" s="113"/>
      <c r="DL90" s="75">
        <f>DL89/'3.1Cost by Sub-contractors'!$P$87</f>
        <v>7.5797868678344343E-2</v>
      </c>
      <c r="DM90" s="114"/>
      <c r="DN90" s="112"/>
      <c r="DO90" s="113"/>
      <c r="DP90" s="75">
        <f>DP89/'3.1Cost by Sub-contractors'!$P$87</f>
        <v>6.1072399582109641E-3</v>
      </c>
      <c r="DQ90" s="114"/>
      <c r="DR90" s="112"/>
      <c r="DS90" s="113"/>
      <c r="DT90" s="75">
        <f>DT89/'3.1Cost by Sub-contractors'!$P$87</f>
        <v>2.9770817137032427E-3</v>
      </c>
      <c r="DU90" s="114"/>
      <c r="DV90" s="2030"/>
      <c r="DW90" s="2029"/>
      <c r="DX90" s="135"/>
      <c r="DY90" s="135"/>
      <c r="DZ90" s="135"/>
      <c r="EA90" s="135"/>
      <c r="EB90" s="135"/>
      <c r="EC90" s="135"/>
      <c r="ED90" s="135"/>
      <c r="EE90" s="135"/>
      <c r="EF90" s="135"/>
      <c r="EG90" s="135"/>
      <c r="EH90" s="135"/>
      <c r="EI90" s="135"/>
      <c r="EJ90" s="135"/>
      <c r="EK90" s="135"/>
      <c r="EL90" s="135"/>
      <c r="EM90" s="135"/>
      <c r="EN90" s="135"/>
      <c r="EO90" s="135"/>
      <c r="EP90" s="135"/>
      <c r="EQ90" s="135"/>
      <c r="ER90" s="135"/>
      <c r="ES90" s="135"/>
      <c r="ET90" s="135"/>
      <c r="EU90" s="135"/>
      <c r="EV90" s="135"/>
      <c r="EW90" s="135"/>
      <c r="EX90" s="135"/>
      <c r="EY90" s="135"/>
      <c r="EZ90" s="135"/>
      <c r="FA90" s="135"/>
      <c r="FB90" s="135"/>
      <c r="FC90" s="135"/>
      <c r="FD90" s="135"/>
      <c r="FE90" s="135"/>
      <c r="FF90" s="135"/>
      <c r="FG90" s="135"/>
      <c r="FH90" s="135"/>
      <c r="FI90" s="135"/>
      <c r="FJ90" s="135"/>
      <c r="FK90" s="135"/>
      <c r="FL90" s="135"/>
      <c r="FM90" s="135"/>
      <c r="FN90" s="135"/>
      <c r="FO90" s="135"/>
      <c r="FP90" s="135"/>
      <c r="FQ90" s="135"/>
      <c r="FR90" s="135"/>
      <c r="FS90" s="135"/>
      <c r="FT90" s="135"/>
    </row>
    <row r="91" spans="1:176" ht="6.6" customHeight="1">
      <c r="A91" s="2262" t="str">
        <f>'3.1Cost by Sub-contractors'!A89:C89</f>
        <v>Exchange Rate</v>
      </c>
      <c r="B91" s="2262"/>
      <c r="C91" s="2262"/>
      <c r="D91" s="539" t="str">
        <f>'3.1Cost by Sub-contractors'!D89</f>
        <v>1 USD</v>
      </c>
      <c r="E91" s="162" t="str">
        <f>'3.1Cost by Sub-contractors'!E89</f>
        <v>=</v>
      </c>
      <c r="F91" s="163">
        <f>'3.1Cost by Sub-contractors'!F89</f>
        <v>20800</v>
      </c>
      <c r="G91" s="77" t="str">
        <f>'3.1Cost by Sub-contractors'!G89</f>
        <v>(exchange selling rate, 20 May 2011, Vietcombank)</v>
      </c>
      <c r="H91" s="77"/>
      <c r="I91" s="77"/>
      <c r="J91" s="77"/>
      <c r="K91" s="77"/>
      <c r="L91" s="164"/>
      <c r="M91" s="77"/>
      <c r="N91" s="78"/>
      <c r="O91" s="78"/>
      <c r="P91" s="79"/>
      <c r="Q91" s="78"/>
      <c r="R91" s="78"/>
      <c r="S91" s="78"/>
      <c r="T91" s="78"/>
      <c r="U91" s="78"/>
      <c r="V91" s="78"/>
      <c r="W91" s="78"/>
      <c r="X91" s="78"/>
      <c r="Y91" s="78"/>
      <c r="Z91" s="78"/>
      <c r="AA91" s="78"/>
      <c r="AB91" s="78"/>
      <c r="AC91" s="78"/>
      <c r="AD91" s="78"/>
      <c r="AE91" s="78"/>
      <c r="AF91" s="79"/>
      <c r="AG91" s="78"/>
      <c r="AH91" s="78"/>
      <c r="AI91" s="78"/>
      <c r="AJ91" s="79"/>
      <c r="AK91" s="78"/>
      <c r="AL91" s="78"/>
      <c r="AM91" s="78"/>
      <c r="AN91" s="79"/>
      <c r="AO91" s="78"/>
      <c r="AP91" s="78"/>
      <c r="AQ91" s="78"/>
      <c r="AR91" s="79"/>
      <c r="AS91" s="78"/>
      <c r="AT91" s="78"/>
      <c r="AU91" s="78"/>
      <c r="AV91" s="79"/>
      <c r="AW91" s="78"/>
      <c r="AX91" s="78"/>
      <c r="AY91" s="78"/>
      <c r="AZ91" s="79"/>
      <c r="BA91" s="78"/>
      <c r="BB91" s="139"/>
      <c r="BC91" s="139"/>
      <c r="BD91" s="139"/>
      <c r="BE91" s="139"/>
      <c r="BF91" s="139"/>
      <c r="BG91" s="139"/>
      <c r="BH91" s="139"/>
      <c r="BI91" s="139"/>
      <c r="BJ91" s="139"/>
      <c r="BK91" s="139"/>
      <c r="BL91" s="139"/>
      <c r="BM91" s="139"/>
      <c r="BN91" s="139"/>
      <c r="BO91" s="139"/>
      <c r="BP91" s="139"/>
      <c r="BQ91" s="139"/>
      <c r="BR91" s="139"/>
      <c r="BS91" s="139"/>
      <c r="BT91" s="139"/>
      <c r="BU91" s="139"/>
      <c r="BV91" s="139"/>
      <c r="BW91" s="139"/>
      <c r="BX91" s="139"/>
      <c r="BY91" s="139"/>
      <c r="BZ91" s="139"/>
      <c r="CA91" s="139"/>
      <c r="CB91" s="139"/>
      <c r="CC91" s="139"/>
      <c r="CD91" s="139"/>
      <c r="CE91" s="139"/>
      <c r="CF91" s="139"/>
      <c r="CG91" s="139"/>
      <c r="CH91" s="139"/>
      <c r="CI91" s="139"/>
      <c r="CJ91" s="139"/>
      <c r="CK91" s="139"/>
      <c r="CL91" s="139"/>
      <c r="CM91" s="139"/>
      <c r="CN91" s="139"/>
      <c r="CO91" s="139"/>
      <c r="CP91" s="139"/>
      <c r="CQ91" s="139"/>
      <c r="CR91" s="139"/>
      <c r="CS91" s="139"/>
      <c r="CT91" s="139"/>
      <c r="CU91" s="139"/>
      <c r="CV91" s="139"/>
      <c r="CW91" s="139"/>
      <c r="CX91" s="139"/>
      <c r="CY91" s="139"/>
      <c r="CZ91" s="139"/>
      <c r="DA91" s="139"/>
      <c r="DB91" s="139"/>
      <c r="DC91" s="139"/>
      <c r="DD91" s="139"/>
      <c r="DE91" s="139"/>
      <c r="DF91" s="139"/>
      <c r="DG91" s="139"/>
      <c r="DH91" s="139"/>
      <c r="DI91" s="139"/>
      <c r="DJ91" s="139"/>
      <c r="DK91" s="139"/>
      <c r="DL91" s="139"/>
      <c r="DM91" s="139"/>
      <c r="DN91" s="139"/>
      <c r="DO91" s="139"/>
      <c r="DP91" s="139"/>
      <c r="DQ91" s="139"/>
      <c r="DR91" s="139"/>
      <c r="DS91" s="139"/>
      <c r="DT91" s="139"/>
      <c r="DU91" s="139"/>
    </row>
    <row r="92" spans="1:176" ht="6.6" customHeight="1">
      <c r="A92" s="2262" t="str">
        <f>'3.1Cost by Sub-contractors'!A90:C90</f>
        <v>Unit Price</v>
      </c>
      <c r="B92" s="2262"/>
      <c r="C92" s="2262"/>
      <c r="D92" s="165">
        <f>'3.1Cost by Sub-contractors'!D90</f>
        <v>0.1</v>
      </c>
      <c r="E92" s="539" t="str">
        <f>'3.1Cost by Sub-contractors'!E90</f>
        <v>Discount from Standard Unit Price (Quang Nam Province, 2011)</v>
      </c>
      <c r="F92" s="539"/>
      <c r="G92" s="539"/>
      <c r="H92" s="539"/>
      <c r="I92" s="539"/>
      <c r="J92" s="539"/>
      <c r="K92" s="539"/>
      <c r="L92" s="166"/>
      <c r="M92" s="539"/>
      <c r="N92" s="83"/>
      <c r="O92" s="83"/>
      <c r="P92" s="76"/>
      <c r="Q92" s="83"/>
      <c r="R92" s="83"/>
      <c r="S92" s="83"/>
      <c r="T92" s="83"/>
      <c r="U92" s="83"/>
      <c r="V92" s="83"/>
      <c r="W92" s="83"/>
      <c r="X92" s="83"/>
      <c r="Y92" s="83"/>
      <c r="Z92" s="83"/>
      <c r="AA92" s="83"/>
      <c r="AB92" s="83"/>
      <c r="AC92" s="83"/>
      <c r="AD92" s="83"/>
      <c r="AE92" s="83"/>
      <c r="AF92" s="76"/>
      <c r="AG92" s="83"/>
      <c r="AH92" s="83"/>
      <c r="AI92" s="83"/>
      <c r="AJ92" s="76"/>
      <c r="AK92" s="83"/>
      <c r="AL92" s="83"/>
      <c r="AM92" s="83"/>
      <c r="AN92" s="76"/>
      <c r="AO92" s="83"/>
      <c r="AP92" s="83"/>
      <c r="AQ92" s="83"/>
      <c r="AR92" s="76"/>
      <c r="AS92" s="83"/>
      <c r="AT92" s="83"/>
      <c r="AU92" s="83"/>
      <c r="AV92" s="76"/>
      <c r="AW92" s="83"/>
      <c r="AX92" s="83"/>
      <c r="AY92" s="83"/>
      <c r="AZ92" s="76"/>
      <c r="BA92" s="83"/>
      <c r="BB92" s="139"/>
      <c r="BC92" s="139"/>
      <c r="BD92" s="139"/>
      <c r="BE92" s="139"/>
      <c r="BF92" s="139"/>
      <c r="BG92" s="139"/>
      <c r="BH92" s="139"/>
      <c r="BI92" s="139"/>
      <c r="BJ92" s="139"/>
      <c r="BK92" s="139"/>
      <c r="BL92" s="139"/>
      <c r="BM92" s="139"/>
      <c r="BN92" s="139"/>
      <c r="BO92" s="139"/>
      <c r="BP92" s="139"/>
      <c r="BQ92" s="139"/>
      <c r="BR92" s="139"/>
      <c r="BS92" s="139"/>
      <c r="BT92" s="139"/>
      <c r="BU92" s="139"/>
      <c r="BV92" s="139"/>
      <c r="BW92" s="139"/>
      <c r="BX92" s="139"/>
      <c r="BY92" s="139"/>
      <c r="BZ92" s="139"/>
      <c r="CA92" s="139"/>
      <c r="CB92" s="139"/>
      <c r="CC92" s="139"/>
      <c r="CD92" s="139"/>
      <c r="CE92" s="139"/>
      <c r="CF92" s="139"/>
      <c r="CG92" s="139"/>
      <c r="CH92" s="139"/>
      <c r="CI92" s="139"/>
      <c r="CJ92" s="139"/>
      <c r="CK92" s="139"/>
      <c r="CL92" s="139"/>
      <c r="CM92" s="139"/>
      <c r="CN92" s="139"/>
      <c r="CO92" s="139"/>
      <c r="CP92" s="139"/>
      <c r="CQ92" s="139"/>
      <c r="CR92" s="139"/>
      <c r="CS92" s="139"/>
      <c r="CT92" s="139"/>
      <c r="CU92" s="139"/>
      <c r="CV92" s="139"/>
      <c r="CW92" s="139"/>
      <c r="CX92" s="139"/>
      <c r="CY92" s="139"/>
      <c r="CZ92" s="139"/>
      <c r="DA92" s="139"/>
      <c r="DB92" s="139"/>
      <c r="DC92" s="139"/>
      <c r="DD92" s="139"/>
      <c r="DE92" s="139"/>
      <c r="DF92" s="139"/>
      <c r="DG92" s="139"/>
      <c r="DH92" s="139"/>
      <c r="DI92" s="139"/>
      <c r="DJ92" s="139"/>
      <c r="DK92" s="139"/>
      <c r="DL92" s="139"/>
      <c r="DM92" s="139"/>
      <c r="DN92" s="139"/>
      <c r="DO92" s="139"/>
      <c r="DP92" s="139"/>
      <c r="DQ92" s="139"/>
      <c r="DR92" s="139"/>
      <c r="DS92" s="139"/>
      <c r="DT92" s="139"/>
      <c r="DU92" s="139"/>
    </row>
    <row r="93" spans="1:176">
      <c r="A93" s="139"/>
      <c r="B93" s="139"/>
      <c r="C93" s="139"/>
      <c r="D93" s="139"/>
      <c r="E93" s="139"/>
      <c r="F93" s="139"/>
      <c r="G93" s="139"/>
      <c r="H93" s="139"/>
      <c r="I93" s="139"/>
      <c r="J93" s="139"/>
      <c r="K93" s="139"/>
      <c r="L93" s="139"/>
      <c r="M93" s="139"/>
      <c r="N93" s="139"/>
      <c r="O93" s="139"/>
      <c r="P93" s="139"/>
      <c r="Q93" s="139"/>
      <c r="R93" s="139"/>
      <c r="S93" s="139"/>
      <c r="T93" s="139"/>
      <c r="U93" s="139"/>
      <c r="V93" s="139"/>
      <c r="W93" s="139"/>
      <c r="X93" s="139"/>
      <c r="Y93" s="139"/>
      <c r="Z93" s="139"/>
      <c r="AA93" s="139"/>
      <c r="AB93" s="139"/>
      <c r="AC93" s="139"/>
      <c r="AD93" s="139"/>
      <c r="AE93" s="139"/>
      <c r="AF93" s="139"/>
      <c r="AG93" s="139"/>
      <c r="AH93" s="139"/>
      <c r="AI93" s="139"/>
      <c r="AJ93" s="139"/>
      <c r="AK93" s="139"/>
      <c r="AL93" s="139"/>
      <c r="AM93" s="139"/>
      <c r="AN93" s="139"/>
      <c r="AO93" s="139"/>
      <c r="AP93" s="139"/>
      <c r="AQ93" s="139"/>
      <c r="AR93" s="139"/>
      <c r="AS93" s="139"/>
      <c r="AT93" s="139"/>
      <c r="AU93" s="139"/>
      <c r="AV93" s="139"/>
      <c r="AW93" s="139"/>
      <c r="AX93" s="139"/>
      <c r="AY93" s="139"/>
      <c r="AZ93" s="139"/>
      <c r="BA93" s="139"/>
      <c r="BB93" s="139"/>
      <c r="BC93" s="139"/>
      <c r="BD93" s="139"/>
      <c r="BE93" s="139"/>
      <c r="BF93" s="139"/>
      <c r="BG93" s="139"/>
      <c r="BH93" s="139"/>
      <c r="BI93" s="139"/>
      <c r="BJ93" s="139"/>
      <c r="BK93" s="139"/>
      <c r="BL93" s="139"/>
      <c r="BM93" s="139"/>
      <c r="BN93" s="139"/>
      <c r="BO93" s="139"/>
      <c r="BP93" s="139"/>
      <c r="BQ93" s="139"/>
      <c r="BR93" s="139"/>
      <c r="BS93" s="139"/>
      <c r="BT93" s="139"/>
      <c r="BU93" s="139"/>
      <c r="BV93" s="139"/>
      <c r="BW93" s="139"/>
      <c r="BX93" s="139"/>
      <c r="BY93" s="139"/>
      <c r="BZ93" s="139"/>
      <c r="CA93" s="139"/>
      <c r="CB93" s="139"/>
      <c r="CC93" s="139"/>
      <c r="CD93" s="139"/>
      <c r="CE93" s="139"/>
      <c r="CF93" s="139"/>
      <c r="CG93" s="139"/>
      <c r="CH93" s="139"/>
      <c r="CI93" s="139"/>
      <c r="CJ93" s="139"/>
      <c r="CK93" s="139"/>
      <c r="CL93" s="139"/>
      <c r="CM93" s="139"/>
      <c r="CN93" s="139"/>
      <c r="CO93" s="139"/>
      <c r="CP93" s="139"/>
      <c r="CQ93" s="139"/>
      <c r="CR93" s="139"/>
      <c r="CS93" s="139"/>
      <c r="CT93" s="139"/>
      <c r="CU93" s="139"/>
      <c r="CV93" s="139"/>
      <c r="CW93" s="139"/>
      <c r="CX93" s="139"/>
      <c r="CY93" s="139"/>
      <c r="CZ93" s="139"/>
      <c r="DA93" s="139"/>
      <c r="DB93" s="139"/>
      <c r="DC93" s="139"/>
      <c r="DD93" s="139"/>
      <c r="DE93" s="139"/>
      <c r="DF93" s="139"/>
      <c r="DG93" s="139"/>
      <c r="DH93" s="139"/>
      <c r="DI93" s="139"/>
      <c r="DJ93" s="139"/>
      <c r="DK93" s="139"/>
      <c r="DL93" s="139"/>
      <c r="DM93" s="139"/>
      <c r="DN93" s="139"/>
      <c r="DO93" s="139"/>
      <c r="DP93" s="139"/>
      <c r="DQ93" s="139"/>
      <c r="DR93" s="139"/>
      <c r="DS93" s="139"/>
      <c r="DT93" s="139"/>
      <c r="DU93" s="139"/>
    </row>
    <row r="94" spans="1:176">
      <c r="A94" s="139"/>
      <c r="B94" s="139"/>
      <c r="C94" s="139"/>
      <c r="D94" s="139"/>
      <c r="E94" s="139"/>
      <c r="F94" s="139"/>
      <c r="G94" s="139"/>
      <c r="H94" s="139"/>
      <c r="I94" s="139"/>
      <c r="J94" s="139"/>
      <c r="K94" s="139"/>
      <c r="L94" s="139"/>
      <c r="M94" s="139"/>
      <c r="N94" s="139"/>
      <c r="O94" s="139"/>
      <c r="P94" s="139"/>
      <c r="Q94" s="139"/>
      <c r="R94" s="139"/>
      <c r="S94" s="139"/>
      <c r="T94" s="139"/>
      <c r="U94" s="139"/>
      <c r="V94" s="139"/>
      <c r="W94" s="139"/>
      <c r="X94" s="139"/>
      <c r="Y94" s="139"/>
      <c r="Z94" s="139"/>
      <c r="AA94" s="139"/>
      <c r="AB94" s="139"/>
      <c r="AC94" s="139"/>
      <c r="AD94" s="139"/>
      <c r="AE94" s="139"/>
      <c r="AF94" s="139"/>
      <c r="AG94" s="139"/>
      <c r="AH94" s="139"/>
      <c r="AI94" s="139"/>
      <c r="AJ94" s="139"/>
      <c r="AK94" s="139"/>
      <c r="AL94" s="139"/>
      <c r="AM94" s="139"/>
      <c r="AN94" s="139"/>
      <c r="AO94" s="139"/>
      <c r="AP94" s="139"/>
      <c r="AQ94" s="139"/>
      <c r="AR94" s="139"/>
      <c r="AS94" s="139"/>
      <c r="AT94" s="139"/>
      <c r="AU94" s="139"/>
      <c r="AV94" s="139"/>
      <c r="AW94" s="139"/>
      <c r="AX94" s="139"/>
      <c r="AY94" s="139"/>
      <c r="AZ94" s="139"/>
      <c r="BA94" s="139"/>
      <c r="BB94" s="139"/>
      <c r="BC94" s="139"/>
      <c r="BD94" s="139"/>
      <c r="BE94" s="139"/>
      <c r="BF94" s="139"/>
      <c r="BG94" s="139"/>
      <c r="BH94" s="139"/>
      <c r="BI94" s="139"/>
      <c r="BJ94" s="139"/>
      <c r="BK94" s="139"/>
      <c r="BL94" s="139"/>
      <c r="BM94" s="139"/>
      <c r="BN94" s="139"/>
      <c r="BO94" s="139"/>
      <c r="BP94" s="139"/>
      <c r="BQ94" s="139"/>
      <c r="BR94" s="139"/>
      <c r="BS94" s="139"/>
      <c r="BT94" s="139"/>
      <c r="BU94" s="139"/>
      <c r="BV94" s="139"/>
      <c r="BW94" s="139"/>
      <c r="BX94" s="139"/>
      <c r="BY94" s="139"/>
      <c r="BZ94" s="139"/>
      <c r="CA94" s="139"/>
      <c r="CB94" s="139"/>
      <c r="CC94" s="139"/>
      <c r="CD94" s="139"/>
      <c r="CE94" s="139"/>
      <c r="CF94" s="139"/>
      <c r="CG94" s="139"/>
      <c r="CH94" s="139"/>
      <c r="CI94" s="139"/>
      <c r="CJ94" s="139"/>
      <c r="CK94" s="139"/>
      <c r="CL94" s="139"/>
      <c r="CM94" s="139"/>
      <c r="CN94" s="139"/>
      <c r="CO94" s="139"/>
      <c r="CP94" s="139"/>
      <c r="CQ94" s="139"/>
      <c r="CR94" s="139"/>
      <c r="CS94" s="139"/>
      <c r="CT94" s="139"/>
      <c r="CU94" s="139"/>
      <c r="CV94" s="139"/>
      <c r="CW94" s="139"/>
      <c r="CX94" s="139"/>
      <c r="CY94" s="139"/>
      <c r="CZ94" s="139"/>
      <c r="DA94" s="139"/>
      <c r="DB94" s="139"/>
      <c r="DC94" s="139"/>
      <c r="DD94" s="139"/>
      <c r="DE94" s="139"/>
      <c r="DF94" s="139"/>
      <c r="DG94" s="139"/>
      <c r="DH94" s="139"/>
      <c r="DI94" s="139"/>
      <c r="DJ94" s="139"/>
      <c r="DK94" s="139"/>
      <c r="DL94" s="139"/>
      <c r="DM94" s="139"/>
      <c r="DN94" s="139"/>
      <c r="DO94" s="139"/>
      <c r="DP94" s="139"/>
      <c r="DQ94" s="139"/>
      <c r="DR94" s="139"/>
      <c r="DS94" s="139"/>
      <c r="DT94" s="139"/>
      <c r="DU94" s="139"/>
    </row>
    <row r="95" spans="1:176">
      <c r="A95" s="139"/>
      <c r="B95" s="139"/>
      <c r="C95" s="139"/>
      <c r="D95" s="139"/>
      <c r="E95" s="139"/>
      <c r="F95" s="139"/>
      <c r="G95" s="139"/>
      <c r="H95" s="139"/>
      <c r="I95" s="139"/>
      <c r="J95" s="139"/>
      <c r="K95" s="139"/>
      <c r="L95" s="139"/>
      <c r="M95" s="139"/>
      <c r="N95" s="139"/>
      <c r="O95" s="139"/>
      <c r="P95" s="139"/>
      <c r="Q95" s="139"/>
      <c r="R95" s="139"/>
      <c r="S95" s="139"/>
      <c r="T95" s="139"/>
      <c r="U95" s="139"/>
      <c r="V95" s="139"/>
      <c r="W95" s="139"/>
      <c r="X95" s="139"/>
      <c r="Y95" s="139"/>
      <c r="Z95" s="139"/>
      <c r="AA95" s="139"/>
      <c r="AB95" s="139"/>
      <c r="AC95" s="139"/>
      <c r="AD95" s="139"/>
      <c r="AE95" s="139"/>
      <c r="AF95" s="139"/>
      <c r="AG95" s="139"/>
      <c r="AH95" s="139"/>
      <c r="AI95" s="139"/>
      <c r="AJ95" s="139"/>
      <c r="AK95" s="139"/>
      <c r="AL95" s="139"/>
      <c r="AM95" s="139"/>
      <c r="AN95" s="139"/>
      <c r="AO95" s="139"/>
      <c r="AP95" s="139"/>
      <c r="AQ95" s="139"/>
      <c r="AR95" s="139"/>
      <c r="AS95" s="139"/>
      <c r="AT95" s="139"/>
      <c r="AU95" s="139"/>
      <c r="AV95" s="139"/>
      <c r="AW95" s="139"/>
      <c r="AX95" s="139"/>
      <c r="AY95" s="139"/>
      <c r="AZ95" s="139"/>
      <c r="BA95" s="139"/>
      <c r="BB95" s="139"/>
      <c r="BC95" s="139"/>
      <c r="BD95" s="139"/>
      <c r="BE95" s="139"/>
      <c r="BF95" s="139"/>
      <c r="BG95" s="139"/>
      <c r="BH95" s="139"/>
      <c r="BI95" s="139"/>
      <c r="BJ95" s="139"/>
      <c r="BK95" s="139"/>
      <c r="BL95" s="139"/>
      <c r="BM95" s="139"/>
      <c r="BN95" s="139"/>
      <c r="BO95" s="139"/>
      <c r="BP95" s="139"/>
      <c r="BQ95" s="139"/>
      <c r="BR95" s="139"/>
      <c r="BS95" s="139"/>
      <c r="BT95" s="139"/>
      <c r="BU95" s="139"/>
      <c r="BV95" s="139"/>
      <c r="BW95" s="139"/>
      <c r="BX95" s="139"/>
      <c r="BY95" s="139"/>
      <c r="BZ95" s="139"/>
      <c r="CA95" s="139"/>
      <c r="CB95" s="139"/>
      <c r="CC95" s="139"/>
      <c r="CD95" s="139"/>
      <c r="CE95" s="139"/>
      <c r="CF95" s="139"/>
      <c r="CG95" s="139"/>
      <c r="CH95" s="139"/>
      <c r="CI95" s="139"/>
      <c r="CJ95" s="139"/>
      <c r="CK95" s="139"/>
      <c r="CL95" s="139"/>
      <c r="CM95" s="139"/>
      <c r="CN95" s="139"/>
      <c r="CO95" s="139"/>
      <c r="CP95" s="139"/>
      <c r="CQ95" s="139"/>
      <c r="CR95" s="139"/>
      <c r="CS95" s="139"/>
      <c r="CT95" s="139"/>
      <c r="CU95" s="139"/>
      <c r="CV95" s="139"/>
      <c r="CW95" s="139"/>
      <c r="CX95" s="139"/>
      <c r="CY95" s="139"/>
      <c r="CZ95" s="139"/>
      <c r="DA95" s="139"/>
      <c r="DB95" s="139"/>
      <c r="DC95" s="139"/>
      <c r="DD95" s="139"/>
      <c r="DE95" s="139"/>
      <c r="DF95" s="139"/>
      <c r="DG95" s="139"/>
      <c r="DH95" s="139"/>
      <c r="DI95" s="139"/>
      <c r="DJ95" s="139"/>
      <c r="DK95" s="139"/>
      <c r="DL95" s="139"/>
      <c r="DM95" s="139"/>
      <c r="DN95" s="139"/>
      <c r="DO95" s="139"/>
      <c r="DP95" s="139"/>
      <c r="DQ95" s="139"/>
      <c r="DR95" s="139"/>
      <c r="DS95" s="139"/>
      <c r="DT95" s="139"/>
      <c r="DU95" s="139"/>
    </row>
    <row r="96" spans="1:176">
      <c r="A96" s="139"/>
      <c r="B96" s="139"/>
      <c r="C96" s="139"/>
      <c r="D96" s="139"/>
      <c r="E96" s="139"/>
      <c r="F96" s="139"/>
      <c r="G96" s="139"/>
      <c r="H96" s="139"/>
      <c r="I96" s="139"/>
      <c r="J96" s="139"/>
      <c r="K96" s="139"/>
      <c r="L96" s="139"/>
      <c r="M96" s="139"/>
      <c r="N96" s="139"/>
      <c r="O96" s="139"/>
      <c r="P96" s="139"/>
      <c r="Q96" s="139"/>
      <c r="R96" s="139"/>
      <c r="S96" s="139"/>
      <c r="T96" s="139"/>
      <c r="U96" s="139"/>
      <c r="V96" s="139"/>
      <c r="W96" s="139"/>
      <c r="X96" s="139"/>
      <c r="Y96" s="139"/>
      <c r="Z96" s="139"/>
      <c r="AA96" s="139"/>
      <c r="AB96" s="139"/>
      <c r="AC96" s="139"/>
      <c r="AD96" s="139"/>
      <c r="AE96" s="139"/>
      <c r="AF96" s="139"/>
      <c r="AG96" s="139"/>
      <c r="AH96" s="139"/>
      <c r="AI96" s="139"/>
      <c r="AJ96" s="139"/>
      <c r="AK96" s="139"/>
      <c r="AL96" s="139"/>
      <c r="AM96" s="139"/>
      <c r="AN96" s="139"/>
      <c r="AO96" s="139"/>
      <c r="AP96" s="139"/>
      <c r="AQ96" s="139"/>
      <c r="AR96" s="139"/>
      <c r="AS96" s="139"/>
      <c r="AT96" s="139"/>
      <c r="AU96" s="139"/>
      <c r="AV96" s="139"/>
      <c r="AW96" s="139"/>
      <c r="AX96" s="139"/>
      <c r="AY96" s="139"/>
      <c r="AZ96" s="139"/>
      <c r="BA96" s="139"/>
      <c r="BB96" s="139"/>
      <c r="BC96" s="139"/>
      <c r="BD96" s="139"/>
      <c r="BE96" s="139"/>
      <c r="BF96" s="139"/>
      <c r="BG96" s="139"/>
      <c r="BH96" s="139"/>
      <c r="BI96" s="139"/>
      <c r="BJ96" s="139"/>
      <c r="BK96" s="139"/>
      <c r="BL96" s="139"/>
      <c r="BM96" s="139"/>
      <c r="BN96" s="139"/>
      <c r="BO96" s="139"/>
      <c r="BP96" s="139"/>
      <c r="BQ96" s="139"/>
      <c r="BR96" s="139"/>
      <c r="BS96" s="139"/>
      <c r="BT96" s="139"/>
      <c r="BU96" s="139"/>
      <c r="BV96" s="139"/>
      <c r="BW96" s="139"/>
      <c r="BX96" s="139"/>
      <c r="BY96" s="139"/>
      <c r="BZ96" s="139"/>
      <c r="CA96" s="139"/>
      <c r="CB96" s="139"/>
      <c r="CC96" s="139"/>
      <c r="CD96" s="139"/>
      <c r="CE96" s="139"/>
      <c r="CF96" s="139"/>
      <c r="CG96" s="139"/>
      <c r="CH96" s="139"/>
      <c r="CI96" s="139"/>
      <c r="CJ96" s="139"/>
      <c r="CK96" s="139"/>
      <c r="CL96" s="139"/>
      <c r="CM96" s="139"/>
      <c r="CN96" s="139"/>
      <c r="CO96" s="139"/>
      <c r="CP96" s="139"/>
      <c r="CQ96" s="139"/>
      <c r="CR96" s="139"/>
      <c r="CS96" s="139"/>
      <c r="CT96" s="139"/>
      <c r="CU96" s="139"/>
      <c r="CV96" s="139"/>
      <c r="CW96" s="139"/>
      <c r="CX96" s="139"/>
      <c r="CY96" s="139"/>
      <c r="CZ96" s="139"/>
      <c r="DA96" s="139"/>
      <c r="DB96" s="139"/>
      <c r="DC96" s="139"/>
      <c r="DD96" s="139"/>
      <c r="DE96" s="139"/>
      <c r="DF96" s="139"/>
      <c r="DG96" s="139"/>
      <c r="DH96" s="139"/>
      <c r="DI96" s="139"/>
      <c r="DJ96" s="139"/>
      <c r="DK96" s="139"/>
      <c r="DL96" s="139"/>
      <c r="DM96" s="139"/>
      <c r="DN96" s="139"/>
      <c r="DO96" s="139"/>
      <c r="DP96" s="139"/>
      <c r="DQ96" s="139"/>
      <c r="DR96" s="139"/>
      <c r="DS96" s="139"/>
      <c r="DT96" s="139"/>
      <c r="DU96" s="139"/>
    </row>
    <row r="97" spans="1:125">
      <c r="A97" s="139"/>
      <c r="B97" s="139"/>
      <c r="C97" s="139"/>
      <c r="D97" s="139"/>
      <c r="E97" s="139"/>
      <c r="F97" s="139"/>
      <c r="G97" s="139"/>
      <c r="H97" s="139"/>
      <c r="I97" s="139"/>
      <c r="J97" s="139"/>
      <c r="K97" s="139"/>
      <c r="L97" s="139"/>
      <c r="M97" s="139"/>
      <c r="N97" s="139"/>
      <c r="O97" s="139"/>
      <c r="P97" s="139"/>
      <c r="Q97" s="139"/>
      <c r="R97" s="139"/>
      <c r="S97" s="139"/>
      <c r="T97" s="139"/>
      <c r="U97" s="139"/>
      <c r="V97" s="139"/>
      <c r="W97" s="139"/>
      <c r="X97" s="139"/>
      <c r="Y97" s="139"/>
      <c r="Z97" s="139"/>
      <c r="AA97" s="139"/>
      <c r="AB97" s="139"/>
      <c r="AC97" s="139"/>
      <c r="AD97" s="139"/>
      <c r="AE97" s="139"/>
      <c r="AF97" s="139"/>
      <c r="AG97" s="139"/>
      <c r="AH97" s="139"/>
      <c r="AI97" s="139"/>
      <c r="AJ97" s="139"/>
      <c r="AK97" s="139"/>
      <c r="AL97" s="139"/>
      <c r="AM97" s="139"/>
      <c r="AN97" s="139"/>
      <c r="AO97" s="139"/>
      <c r="AP97" s="139"/>
      <c r="AQ97" s="139"/>
      <c r="AR97" s="139"/>
      <c r="AS97" s="139"/>
      <c r="AT97" s="139"/>
      <c r="AU97" s="139"/>
      <c r="AV97" s="139"/>
      <c r="AW97" s="139"/>
      <c r="AX97" s="139"/>
      <c r="AY97" s="139"/>
      <c r="AZ97" s="139"/>
      <c r="BA97" s="139"/>
      <c r="BB97" s="139"/>
      <c r="BC97" s="139"/>
      <c r="BD97" s="139"/>
      <c r="BE97" s="139"/>
      <c r="BF97" s="139"/>
      <c r="BG97" s="139"/>
      <c r="BH97" s="139"/>
      <c r="BI97" s="139"/>
      <c r="BJ97" s="139"/>
      <c r="BK97" s="139"/>
      <c r="BL97" s="139"/>
      <c r="BM97" s="139"/>
      <c r="BN97" s="139"/>
      <c r="BO97" s="139"/>
      <c r="BP97" s="139"/>
      <c r="BQ97" s="139"/>
      <c r="BR97" s="139"/>
      <c r="BS97" s="139"/>
      <c r="BT97" s="139"/>
      <c r="BU97" s="139"/>
      <c r="BV97" s="139"/>
      <c r="BW97" s="139"/>
      <c r="BX97" s="139"/>
      <c r="BY97" s="139"/>
      <c r="BZ97" s="139"/>
      <c r="CA97" s="139"/>
      <c r="CB97" s="139"/>
      <c r="CC97" s="139"/>
      <c r="CD97" s="139"/>
      <c r="CE97" s="139"/>
      <c r="CF97" s="139"/>
      <c r="CG97" s="139"/>
      <c r="CH97" s="139"/>
      <c r="CI97" s="139"/>
      <c r="CJ97" s="139"/>
      <c r="CK97" s="139"/>
      <c r="CL97" s="139"/>
      <c r="CM97" s="139"/>
      <c r="CN97" s="139"/>
      <c r="CO97" s="139"/>
      <c r="CP97" s="139"/>
      <c r="CQ97" s="139"/>
      <c r="CR97" s="139"/>
      <c r="CS97" s="139"/>
      <c r="CT97" s="139"/>
      <c r="CU97" s="139"/>
      <c r="CV97" s="139"/>
      <c r="CW97" s="139"/>
      <c r="CX97" s="139"/>
      <c r="CY97" s="139"/>
      <c r="CZ97" s="139"/>
      <c r="DA97" s="139"/>
      <c r="DB97" s="139"/>
      <c r="DC97" s="139"/>
      <c r="DD97" s="139"/>
      <c r="DE97" s="139"/>
      <c r="DF97" s="139"/>
      <c r="DG97" s="139"/>
      <c r="DH97" s="139"/>
      <c r="DI97" s="139"/>
      <c r="DJ97" s="139"/>
      <c r="DK97" s="139"/>
      <c r="DL97" s="139"/>
      <c r="DM97" s="139"/>
      <c r="DN97" s="139"/>
      <c r="DO97" s="139"/>
      <c r="DP97" s="139"/>
      <c r="DQ97" s="139"/>
      <c r="DR97" s="139"/>
      <c r="DS97" s="139"/>
      <c r="DT97" s="139"/>
      <c r="DU97" s="139"/>
    </row>
    <row r="98" spans="1:125">
      <c r="A98" s="139"/>
      <c r="B98" s="139"/>
      <c r="C98" s="139"/>
      <c r="D98" s="139"/>
      <c r="E98" s="139"/>
      <c r="F98" s="139"/>
      <c r="G98" s="139"/>
      <c r="H98" s="139"/>
      <c r="I98" s="139"/>
      <c r="J98" s="139"/>
      <c r="K98" s="139"/>
      <c r="L98" s="139"/>
      <c r="M98" s="139"/>
      <c r="N98" s="139"/>
      <c r="O98" s="139"/>
      <c r="P98" s="139"/>
      <c r="Q98" s="139"/>
      <c r="R98" s="139"/>
      <c r="S98" s="139"/>
      <c r="T98" s="139"/>
      <c r="U98" s="139"/>
      <c r="V98" s="139"/>
      <c r="W98" s="139"/>
      <c r="X98" s="139"/>
      <c r="Y98" s="139"/>
      <c r="Z98" s="139"/>
      <c r="AA98" s="139"/>
      <c r="AB98" s="139"/>
      <c r="AC98" s="139"/>
      <c r="AD98" s="139"/>
      <c r="AE98" s="139"/>
      <c r="AF98" s="139"/>
      <c r="AG98" s="139"/>
      <c r="AH98" s="139"/>
      <c r="AI98" s="139"/>
      <c r="AJ98" s="139"/>
      <c r="AK98" s="139"/>
      <c r="AL98" s="139"/>
      <c r="AM98" s="139"/>
      <c r="AN98" s="139"/>
      <c r="AO98" s="139"/>
      <c r="AP98" s="139"/>
      <c r="AQ98" s="139"/>
      <c r="AR98" s="139"/>
      <c r="AS98" s="139"/>
      <c r="AT98" s="139"/>
      <c r="AU98" s="139"/>
      <c r="AV98" s="139"/>
      <c r="AW98" s="139"/>
      <c r="AX98" s="139"/>
      <c r="AY98" s="139"/>
      <c r="AZ98" s="139"/>
      <c r="BA98" s="139"/>
      <c r="BB98" s="139"/>
      <c r="BC98" s="139"/>
      <c r="BD98" s="139"/>
      <c r="BE98" s="139"/>
      <c r="BF98" s="139"/>
      <c r="BG98" s="139"/>
      <c r="BH98" s="139"/>
      <c r="BI98" s="139"/>
      <c r="BJ98" s="139"/>
      <c r="BK98" s="139"/>
      <c r="BL98" s="139"/>
      <c r="BM98" s="139"/>
      <c r="BN98" s="139"/>
      <c r="BO98" s="139"/>
      <c r="BP98" s="139"/>
      <c r="BQ98" s="139"/>
      <c r="BR98" s="139"/>
      <c r="BS98" s="139"/>
      <c r="BT98" s="139"/>
      <c r="BU98" s="139"/>
      <c r="BV98" s="139"/>
      <c r="BW98" s="139"/>
      <c r="BX98" s="139"/>
      <c r="BY98" s="139"/>
      <c r="BZ98" s="139"/>
      <c r="CA98" s="139"/>
      <c r="CB98" s="139"/>
      <c r="CC98" s="139"/>
      <c r="CD98" s="139"/>
      <c r="CE98" s="139"/>
      <c r="CF98" s="139"/>
      <c r="CG98" s="139"/>
      <c r="CH98" s="139"/>
      <c r="CI98" s="139"/>
      <c r="CJ98" s="139"/>
      <c r="CK98" s="139"/>
      <c r="CL98" s="139"/>
      <c r="CM98" s="139"/>
      <c r="CN98" s="139"/>
      <c r="CO98" s="139"/>
      <c r="CP98" s="139"/>
      <c r="CQ98" s="139"/>
      <c r="CR98" s="139"/>
      <c r="CS98" s="139"/>
      <c r="CT98" s="139"/>
      <c r="CU98" s="139"/>
      <c r="CV98" s="139"/>
      <c r="CW98" s="139"/>
      <c r="CX98" s="139"/>
      <c r="CY98" s="139"/>
      <c r="CZ98" s="139"/>
      <c r="DA98" s="139"/>
      <c r="DB98" s="139"/>
      <c r="DC98" s="139"/>
      <c r="DD98" s="139"/>
      <c r="DE98" s="139"/>
      <c r="DF98" s="139"/>
      <c r="DG98" s="139"/>
      <c r="DH98" s="139"/>
      <c r="DI98" s="139"/>
      <c r="DJ98" s="139"/>
      <c r="DK98" s="139"/>
      <c r="DL98" s="139"/>
      <c r="DM98" s="139"/>
      <c r="DN98" s="139"/>
      <c r="DO98" s="139"/>
      <c r="DP98" s="139"/>
      <c r="DQ98" s="139"/>
      <c r="DR98" s="139"/>
      <c r="DS98" s="139"/>
      <c r="DT98" s="139"/>
      <c r="DU98" s="139"/>
    </row>
    <row r="99" spans="1:125">
      <c r="A99" s="139"/>
      <c r="B99" s="139"/>
      <c r="C99" s="139"/>
      <c r="D99" s="139"/>
      <c r="E99" s="139"/>
      <c r="F99" s="139"/>
      <c r="G99" s="139"/>
      <c r="H99" s="139"/>
      <c r="I99" s="139"/>
      <c r="J99" s="139"/>
      <c r="K99" s="139"/>
      <c r="L99" s="139"/>
      <c r="M99" s="139"/>
      <c r="N99" s="139"/>
      <c r="O99" s="139"/>
      <c r="P99" s="139"/>
      <c r="Q99" s="139"/>
      <c r="R99" s="139"/>
      <c r="S99" s="139"/>
      <c r="T99" s="139"/>
      <c r="U99" s="139"/>
      <c r="V99" s="139"/>
      <c r="W99" s="139"/>
      <c r="X99" s="139"/>
      <c r="Y99" s="139"/>
      <c r="Z99" s="139"/>
      <c r="AA99" s="139"/>
      <c r="AB99" s="139"/>
      <c r="AC99" s="139"/>
      <c r="AD99" s="139"/>
      <c r="AE99" s="139"/>
      <c r="AF99" s="139"/>
      <c r="AG99" s="139"/>
      <c r="AH99" s="139"/>
      <c r="AI99" s="139"/>
      <c r="AJ99" s="139"/>
      <c r="AK99" s="139"/>
      <c r="AL99" s="139"/>
      <c r="AM99" s="139"/>
      <c r="AN99" s="139"/>
      <c r="AO99" s="139"/>
      <c r="AP99" s="139"/>
      <c r="AQ99" s="139"/>
      <c r="AR99" s="139"/>
      <c r="AS99" s="139"/>
      <c r="AT99" s="139"/>
    </row>
    <row r="100" spans="1:125">
      <c r="A100" s="139"/>
      <c r="B100" s="139"/>
      <c r="C100" s="139"/>
      <c r="D100" s="139"/>
      <c r="E100" s="139"/>
      <c r="F100" s="139"/>
      <c r="G100" s="139"/>
      <c r="H100" s="139"/>
      <c r="I100" s="139"/>
      <c r="J100" s="139"/>
      <c r="K100" s="139"/>
      <c r="L100" s="139"/>
      <c r="M100" s="139"/>
      <c r="N100" s="139"/>
      <c r="O100" s="139"/>
      <c r="P100" s="139"/>
      <c r="Q100" s="139"/>
      <c r="R100" s="139"/>
      <c r="S100" s="139"/>
      <c r="T100" s="139"/>
      <c r="U100" s="139"/>
      <c r="V100" s="139"/>
      <c r="W100" s="139"/>
      <c r="X100" s="139"/>
      <c r="Y100" s="139"/>
      <c r="Z100" s="139"/>
      <c r="AA100" s="139"/>
      <c r="AB100" s="139"/>
      <c r="AC100" s="139"/>
      <c r="AD100" s="139"/>
      <c r="AE100" s="139"/>
      <c r="AF100" s="139"/>
      <c r="AG100" s="139"/>
      <c r="AH100" s="139"/>
      <c r="AI100" s="139"/>
      <c r="AJ100" s="139"/>
      <c r="AK100" s="139"/>
      <c r="AL100" s="139"/>
      <c r="AM100" s="139"/>
      <c r="AN100" s="139"/>
      <c r="AO100" s="139"/>
      <c r="AP100" s="139"/>
      <c r="AQ100" s="139"/>
      <c r="AR100" s="139"/>
      <c r="AS100" s="139"/>
      <c r="AT100" s="139"/>
    </row>
    <row r="101" spans="1:125">
      <c r="A101" s="139"/>
      <c r="B101" s="139"/>
      <c r="C101" s="139"/>
      <c r="D101" s="139"/>
      <c r="E101" s="139"/>
      <c r="F101" s="139"/>
      <c r="G101" s="139"/>
      <c r="H101" s="139"/>
      <c r="I101" s="139"/>
      <c r="J101" s="139"/>
      <c r="K101" s="139"/>
      <c r="L101" s="139"/>
      <c r="M101" s="139"/>
      <c r="N101" s="139"/>
      <c r="O101" s="139"/>
      <c r="P101" s="139"/>
      <c r="Q101" s="139"/>
      <c r="R101" s="139"/>
      <c r="S101" s="139"/>
      <c r="T101" s="139"/>
      <c r="U101" s="139"/>
      <c r="V101" s="139"/>
      <c r="W101" s="139"/>
      <c r="X101" s="139"/>
      <c r="Y101" s="139"/>
      <c r="Z101" s="139"/>
      <c r="AA101" s="139"/>
      <c r="AB101" s="139"/>
      <c r="AC101" s="139"/>
      <c r="AD101" s="139"/>
      <c r="AE101" s="139"/>
      <c r="AF101" s="139"/>
      <c r="AG101" s="139"/>
      <c r="AH101" s="139"/>
      <c r="AI101" s="139"/>
      <c r="AJ101" s="139"/>
      <c r="AK101" s="139"/>
      <c r="AL101" s="139"/>
      <c r="AM101" s="139"/>
      <c r="AN101" s="139"/>
      <c r="AO101" s="139"/>
      <c r="AP101" s="139"/>
      <c r="AQ101" s="139"/>
      <c r="AR101" s="139"/>
      <c r="AS101" s="139"/>
      <c r="AT101" s="139"/>
    </row>
  </sheetData>
  <mergeCells count="475">
    <mergeCell ref="C86:G86"/>
    <mergeCell ref="I86:J86"/>
    <mergeCell ref="C67:G67"/>
    <mergeCell ref="I67:J67"/>
    <mergeCell ref="C68:G68"/>
    <mergeCell ref="I68:J68"/>
    <mergeCell ref="CX2:DI2"/>
    <mergeCell ref="DJ2:DU2"/>
    <mergeCell ref="BR2:CC2"/>
    <mergeCell ref="CD2:CO2"/>
    <mergeCell ref="CP2:CW2"/>
    <mergeCell ref="BN6:BO6"/>
    <mergeCell ref="BP6:BQ6"/>
    <mergeCell ref="CN6:CO6"/>
    <mergeCell ref="CP6:CQ6"/>
    <mergeCell ref="CR6:CS6"/>
    <mergeCell ref="CT6:CU6"/>
    <mergeCell ref="CV6:CW6"/>
    <mergeCell ref="DT5:DU5"/>
    <mergeCell ref="CL5:CM5"/>
    <mergeCell ref="CN5:CO5"/>
    <mergeCell ref="CP5:CQ5"/>
    <mergeCell ref="CR5:CS5"/>
    <mergeCell ref="CT5:CU5"/>
    <mergeCell ref="BR1:DU1"/>
    <mergeCell ref="C85:G85"/>
    <mergeCell ref="I85:J85"/>
    <mergeCell ref="DP6:DQ6"/>
    <mergeCell ref="DR6:DS6"/>
    <mergeCell ref="DT6:DU6"/>
    <mergeCell ref="CZ6:DA6"/>
    <mergeCell ref="DB6:DC6"/>
    <mergeCell ref="DD6:DE6"/>
    <mergeCell ref="DF6:DG6"/>
    <mergeCell ref="DH6:DI6"/>
    <mergeCell ref="DJ6:DK6"/>
    <mergeCell ref="CX6:CY6"/>
    <mergeCell ref="CB6:CC6"/>
    <mergeCell ref="CD6:CE6"/>
    <mergeCell ref="CF6:CG6"/>
    <mergeCell ref="CH6:CI6"/>
    <mergeCell ref="CJ6:CK6"/>
    <mergeCell ref="CL6:CM6"/>
    <mergeCell ref="DL6:DM6"/>
    <mergeCell ref="DN6:DO6"/>
    <mergeCell ref="BJ6:BK6"/>
    <mergeCell ref="BL6:BM6"/>
    <mergeCell ref="DH5:DI5"/>
    <mergeCell ref="BF6:BG6"/>
    <mergeCell ref="BH6:BI6"/>
    <mergeCell ref="DL5:DM5"/>
    <mergeCell ref="DN5:DO5"/>
    <mergeCell ref="DP5:DQ5"/>
    <mergeCell ref="DR5:DS5"/>
    <mergeCell ref="DD5:DE5"/>
    <mergeCell ref="DF5:DG5"/>
    <mergeCell ref="DJ5:DK5"/>
    <mergeCell ref="CV5:CW5"/>
    <mergeCell ref="CX5:CY5"/>
    <mergeCell ref="CZ5:DA5"/>
    <mergeCell ref="DB5:DC5"/>
    <mergeCell ref="BZ5:CA5"/>
    <mergeCell ref="CB5:CC5"/>
    <mergeCell ref="CD5:CE5"/>
    <mergeCell ref="CF5:CG5"/>
    <mergeCell ref="DN3:DQ3"/>
    <mergeCell ref="DR3:DU3"/>
    <mergeCell ref="DB4:DE4"/>
    <mergeCell ref="DF4:DI4"/>
    <mergeCell ref="DJ4:DM4"/>
    <mergeCell ref="DN4:DQ4"/>
    <mergeCell ref="DR4:DU4"/>
    <mergeCell ref="CP4:CS4"/>
    <mergeCell ref="CT4:CW4"/>
    <mergeCell ref="CX4:DA4"/>
    <mergeCell ref="DF3:DI3"/>
    <mergeCell ref="DJ3:DM3"/>
    <mergeCell ref="BR3:BU3"/>
    <mergeCell ref="BV3:BY3"/>
    <mergeCell ref="BZ3:CC3"/>
    <mergeCell ref="CD3:CG3"/>
    <mergeCell ref="CH3:CK3"/>
    <mergeCell ref="CL3:CO3"/>
    <mergeCell ref="CJ5:CK5"/>
    <mergeCell ref="CD4:CG4"/>
    <mergeCell ref="BV5:BW5"/>
    <mergeCell ref="BX5:BY5"/>
    <mergeCell ref="BV4:BY4"/>
    <mergeCell ref="BZ4:CC4"/>
    <mergeCell ref="BR5:BS5"/>
    <mergeCell ref="BT5:BU5"/>
    <mergeCell ref="CH4:CK4"/>
    <mergeCell ref="BR4:BU4"/>
    <mergeCell ref="CH5:CI5"/>
    <mergeCell ref="BB6:BC6"/>
    <mergeCell ref="BD6:BE6"/>
    <mergeCell ref="BB5:BC5"/>
    <mergeCell ref="BD5:BE5"/>
    <mergeCell ref="CL4:CO4"/>
    <mergeCell ref="CP3:CS3"/>
    <mergeCell ref="CT3:CW3"/>
    <mergeCell ref="CX3:DA3"/>
    <mergeCell ref="DB3:DE3"/>
    <mergeCell ref="BF5:BG5"/>
    <mergeCell ref="BH5:BI5"/>
    <mergeCell ref="BB4:BE4"/>
    <mergeCell ref="BF4:BI4"/>
    <mergeCell ref="BJ4:BM4"/>
    <mergeCell ref="BN4:BQ4"/>
    <mergeCell ref="BJ5:BK5"/>
    <mergeCell ref="BL5:BM5"/>
    <mergeCell ref="BN5:BO5"/>
    <mergeCell ref="BP5:BQ5"/>
    <mergeCell ref="BR6:BS6"/>
    <mergeCell ref="BT6:BU6"/>
    <mergeCell ref="BV6:BW6"/>
    <mergeCell ref="BX6:BY6"/>
    <mergeCell ref="BZ6:CA6"/>
    <mergeCell ref="B1:G1"/>
    <mergeCell ref="H1:J1"/>
    <mergeCell ref="L1:M1"/>
    <mergeCell ref="V3:Y3"/>
    <mergeCell ref="AT3:AW3"/>
    <mergeCell ref="AX3:BA3"/>
    <mergeCell ref="BN3:BQ3"/>
    <mergeCell ref="BF2:BQ2"/>
    <mergeCell ref="Z3:AC3"/>
    <mergeCell ref="AD3:AG3"/>
    <mergeCell ref="AH3:AK3"/>
    <mergeCell ref="AL3:AO3"/>
    <mergeCell ref="BB3:BE3"/>
    <mergeCell ref="BF3:BI3"/>
    <mergeCell ref="BJ3:BM3"/>
    <mergeCell ref="AH2:AO2"/>
    <mergeCell ref="AP2:AW2"/>
    <mergeCell ref="AX2:BE2"/>
    <mergeCell ref="V2:AC2"/>
    <mergeCell ref="AD2:AG2"/>
    <mergeCell ref="N1:BQ1"/>
    <mergeCell ref="B4:G4"/>
    <mergeCell ref="H4:J4"/>
    <mergeCell ref="L4:M4"/>
    <mergeCell ref="B2:G2"/>
    <mergeCell ref="B3:G3"/>
    <mergeCell ref="H2:J2"/>
    <mergeCell ref="H3:J3"/>
    <mergeCell ref="AX4:BA4"/>
    <mergeCell ref="N4:Q4"/>
    <mergeCell ref="AD4:AG4"/>
    <mergeCell ref="AH4:AK4"/>
    <mergeCell ref="AL4:AO4"/>
    <mergeCell ref="Z4:AC4"/>
    <mergeCell ref="V4:Y4"/>
    <mergeCell ref="L2:M2"/>
    <mergeCell ref="L3:M3"/>
    <mergeCell ref="N2:U2"/>
    <mergeCell ref="AP3:AS3"/>
    <mergeCell ref="N3:Q3"/>
    <mergeCell ref="R3:U3"/>
    <mergeCell ref="AP4:AS4"/>
    <mergeCell ref="AT4:AW4"/>
    <mergeCell ref="AP6:AQ6"/>
    <mergeCell ref="AR6:AS6"/>
    <mergeCell ref="AT6:AU6"/>
    <mergeCell ref="B5:G5"/>
    <mergeCell ref="H5:J5"/>
    <mergeCell ref="L5:M5"/>
    <mergeCell ref="N5:O5"/>
    <mergeCell ref="P5:Q5"/>
    <mergeCell ref="AD5:AE5"/>
    <mergeCell ref="AF5:AG5"/>
    <mergeCell ref="AH5:AI5"/>
    <mergeCell ref="R5:S5"/>
    <mergeCell ref="T5:U5"/>
    <mergeCell ref="V5:W5"/>
    <mergeCell ref="X5:Y5"/>
    <mergeCell ref="AR5:AS5"/>
    <mergeCell ref="Z5:AA5"/>
    <mergeCell ref="AB5:AC5"/>
    <mergeCell ref="AB6:AC6"/>
    <mergeCell ref="AH6:AI6"/>
    <mergeCell ref="C9:G9"/>
    <mergeCell ref="I9:J9"/>
    <mergeCell ref="C10:G10"/>
    <mergeCell ref="I10:J10"/>
    <mergeCell ref="AZ6:BA6"/>
    <mergeCell ref="C7:G7"/>
    <mergeCell ref="I7:J7"/>
    <mergeCell ref="C8:G8"/>
    <mergeCell ref="I8:J8"/>
    <mergeCell ref="Z6:AA6"/>
    <mergeCell ref="V6:W6"/>
    <mergeCell ref="X6:Y6"/>
    <mergeCell ref="AN10:AO10"/>
    <mergeCell ref="P10:Q10"/>
    <mergeCell ref="AF10:AG10"/>
    <mergeCell ref="AV10:AW10"/>
    <mergeCell ref="AZ10:BA10"/>
    <mergeCell ref="B6:G6"/>
    <mergeCell ref="H6:J6"/>
    <mergeCell ref="L6:M6"/>
    <mergeCell ref="N6:O6"/>
    <mergeCell ref="P6:Q6"/>
    <mergeCell ref="AD6:AE6"/>
    <mergeCell ref="AF6:AG6"/>
    <mergeCell ref="C13:G13"/>
    <mergeCell ref="I13:J13"/>
    <mergeCell ref="C14:G14"/>
    <mergeCell ref="I14:J14"/>
    <mergeCell ref="L10:M10"/>
    <mergeCell ref="C11:G11"/>
    <mergeCell ref="I11:J11"/>
    <mergeCell ref="C12:G12"/>
    <mergeCell ref="I12:J12"/>
    <mergeCell ref="L16:M16"/>
    <mergeCell ref="C17:G17"/>
    <mergeCell ref="I17:J17"/>
    <mergeCell ref="C18:G18"/>
    <mergeCell ref="I18:J18"/>
    <mergeCell ref="C15:G15"/>
    <mergeCell ref="I15:J15"/>
    <mergeCell ref="C16:G16"/>
    <mergeCell ref="I16:J16"/>
    <mergeCell ref="C22:G22"/>
    <mergeCell ref="I22:J22"/>
    <mergeCell ref="C23:G23"/>
    <mergeCell ref="I23:J23"/>
    <mergeCell ref="C19:G19"/>
    <mergeCell ref="I19:J19"/>
    <mergeCell ref="C21:G21"/>
    <mergeCell ref="I21:J21"/>
    <mergeCell ref="L26:M26"/>
    <mergeCell ref="C20:G20"/>
    <mergeCell ref="I20:J20"/>
    <mergeCell ref="C27:G27"/>
    <mergeCell ref="I27:J27"/>
    <mergeCell ref="C24:G24"/>
    <mergeCell ref="I24:J24"/>
    <mergeCell ref="C25:G25"/>
    <mergeCell ref="I25:J25"/>
    <mergeCell ref="C28:G28"/>
    <mergeCell ref="I28:J28"/>
    <mergeCell ref="C26:G26"/>
    <mergeCell ref="I26:J26"/>
    <mergeCell ref="C31:G31"/>
    <mergeCell ref="I31:J31"/>
    <mergeCell ref="C32:G32"/>
    <mergeCell ref="I32:J32"/>
    <mergeCell ref="C29:G29"/>
    <mergeCell ref="I29:J29"/>
    <mergeCell ref="C30:G30"/>
    <mergeCell ref="I30:J30"/>
    <mergeCell ref="L35:M35"/>
    <mergeCell ref="C36:G36"/>
    <mergeCell ref="I36:J36"/>
    <mergeCell ref="C33:G33"/>
    <mergeCell ref="I33:J33"/>
    <mergeCell ref="C34:G34"/>
    <mergeCell ref="I34:J34"/>
    <mergeCell ref="C37:G37"/>
    <mergeCell ref="I37:J37"/>
    <mergeCell ref="C38:G38"/>
    <mergeCell ref="I38:J38"/>
    <mergeCell ref="C35:G35"/>
    <mergeCell ref="I35:J35"/>
    <mergeCell ref="L41:M41"/>
    <mergeCell ref="C42:G42"/>
    <mergeCell ref="I42:J42"/>
    <mergeCell ref="C39:G39"/>
    <mergeCell ref="I39:J39"/>
    <mergeCell ref="C40:G40"/>
    <mergeCell ref="I40:J40"/>
    <mergeCell ref="C43:G43"/>
    <mergeCell ref="I43:J43"/>
    <mergeCell ref="C44:G44"/>
    <mergeCell ref="I44:J44"/>
    <mergeCell ref="C41:G41"/>
    <mergeCell ref="I41:J41"/>
    <mergeCell ref="C47:G47"/>
    <mergeCell ref="I47:J47"/>
    <mergeCell ref="C48:G48"/>
    <mergeCell ref="I48:J48"/>
    <mergeCell ref="C45:G45"/>
    <mergeCell ref="I45:J45"/>
    <mergeCell ref="C46:G46"/>
    <mergeCell ref="I46:J46"/>
    <mergeCell ref="C61:G61"/>
    <mergeCell ref="I61:J61"/>
    <mergeCell ref="L51:M51"/>
    <mergeCell ref="C52:G52"/>
    <mergeCell ref="I52:J52"/>
    <mergeCell ref="C49:G49"/>
    <mergeCell ref="I49:J49"/>
    <mergeCell ref="C50:G50"/>
    <mergeCell ref="I50:J50"/>
    <mergeCell ref="C53:G53"/>
    <mergeCell ref="I53:J53"/>
    <mergeCell ref="I54:J54"/>
    <mergeCell ref="C51:G51"/>
    <mergeCell ref="I51:J51"/>
    <mergeCell ref="C57:G57"/>
    <mergeCell ref="I57:J57"/>
    <mergeCell ref="C58:G58"/>
    <mergeCell ref="I58:J58"/>
    <mergeCell ref="C55:G55"/>
    <mergeCell ref="I55:J55"/>
    <mergeCell ref="C56:G56"/>
    <mergeCell ref="I56:J56"/>
    <mergeCell ref="C81:G81"/>
    <mergeCell ref="I81:J81"/>
    <mergeCell ref="L61:M61"/>
    <mergeCell ref="C62:G62"/>
    <mergeCell ref="I62:J62"/>
    <mergeCell ref="C66:G66"/>
    <mergeCell ref="I63:J63"/>
    <mergeCell ref="I64:J64"/>
    <mergeCell ref="I65:J65"/>
    <mergeCell ref="I66:J66"/>
    <mergeCell ref="L64:M64"/>
    <mergeCell ref="C64:G64"/>
    <mergeCell ref="C65:G65"/>
    <mergeCell ref="L72:M72"/>
    <mergeCell ref="C73:G73"/>
    <mergeCell ref="I73:J73"/>
    <mergeCell ref="C74:G74"/>
    <mergeCell ref="I74:J74"/>
    <mergeCell ref="C71:G71"/>
    <mergeCell ref="I71:J71"/>
    <mergeCell ref="C72:G72"/>
    <mergeCell ref="I72:J72"/>
    <mergeCell ref="C69:G69"/>
    <mergeCell ref="I69:J69"/>
    <mergeCell ref="AB51:AC51"/>
    <mergeCell ref="L78:M78"/>
    <mergeCell ref="C79:G79"/>
    <mergeCell ref="I79:J79"/>
    <mergeCell ref="C80:G80"/>
    <mergeCell ref="I80:J80"/>
    <mergeCell ref="C70:G70"/>
    <mergeCell ref="I70:J70"/>
    <mergeCell ref="P41:Q41"/>
    <mergeCell ref="T41:U41"/>
    <mergeCell ref="P61:Q61"/>
    <mergeCell ref="C77:G77"/>
    <mergeCell ref="I77:J77"/>
    <mergeCell ref="C78:G78"/>
    <mergeCell ref="I78:J78"/>
    <mergeCell ref="C75:G75"/>
    <mergeCell ref="I75:J75"/>
    <mergeCell ref="C76:G76"/>
    <mergeCell ref="I76:J76"/>
    <mergeCell ref="C59:G59"/>
    <mergeCell ref="I59:J59"/>
    <mergeCell ref="C60:G60"/>
    <mergeCell ref="I60:J60"/>
    <mergeCell ref="C54:G54"/>
    <mergeCell ref="X10:Y10"/>
    <mergeCell ref="A92:C92"/>
    <mergeCell ref="R4:U4"/>
    <mergeCell ref="R6:S6"/>
    <mergeCell ref="T6:U6"/>
    <mergeCell ref="P26:Q26"/>
    <mergeCell ref="T26:U26"/>
    <mergeCell ref="C87:G87"/>
    <mergeCell ref="H87:I87"/>
    <mergeCell ref="C88:G88"/>
    <mergeCell ref="H88:I88"/>
    <mergeCell ref="A89:K90"/>
    <mergeCell ref="A91:C91"/>
    <mergeCell ref="C82:G82"/>
    <mergeCell ref="I82:J82"/>
    <mergeCell ref="C83:G83"/>
    <mergeCell ref="I83:J83"/>
    <mergeCell ref="P51:Q51"/>
    <mergeCell ref="T51:U51"/>
    <mergeCell ref="T10:U10"/>
    <mergeCell ref="C63:G63"/>
    <mergeCell ref="X51:Y51"/>
    <mergeCell ref="C84:G84"/>
    <mergeCell ref="I84:J84"/>
    <mergeCell ref="AV6:AW6"/>
    <mergeCell ref="AR10:AS10"/>
    <mergeCell ref="BT41:BU41"/>
    <mergeCell ref="CV41:CW41"/>
    <mergeCell ref="CJ35:CK35"/>
    <mergeCell ref="CB10:CC10"/>
    <mergeCell ref="AV26:AW26"/>
    <mergeCell ref="AJ5:AK5"/>
    <mergeCell ref="AL5:AM5"/>
    <mergeCell ref="AN5:AO5"/>
    <mergeCell ref="AP5:AQ5"/>
    <mergeCell ref="AX5:AY5"/>
    <mergeCell ref="AZ5:BA5"/>
    <mergeCell ref="AJ6:AK6"/>
    <mergeCell ref="BP41:BQ41"/>
    <mergeCell ref="AT5:AU5"/>
    <mergeCell ref="AV5:AW5"/>
    <mergeCell ref="AL6:AM6"/>
    <mergeCell ref="AX6:AY6"/>
    <mergeCell ref="AN6:AO6"/>
    <mergeCell ref="CF10:CG10"/>
    <mergeCell ref="CJ10:CK10"/>
    <mergeCell ref="BT10:BU10"/>
    <mergeCell ref="BX10:BY10"/>
    <mergeCell ref="DH10:DI10"/>
    <mergeCell ref="DL10:DM10"/>
    <mergeCell ref="DP26:DQ26"/>
    <mergeCell ref="DT26:DU26"/>
    <mergeCell ref="DP10:DQ10"/>
    <mergeCell ref="DT10:DU10"/>
    <mergeCell ref="CZ26:DA26"/>
    <mergeCell ref="DD26:DE26"/>
    <mergeCell ref="CN26:CO26"/>
    <mergeCell ref="CR26:CS26"/>
    <mergeCell ref="CV26:CW26"/>
    <mergeCell ref="CR10:CS10"/>
    <mergeCell ref="DD10:DE10"/>
    <mergeCell ref="CZ10:DA10"/>
    <mergeCell ref="CV10:CW10"/>
    <mergeCell ref="CN10:CO10"/>
    <mergeCell ref="DH26:DI26"/>
    <mergeCell ref="DL26:DM26"/>
    <mergeCell ref="AF35:AG35"/>
    <mergeCell ref="AN26:AO26"/>
    <mergeCell ref="AN41:AO41"/>
    <mergeCell ref="BP35:BQ35"/>
    <mergeCell ref="X26:Y26"/>
    <mergeCell ref="AB26:AC26"/>
    <mergeCell ref="AF26:AG26"/>
    <mergeCell ref="AJ26:AK26"/>
    <mergeCell ref="BD26:BE26"/>
    <mergeCell ref="BH26:BI26"/>
    <mergeCell ref="BL26:BM26"/>
    <mergeCell ref="AZ26:BA26"/>
    <mergeCell ref="BT26:BU26"/>
    <mergeCell ref="CB26:CC26"/>
    <mergeCell ref="BP26:BQ26"/>
    <mergeCell ref="AB10:AC10"/>
    <mergeCell ref="CF26:CG26"/>
    <mergeCell ref="CJ26:CK26"/>
    <mergeCell ref="BL10:BM10"/>
    <mergeCell ref="BD10:BE10"/>
    <mergeCell ref="BH10:BI10"/>
    <mergeCell ref="BP10:BQ10"/>
    <mergeCell ref="BX26:BY26"/>
    <mergeCell ref="AR26:AS26"/>
    <mergeCell ref="AJ16:AK16"/>
    <mergeCell ref="AF61:AG61"/>
    <mergeCell ref="AJ61:AK61"/>
    <mergeCell ref="CF61:CG61"/>
    <mergeCell ref="CJ61:CK61"/>
    <mergeCell ref="CN61:CO61"/>
    <mergeCell ref="DH61:DI61"/>
    <mergeCell ref="AN61:AO61"/>
    <mergeCell ref="AJ64:AK64"/>
    <mergeCell ref="AR64:AS64"/>
    <mergeCell ref="AR61:AS61"/>
    <mergeCell ref="CR61:CS61"/>
    <mergeCell ref="DD61:DE61"/>
    <mergeCell ref="DP72:DQ72"/>
    <mergeCell ref="DT72:DU72"/>
    <mergeCell ref="AV35:AW35"/>
    <mergeCell ref="CF35:CG35"/>
    <mergeCell ref="CR35:CS35"/>
    <mergeCell ref="DH35:DI35"/>
    <mergeCell ref="CN41:CO41"/>
    <mergeCell ref="DL41:DM41"/>
    <mergeCell ref="CB61:CC61"/>
    <mergeCell ref="CV61:CW61"/>
    <mergeCell ref="CZ61:DA61"/>
    <mergeCell ref="AV64:AW64"/>
    <mergeCell ref="CN64:CO64"/>
    <mergeCell ref="DL61:DM61"/>
    <mergeCell ref="CZ35:DA35"/>
    <mergeCell ref="DL35:DM35"/>
  </mergeCells>
  <phoneticPr fontId="113"/>
  <pageMargins left="0.19685039370078741" right="0.19685039370078741" top="0.39370078740157483" bottom="0.31496062992125984" header="0.19685039370078741" footer="0.19685039370078741"/>
  <pageSetup paperSize="9" orientation="landscape" r:id="rId1"/>
  <headerFooter alignWithMargins="0">
    <oddHeader>&amp;R&amp;"Arial,太字"&amp;8 &amp;U3.2  Cost by Packages</oddHeader>
    <oddFooter>&amp;R&amp;"Arial,太字"&amp;8&amp;P/&amp;N</oddFooter>
  </headerFooter>
</worksheet>
</file>

<file path=xl/worksheets/sheet6.xml><?xml version="1.0" encoding="utf-8"?>
<worksheet xmlns="http://schemas.openxmlformats.org/spreadsheetml/2006/main" xmlns:r="http://schemas.openxmlformats.org/officeDocument/2006/relationships">
  <sheetPr codeName="Sheet5" enableFormatConditionsCalculation="0">
    <tabColor indexed="12"/>
  </sheetPr>
  <dimension ref="A1:DL1466"/>
  <sheetViews>
    <sheetView showZeros="0" view="pageBreakPreview" zoomScale="110" zoomScaleNormal="220" zoomScaleSheetLayoutView="110" workbookViewId="0">
      <selection activeCell="BN24" sqref="BN24:BQ55"/>
    </sheetView>
  </sheetViews>
  <sheetFormatPr defaultRowHeight="7.5"/>
  <cols>
    <col min="1" max="1" width="0.375" style="120" customWidth="1"/>
    <col min="2" max="2" width="5.125" style="120" customWidth="1"/>
    <col min="3" max="3" width="5.625" style="120" customWidth="1"/>
    <col min="4" max="21" width="4.125" style="120" customWidth="1"/>
    <col min="22" max="22" width="5" style="126" bestFit="1" customWidth="1"/>
    <col min="23" max="23" width="1" style="215" customWidth="1"/>
    <col min="24" max="24" width="4.5" style="475" customWidth="1"/>
    <col min="25" max="25" width="0.375" style="119" customWidth="1"/>
    <col min="26" max="26" width="4.625" style="124" customWidth="1"/>
    <col min="27" max="27" width="0.375" style="124" customWidth="1"/>
    <col min="28" max="28" width="4.625" style="125" customWidth="1"/>
    <col min="29" max="30" width="0.375" style="120" customWidth="1"/>
    <col min="31" max="31" width="40.5" style="473" customWidth="1"/>
    <col min="32" max="16384" width="9" style="115"/>
  </cols>
  <sheetData>
    <row r="1" spans="1:88" s="120" customFormat="1" ht="7.5" customHeight="1">
      <c r="A1" s="2352" t="s">
        <v>112</v>
      </c>
      <c r="B1" s="2353"/>
      <c r="C1" s="1343" t="s">
        <v>561</v>
      </c>
      <c r="D1" s="2364" t="s">
        <v>562</v>
      </c>
      <c r="E1" s="2365"/>
      <c r="F1" s="2365"/>
      <c r="G1" s="2365"/>
      <c r="H1" s="2365"/>
      <c r="I1" s="2365"/>
      <c r="J1" s="2365"/>
      <c r="K1" s="2365"/>
      <c r="L1" s="2365"/>
      <c r="M1" s="2365"/>
      <c r="N1" s="2365"/>
      <c r="O1" s="2365"/>
      <c r="P1" s="2365"/>
      <c r="Q1" s="2365"/>
      <c r="R1" s="2365"/>
      <c r="S1" s="2365"/>
      <c r="T1" s="2365"/>
      <c r="U1" s="2365"/>
      <c r="V1" s="2360" t="s">
        <v>563</v>
      </c>
      <c r="W1" s="2361"/>
      <c r="X1" s="2361"/>
      <c r="Y1" s="2362"/>
      <c r="Z1" s="2370" t="s">
        <v>564</v>
      </c>
      <c r="AA1" s="2371"/>
      <c r="AB1" s="2360" t="s">
        <v>565</v>
      </c>
      <c r="AC1" s="2362"/>
      <c r="AD1" s="2360" t="s">
        <v>566</v>
      </c>
      <c r="AE1" s="2362"/>
    </row>
    <row r="2" spans="1:88" s="120" customFormat="1" ht="7.5" customHeight="1">
      <c r="A2" s="2354"/>
      <c r="B2" s="2355"/>
      <c r="C2" s="551" t="s">
        <v>567</v>
      </c>
      <c r="D2" s="2338" t="s">
        <v>568</v>
      </c>
      <c r="E2" s="2339"/>
      <c r="F2" s="2339"/>
      <c r="G2" s="2339"/>
      <c r="H2" s="2339"/>
      <c r="I2" s="2339"/>
      <c r="J2" s="2339"/>
      <c r="K2" s="2339"/>
      <c r="L2" s="2339"/>
      <c r="M2" s="2339"/>
      <c r="N2" s="2339"/>
      <c r="O2" s="2339"/>
      <c r="P2" s="2339"/>
      <c r="Q2" s="2339"/>
      <c r="R2" s="2363"/>
      <c r="S2" s="2338" t="s">
        <v>569</v>
      </c>
      <c r="T2" s="2339"/>
      <c r="U2" s="2339"/>
      <c r="V2" s="2350"/>
      <c r="W2" s="2359"/>
      <c r="X2" s="2359"/>
      <c r="Y2" s="2351"/>
      <c r="Z2" s="2340"/>
      <c r="AA2" s="2341"/>
      <c r="AB2" s="2350" t="s">
        <v>570</v>
      </c>
      <c r="AC2" s="2351"/>
      <c r="AD2" s="2350"/>
      <c r="AE2" s="2351"/>
    </row>
    <row r="3" spans="1:88" s="120" customFormat="1" ht="7.5" customHeight="1">
      <c r="A3" s="2354"/>
      <c r="B3" s="2355"/>
      <c r="C3" s="551"/>
      <c r="D3" s="2338" t="s">
        <v>571</v>
      </c>
      <c r="E3" s="2339"/>
      <c r="F3" s="2339"/>
      <c r="G3" s="2339"/>
      <c r="H3" s="2339"/>
      <c r="I3" s="2339"/>
      <c r="J3" s="2339"/>
      <c r="K3" s="2339"/>
      <c r="L3" s="2339"/>
      <c r="M3" s="2339"/>
      <c r="N3" s="2339"/>
      <c r="O3" s="1344" t="s">
        <v>572</v>
      </c>
      <c r="P3" s="2339" t="s">
        <v>573</v>
      </c>
      <c r="Q3" s="2339"/>
      <c r="R3" s="1345" t="s">
        <v>574</v>
      </c>
      <c r="S3" s="2338" t="s">
        <v>571</v>
      </c>
      <c r="T3" s="2339"/>
      <c r="U3" s="2339"/>
      <c r="V3" s="2350"/>
      <c r="W3" s="2359"/>
      <c r="X3" s="2359"/>
      <c r="Y3" s="2351"/>
      <c r="Z3" s="2340"/>
      <c r="AA3" s="2341"/>
      <c r="AB3" s="2350"/>
      <c r="AC3" s="2351"/>
      <c r="AD3" s="2350"/>
      <c r="AE3" s="2351"/>
    </row>
    <row r="4" spans="1:88" s="120" customFormat="1" ht="7.5" customHeight="1">
      <c r="A4" s="2354"/>
      <c r="B4" s="2355"/>
      <c r="C4" s="551"/>
      <c r="D4" s="2342" t="s">
        <v>575</v>
      </c>
      <c r="E4" s="2343"/>
      <c r="F4" s="2343"/>
      <c r="G4" s="2344"/>
      <c r="H4" s="1346" t="s">
        <v>576</v>
      </c>
      <c r="I4" s="2345" t="s">
        <v>577</v>
      </c>
      <c r="J4" s="2346"/>
      <c r="K4" s="2346"/>
      <c r="L4" s="2346"/>
      <c r="M4" s="2346"/>
      <c r="N4" s="2346"/>
      <c r="O4" s="1347" t="s">
        <v>577</v>
      </c>
      <c r="P4" s="1348" t="s">
        <v>579</v>
      </c>
      <c r="Q4" s="1349" t="s">
        <v>577</v>
      </c>
      <c r="R4" s="1350" t="s">
        <v>580</v>
      </c>
      <c r="S4" s="1351" t="s">
        <v>575</v>
      </c>
      <c r="T4" s="2369" t="s">
        <v>577</v>
      </c>
      <c r="U4" s="2369"/>
      <c r="V4" s="2350"/>
      <c r="W4" s="2359"/>
      <c r="X4" s="2359"/>
      <c r="Y4" s="2351"/>
      <c r="Z4" s="2340"/>
      <c r="AA4" s="2341"/>
      <c r="AB4" s="2350"/>
      <c r="AC4" s="2351"/>
      <c r="AD4" s="2350"/>
      <c r="AE4" s="2351"/>
    </row>
    <row r="5" spans="1:88" s="120" customFormat="1" ht="7.5" customHeight="1">
      <c r="A5" s="2354"/>
      <c r="B5" s="2355"/>
      <c r="C5" s="551"/>
      <c r="D5" s="1352" t="s">
        <v>581</v>
      </c>
      <c r="E5" s="1353" t="s">
        <v>582</v>
      </c>
      <c r="F5" s="1353" t="s">
        <v>583</v>
      </c>
      <c r="G5" s="1353" t="s">
        <v>117</v>
      </c>
      <c r="H5" s="1354"/>
      <c r="I5" s="1355" t="s">
        <v>584</v>
      </c>
      <c r="J5" s="1355" t="s">
        <v>585</v>
      </c>
      <c r="K5" s="1355" t="s">
        <v>586</v>
      </c>
      <c r="L5" s="1355" t="s">
        <v>578</v>
      </c>
      <c r="M5" s="1355" t="s">
        <v>587</v>
      </c>
      <c r="N5" s="1355" t="s">
        <v>588</v>
      </c>
      <c r="O5" s="1356" t="s">
        <v>589</v>
      </c>
      <c r="P5" s="1357"/>
      <c r="Q5" s="1356" t="s">
        <v>590</v>
      </c>
      <c r="R5" s="1358"/>
      <c r="S5" s="1359" t="s">
        <v>591</v>
      </c>
      <c r="T5" s="1360" t="s">
        <v>585</v>
      </c>
      <c r="U5" s="1360" t="s">
        <v>592</v>
      </c>
      <c r="V5" s="2350"/>
      <c r="W5" s="2359"/>
      <c r="X5" s="2359"/>
      <c r="Y5" s="2351"/>
      <c r="Z5" s="2340"/>
      <c r="AA5" s="2341"/>
      <c r="AB5" s="2350"/>
      <c r="AC5" s="2351"/>
      <c r="AD5" s="2350"/>
      <c r="AE5" s="2351"/>
    </row>
    <row r="6" spans="1:88" s="120" customFormat="1" ht="7.5" customHeight="1">
      <c r="A6" s="549"/>
      <c r="B6" s="1361" t="s">
        <v>593</v>
      </c>
      <c r="C6" s="1362" t="s">
        <v>594</v>
      </c>
      <c r="D6" s="1363" t="s">
        <v>595</v>
      </c>
      <c r="E6" s="1364"/>
      <c r="F6" s="1364"/>
      <c r="G6" s="1365"/>
      <c r="H6" s="1366"/>
      <c r="I6" s="1367"/>
      <c r="J6" s="1367"/>
      <c r="K6" s="1367"/>
      <c r="L6" s="1367"/>
      <c r="M6" s="1367"/>
      <c r="N6" s="1367"/>
      <c r="O6" s="1367"/>
      <c r="P6" s="1367"/>
      <c r="Q6" s="1368"/>
      <c r="R6" s="1369"/>
      <c r="S6" s="1364"/>
      <c r="T6" s="1365"/>
      <c r="U6" s="1365"/>
      <c r="V6" s="1370">
        <v>-800</v>
      </c>
      <c r="W6" s="1371" t="s">
        <v>596</v>
      </c>
      <c r="X6" s="1372">
        <v>4000</v>
      </c>
      <c r="Y6" s="1373"/>
      <c r="Z6" s="1374"/>
      <c r="AA6" s="1375"/>
      <c r="AB6" s="1376">
        <f>(X6-V6)-Z6</f>
        <v>4800</v>
      </c>
      <c r="AC6" s="1377"/>
      <c r="AD6" s="1378"/>
      <c r="AE6" s="476"/>
    </row>
    <row r="7" spans="1:88" s="1399" customFormat="1" ht="7.5" customHeight="1">
      <c r="A7" s="952"/>
      <c r="B7" s="1379"/>
      <c r="C7" s="1380"/>
      <c r="D7" s="1381"/>
      <c r="E7" s="1382"/>
      <c r="F7" s="1382"/>
      <c r="G7" s="1383" t="s">
        <v>118</v>
      </c>
      <c r="H7" s="1384"/>
      <c r="I7" s="1385"/>
      <c r="J7" s="1385"/>
      <c r="K7" s="1385"/>
      <c r="L7" s="1385"/>
      <c r="M7" s="1385"/>
      <c r="N7" s="1385"/>
      <c r="O7" s="1386"/>
      <c r="P7" s="1385"/>
      <c r="Q7" s="1387"/>
      <c r="R7" s="1388"/>
      <c r="S7" s="1382"/>
      <c r="T7" s="1389"/>
      <c r="U7" s="1389"/>
      <c r="V7" s="1390">
        <f>V6</f>
        <v>-800</v>
      </c>
      <c r="W7" s="1391" t="s">
        <v>596</v>
      </c>
      <c r="X7" s="1392">
        <f>V8</f>
        <v>-144.55000000000001</v>
      </c>
      <c r="Y7" s="1393"/>
      <c r="Z7" s="1394"/>
      <c r="AA7" s="1395"/>
      <c r="AB7" s="1396">
        <f>X7-V7-Z7</f>
        <v>655.45</v>
      </c>
      <c r="AC7" s="1397"/>
      <c r="AD7" s="1398"/>
      <c r="AE7" s="477" t="str">
        <f>'4.2.1NEE'!AR13</f>
        <v>Existing Danang Bypass (Widening)</v>
      </c>
    </row>
    <row r="8" spans="1:88" s="120" customFormat="1" ht="7.5" customHeight="1">
      <c r="A8" s="551"/>
      <c r="B8" s="1400"/>
      <c r="C8" s="1401"/>
      <c r="D8" s="1402"/>
      <c r="E8" s="1403"/>
      <c r="F8" s="1403"/>
      <c r="G8" s="1404"/>
      <c r="H8" s="1405"/>
      <c r="I8" s="1406"/>
      <c r="J8" s="1406"/>
      <c r="K8" s="1406"/>
      <c r="L8" s="1406"/>
      <c r="M8" s="1406" t="str">
        <f>'4.2.3BR'!G17</f>
        <v>VD01</v>
      </c>
      <c r="N8" s="1406"/>
      <c r="O8" s="1407"/>
      <c r="P8" s="1406"/>
      <c r="Q8" s="1407"/>
      <c r="R8" s="1408"/>
      <c r="S8" s="1403"/>
      <c r="T8" s="1409"/>
      <c r="U8" s="1409"/>
      <c r="V8" s="1410">
        <f>'4.2.3BR'!K17</f>
        <v>-144.55000000000001</v>
      </c>
      <c r="W8" s="1411" t="s">
        <v>596</v>
      </c>
      <c r="X8" s="1412">
        <f>'4.2.3BR'!O17</f>
        <v>-95.45</v>
      </c>
      <c r="Y8" s="853"/>
      <c r="Z8" s="1413"/>
      <c r="AA8" s="1414"/>
      <c r="AB8" s="1415">
        <f>'4.2.3BR'!R17</f>
        <v>49.1</v>
      </c>
      <c r="AC8" s="1416"/>
      <c r="AD8" s="478"/>
      <c r="AE8" s="479" t="str">
        <f>'4.2.3BR'!CB17</f>
        <v>Widening</v>
      </c>
      <c r="AF8" s="119"/>
      <c r="AG8" s="119"/>
      <c r="AH8" s="119"/>
      <c r="AI8" s="119"/>
      <c r="AJ8" s="119"/>
      <c r="AK8" s="119"/>
      <c r="AL8" s="119"/>
      <c r="AM8" s="119"/>
      <c r="AN8" s="119"/>
      <c r="AO8" s="119"/>
      <c r="AP8" s="119"/>
      <c r="AQ8" s="119"/>
      <c r="AR8" s="119"/>
      <c r="AS8" s="119"/>
      <c r="AT8" s="119"/>
      <c r="AU8" s="119"/>
      <c r="AV8" s="119"/>
      <c r="AW8" s="119"/>
      <c r="AX8" s="119"/>
      <c r="AY8" s="119"/>
      <c r="AZ8" s="119"/>
      <c r="BA8" s="119"/>
      <c r="BB8" s="119"/>
      <c r="BC8" s="119"/>
      <c r="BD8" s="119"/>
      <c r="BE8" s="119"/>
      <c r="BF8" s="119"/>
      <c r="BG8" s="119"/>
      <c r="BH8" s="119"/>
      <c r="BI8" s="119"/>
      <c r="BJ8" s="119"/>
      <c r="BK8" s="119"/>
      <c r="BL8" s="119"/>
      <c r="BM8" s="119"/>
      <c r="BN8" s="119"/>
      <c r="BO8" s="119"/>
      <c r="BP8" s="119"/>
      <c r="BQ8" s="119"/>
      <c r="BR8" s="119"/>
      <c r="BS8" s="119"/>
      <c r="BT8" s="119"/>
    </row>
    <row r="9" spans="1:88" s="120" customFormat="1" ht="7.5" customHeight="1">
      <c r="A9" s="551"/>
      <c r="B9" s="1400"/>
      <c r="C9" s="1401"/>
      <c r="D9" s="1402"/>
      <c r="E9" s="1403"/>
      <c r="F9" s="1403"/>
      <c r="G9" s="1404" t="s">
        <v>552</v>
      </c>
      <c r="H9" s="1405"/>
      <c r="I9" s="1406"/>
      <c r="J9" s="1406"/>
      <c r="K9" s="1406"/>
      <c r="L9" s="1406"/>
      <c r="M9" s="1406"/>
      <c r="N9" s="1406"/>
      <c r="O9" s="1417"/>
      <c r="P9" s="1406"/>
      <c r="Q9" s="1407"/>
      <c r="R9" s="1408"/>
      <c r="S9" s="1403"/>
      <c r="T9" s="1409"/>
      <c r="U9" s="1409"/>
      <c r="V9" s="1410">
        <f>X8</f>
        <v>-95.45</v>
      </c>
      <c r="W9" s="1411" t="s">
        <v>596</v>
      </c>
      <c r="X9" s="1418" t="str">
        <f>V10</f>
        <v>KM000+000</v>
      </c>
      <c r="Y9" s="853"/>
      <c r="Z9" s="1413"/>
      <c r="AA9" s="1414"/>
      <c r="AB9" s="1415">
        <f>'4.2.3BR'!K140-V9-Z9</f>
        <v>95.45</v>
      </c>
      <c r="AC9" s="1416"/>
      <c r="AD9" s="478"/>
      <c r="AE9" s="479" t="str">
        <f>'4.2.1NEE'!AR14</f>
        <v>Existing Danang Bypass (Widening)</v>
      </c>
      <c r="AF9" s="119"/>
      <c r="AG9" s="119"/>
      <c r="AH9" s="119"/>
      <c r="AI9" s="119"/>
      <c r="AJ9" s="119"/>
      <c r="AK9" s="119"/>
      <c r="AL9" s="119"/>
      <c r="AM9" s="119"/>
      <c r="AN9" s="119"/>
      <c r="AO9" s="119"/>
      <c r="AP9" s="119"/>
      <c r="AQ9" s="119"/>
      <c r="AR9" s="119"/>
      <c r="AS9" s="119"/>
      <c r="AT9" s="119"/>
      <c r="AU9" s="119"/>
      <c r="AV9" s="119"/>
      <c r="AW9" s="119"/>
      <c r="AX9" s="119"/>
      <c r="AY9" s="119"/>
      <c r="AZ9" s="119"/>
      <c r="BA9" s="119"/>
      <c r="BB9" s="119"/>
      <c r="BC9" s="119"/>
      <c r="BD9" s="119"/>
      <c r="BE9" s="119"/>
      <c r="BF9" s="119"/>
      <c r="BG9" s="119"/>
      <c r="BH9" s="119"/>
      <c r="BI9" s="119"/>
      <c r="BJ9" s="119"/>
      <c r="BK9" s="119"/>
      <c r="BL9" s="119"/>
      <c r="BM9" s="119"/>
      <c r="BN9" s="119"/>
      <c r="BO9" s="119"/>
      <c r="BP9" s="119"/>
      <c r="BQ9" s="119"/>
      <c r="BR9" s="119"/>
      <c r="BS9" s="119"/>
      <c r="BT9" s="119"/>
    </row>
    <row r="10" spans="1:88" s="120" customFormat="1" ht="7.5" customHeight="1">
      <c r="A10" s="551"/>
      <c r="B10" s="1400"/>
      <c r="C10" s="1401"/>
      <c r="D10" s="1402"/>
      <c r="E10" s="1403"/>
      <c r="F10" s="1403"/>
      <c r="G10" s="1404"/>
      <c r="H10" s="1405"/>
      <c r="I10" s="1406"/>
      <c r="J10" s="1406"/>
      <c r="K10" s="1406"/>
      <c r="L10" s="1406"/>
      <c r="M10" s="1406"/>
      <c r="N10" s="1406"/>
      <c r="O10" s="1405" t="str">
        <f>'4.2.3BR'!G140</f>
        <v>FO01</v>
      </c>
      <c r="P10" s="1406"/>
      <c r="Q10" s="1407"/>
      <c r="R10" s="1408"/>
      <c r="S10" s="1403"/>
      <c r="T10" s="1409"/>
      <c r="U10" s="1409"/>
      <c r="V10" s="2318" t="str">
        <f>'4.2.3BR'!I140</f>
        <v>KM000+000</v>
      </c>
      <c r="W10" s="2319"/>
      <c r="X10" s="2319"/>
      <c r="Y10" s="2320"/>
      <c r="Z10" s="1413"/>
      <c r="AA10" s="1414"/>
      <c r="AB10" s="2313" t="s">
        <v>596</v>
      </c>
      <c r="AC10" s="2314"/>
      <c r="AD10" s="478"/>
      <c r="AE10" s="479" t="str">
        <f>'4.2.3BR'!CB140</f>
        <v>NH14B</v>
      </c>
      <c r="AF10" s="119"/>
      <c r="AG10" s="119"/>
      <c r="AH10" s="119"/>
      <c r="AI10" s="119"/>
      <c r="AJ10" s="119"/>
      <c r="AK10" s="119"/>
      <c r="AL10" s="119"/>
      <c r="AM10" s="119"/>
      <c r="AN10" s="119"/>
      <c r="AO10" s="119"/>
      <c r="AP10" s="119"/>
      <c r="AQ10" s="119"/>
      <c r="AR10" s="119"/>
      <c r="AS10" s="119"/>
      <c r="AT10" s="119"/>
      <c r="AU10" s="119"/>
      <c r="AV10" s="119"/>
      <c r="AW10" s="119"/>
      <c r="AX10" s="480"/>
      <c r="AY10" s="480"/>
      <c r="AZ10" s="480"/>
      <c r="BA10" s="480"/>
    </row>
    <row r="11" spans="1:88" s="120" customFormat="1" ht="7.5" customHeight="1">
      <c r="A11" s="551"/>
      <c r="B11" s="1400"/>
      <c r="C11" s="1401"/>
      <c r="D11" s="1402"/>
      <c r="E11" s="1403"/>
      <c r="F11" s="1403"/>
      <c r="G11" s="1404" t="s">
        <v>553</v>
      </c>
      <c r="H11" s="1405"/>
      <c r="I11" s="1406"/>
      <c r="J11" s="1406"/>
      <c r="K11" s="1406"/>
      <c r="L11" s="1406"/>
      <c r="M11" s="1406"/>
      <c r="N11" s="1406"/>
      <c r="O11" s="1405"/>
      <c r="P11" s="1406"/>
      <c r="Q11" s="1407"/>
      <c r="R11" s="1408"/>
      <c r="S11" s="1403"/>
      <c r="T11" s="1409"/>
      <c r="U11" s="1409"/>
      <c r="V11" s="1419" t="str">
        <f>V10</f>
        <v>KM000+000</v>
      </c>
      <c r="W11" s="1411" t="s">
        <v>596</v>
      </c>
      <c r="X11" s="1412">
        <f>V12</f>
        <v>590</v>
      </c>
      <c r="Y11" s="853"/>
      <c r="Z11" s="1413"/>
      <c r="AA11" s="1414"/>
      <c r="AB11" s="1415">
        <f>X11-'4.2.3BR'!K140-Z11</f>
        <v>590</v>
      </c>
      <c r="AC11" s="1420"/>
      <c r="AD11" s="1421"/>
      <c r="AE11" s="1422" t="str">
        <f>'4.2.1NEE'!AR15</f>
        <v>NEE003-DE01 &lt; 1,000 m</v>
      </c>
      <c r="AF11" s="119"/>
      <c r="AG11" s="119"/>
      <c r="AH11" s="119"/>
      <c r="AI11" s="119"/>
      <c r="AJ11" s="119"/>
      <c r="AK11" s="119"/>
      <c r="AL11" s="119"/>
      <c r="AM11" s="119"/>
      <c r="AN11" s="119"/>
      <c r="AO11" s="119"/>
      <c r="AP11" s="119"/>
      <c r="AQ11" s="119"/>
      <c r="AR11" s="119"/>
      <c r="AS11" s="119"/>
      <c r="AT11" s="119"/>
      <c r="AU11" s="119"/>
      <c r="AV11" s="119"/>
      <c r="AW11" s="119"/>
      <c r="AX11" s="480"/>
      <c r="AY11" s="480"/>
      <c r="AZ11" s="480"/>
      <c r="BA11" s="480"/>
    </row>
    <row r="12" spans="1:88" s="120" customFormat="1" ht="7.5" customHeight="1">
      <c r="A12" s="551"/>
      <c r="B12" s="1400"/>
      <c r="C12" s="1401"/>
      <c r="D12" s="1402"/>
      <c r="E12" s="1403"/>
      <c r="F12" s="1403"/>
      <c r="G12" s="1404"/>
      <c r="H12" s="1405"/>
      <c r="I12" s="1406"/>
      <c r="J12" s="1406"/>
      <c r="K12" s="1406"/>
      <c r="L12" s="1406"/>
      <c r="M12" s="1406"/>
      <c r="N12" s="1406"/>
      <c r="O12" s="1405" t="str">
        <f>'4.2.3BR'!G141</f>
        <v>FO02</v>
      </c>
      <c r="P12" s="1406"/>
      <c r="Q12" s="1407"/>
      <c r="R12" s="1408"/>
      <c r="S12" s="1403"/>
      <c r="T12" s="1409"/>
      <c r="U12" s="1409"/>
      <c r="V12" s="2318">
        <f>'4.2.3BR'!I141</f>
        <v>590</v>
      </c>
      <c r="W12" s="2319"/>
      <c r="X12" s="2319"/>
      <c r="Y12" s="2320"/>
      <c r="Z12" s="1413"/>
      <c r="AA12" s="1414"/>
      <c r="AB12" s="2313" t="s">
        <v>596</v>
      </c>
      <c r="AC12" s="2314"/>
      <c r="AD12" s="478"/>
      <c r="AE12" s="1423">
        <f>'4.2.3BR'!CB141</f>
        <v>0</v>
      </c>
      <c r="AI12" s="119"/>
      <c r="AJ12" s="119"/>
      <c r="AK12" s="119"/>
      <c r="AL12" s="119"/>
      <c r="AM12" s="119"/>
      <c r="AN12" s="119"/>
      <c r="AO12" s="119"/>
      <c r="AP12" s="119"/>
      <c r="AQ12" s="119"/>
      <c r="AR12" s="119"/>
      <c r="AS12" s="119"/>
      <c r="AT12" s="119"/>
      <c r="AU12" s="119"/>
      <c r="AV12" s="119"/>
      <c r="AW12" s="119"/>
      <c r="AX12" s="119"/>
      <c r="AY12" s="119"/>
      <c r="AZ12" s="119"/>
      <c r="BA12" s="119"/>
      <c r="BB12" s="119"/>
      <c r="BC12" s="119"/>
      <c r="BD12" s="119"/>
      <c r="BE12" s="119"/>
    </row>
    <row r="13" spans="1:88" s="120" customFormat="1" ht="7.5" customHeight="1">
      <c r="A13" s="551"/>
      <c r="B13" s="1400"/>
      <c r="C13" s="1401"/>
      <c r="D13" s="1402"/>
      <c r="E13" s="1403"/>
      <c r="F13" s="1403"/>
      <c r="G13" s="1404" t="s">
        <v>554</v>
      </c>
      <c r="H13" s="1405"/>
      <c r="I13" s="1406"/>
      <c r="J13" s="1406"/>
      <c r="K13" s="1406"/>
      <c r="L13" s="1406"/>
      <c r="M13" s="1406"/>
      <c r="N13" s="1406"/>
      <c r="O13" s="1405"/>
      <c r="P13" s="1406"/>
      <c r="Q13" s="1407"/>
      <c r="R13" s="1408"/>
      <c r="S13" s="1403"/>
      <c r="T13" s="1409"/>
      <c r="U13" s="1409"/>
      <c r="V13" s="1419">
        <f>V12</f>
        <v>590</v>
      </c>
      <c r="W13" s="1411" t="s">
        <v>596</v>
      </c>
      <c r="X13" s="1418">
        <f>V14</f>
        <v>1247.425</v>
      </c>
      <c r="Y13" s="853"/>
      <c r="Z13" s="1413"/>
      <c r="AA13" s="1414"/>
      <c r="AB13" s="1424">
        <f>X13-V13-Z13</f>
        <v>657.42499999999995</v>
      </c>
      <c r="AC13" s="1414"/>
      <c r="AD13" s="1421"/>
      <c r="AE13" s="1422" t="str">
        <f>'4.2.1NEE'!AR16</f>
        <v>NEE004-DE01 &lt; 1,000 m</v>
      </c>
      <c r="AI13" s="119"/>
      <c r="AJ13" s="119"/>
      <c r="AK13" s="119"/>
      <c r="AL13" s="119"/>
      <c r="AM13" s="119"/>
      <c r="AN13" s="119"/>
      <c r="AO13" s="119"/>
      <c r="AP13" s="119"/>
      <c r="AQ13" s="119"/>
      <c r="AR13" s="119"/>
      <c r="AS13" s="119"/>
      <c r="AT13" s="119"/>
      <c r="AU13" s="119"/>
      <c r="AV13" s="119"/>
      <c r="AW13" s="119"/>
      <c r="AX13" s="119"/>
      <c r="AY13" s="119"/>
      <c r="AZ13" s="119"/>
      <c r="BA13" s="119"/>
      <c r="BB13" s="119"/>
      <c r="BC13" s="119"/>
      <c r="BD13" s="119"/>
      <c r="BE13" s="119"/>
    </row>
    <row r="14" spans="1:88" s="120" customFormat="1" ht="7.5" customHeight="1">
      <c r="A14" s="551"/>
      <c r="B14" s="1400"/>
      <c r="C14" s="1401"/>
      <c r="D14" s="1402"/>
      <c r="E14" s="1403"/>
      <c r="F14" s="1403"/>
      <c r="G14" s="1404"/>
      <c r="H14" s="1405"/>
      <c r="I14" s="1406" t="str">
        <f>'4.2.3BR'!G18</f>
        <v>LRB01</v>
      </c>
      <c r="J14" s="1406"/>
      <c r="K14" s="1406"/>
      <c r="L14" s="1406"/>
      <c r="M14" s="1406"/>
      <c r="N14" s="1406"/>
      <c r="O14" s="1405"/>
      <c r="P14" s="1406"/>
      <c r="Q14" s="1407"/>
      <c r="R14" s="1408"/>
      <c r="S14" s="1403"/>
      <c r="T14" s="1409"/>
      <c r="U14" s="1409"/>
      <c r="V14" s="1410">
        <f>'4.2.3BR'!K18</f>
        <v>1247.425</v>
      </c>
      <c r="W14" s="1411" t="s">
        <v>596</v>
      </c>
      <c r="X14" s="1412">
        <f>'4.2.3BR'!O18</f>
        <v>1990.575</v>
      </c>
      <c r="Y14" s="853"/>
      <c r="Z14" s="1413"/>
      <c r="AA14" s="1414"/>
      <c r="AB14" s="1415">
        <f>'4.2.3BR'!R18</f>
        <v>743.15</v>
      </c>
      <c r="AC14" s="1416"/>
      <c r="AD14" s="478"/>
      <c r="AE14" s="479" t="str">
        <f>'4.2.3BR'!CB18</f>
        <v>A2: SG01</v>
      </c>
      <c r="AF14" s="119"/>
      <c r="AG14" s="119"/>
      <c r="AH14" s="119"/>
      <c r="AI14" s="119"/>
      <c r="AJ14" s="119"/>
      <c r="AK14" s="119"/>
      <c r="AL14" s="119"/>
      <c r="AM14" s="119"/>
      <c r="AN14" s="119"/>
      <c r="AO14" s="119"/>
      <c r="AR14" s="119"/>
      <c r="AS14" s="119"/>
      <c r="AT14" s="119"/>
      <c r="AU14" s="119"/>
      <c r="AV14" s="119"/>
      <c r="AW14" s="119"/>
      <c r="AX14" s="119"/>
      <c r="AY14" s="119"/>
      <c r="AZ14" s="119"/>
      <c r="BA14" s="119"/>
      <c r="BB14" s="119"/>
      <c r="BC14" s="119"/>
      <c r="BD14" s="119"/>
      <c r="BE14" s="119"/>
      <c r="BF14" s="119"/>
      <c r="BG14" s="119"/>
      <c r="BH14" s="119"/>
      <c r="BI14" s="119"/>
      <c r="BJ14" s="119"/>
      <c r="BK14" s="119"/>
      <c r="BL14" s="119"/>
      <c r="BM14" s="119"/>
      <c r="BN14" s="119"/>
      <c r="BO14" s="119"/>
      <c r="BP14" s="119"/>
      <c r="BQ14" s="119"/>
      <c r="BR14" s="119"/>
      <c r="BS14" s="119"/>
      <c r="BT14" s="119"/>
      <c r="BU14" s="119"/>
      <c r="BV14" s="119"/>
      <c r="BW14" s="119"/>
      <c r="BX14" s="119"/>
      <c r="BY14" s="119"/>
      <c r="BZ14" s="119"/>
      <c r="CA14" s="119"/>
      <c r="CB14" s="119"/>
      <c r="CC14" s="119"/>
      <c r="CD14" s="119"/>
      <c r="CE14" s="119"/>
      <c r="CF14" s="119"/>
      <c r="CG14" s="119"/>
      <c r="CH14" s="119"/>
      <c r="CI14" s="119"/>
      <c r="CJ14" s="119"/>
    </row>
    <row r="15" spans="1:88" s="1399" customFormat="1" ht="7.5" customHeight="1">
      <c r="A15" s="952"/>
      <c r="B15" s="1425"/>
      <c r="C15" s="1426"/>
      <c r="D15" s="1402"/>
      <c r="E15" s="1403"/>
      <c r="F15" s="1403"/>
      <c r="G15" s="1404" t="s">
        <v>555</v>
      </c>
      <c r="H15" s="1405"/>
      <c r="I15" s="1406"/>
      <c r="J15" s="1406"/>
      <c r="K15" s="1406"/>
      <c r="L15" s="1406"/>
      <c r="M15" s="1406"/>
      <c r="N15" s="1406"/>
      <c r="O15" s="1427"/>
      <c r="P15" s="1406"/>
      <c r="Q15" s="1407"/>
      <c r="R15" s="1408"/>
      <c r="S15" s="1403"/>
      <c r="T15" s="1409"/>
      <c r="U15" s="1409"/>
      <c r="V15" s="1410">
        <f>X14</f>
        <v>1990.575</v>
      </c>
      <c r="W15" s="1411" t="s">
        <v>596</v>
      </c>
      <c r="X15" s="1412">
        <f>V16</f>
        <v>2419.35</v>
      </c>
      <c r="Y15" s="853"/>
      <c r="Z15" s="1413"/>
      <c r="AA15" s="1414"/>
      <c r="AB15" s="1415">
        <f>X15-V15-Z15</f>
        <v>428.77499999999986</v>
      </c>
      <c r="AC15" s="1420"/>
      <c r="AD15" s="1421"/>
      <c r="AE15" s="1422" t="str">
        <f>'4.2.1NEE'!AR17</f>
        <v>SG01</v>
      </c>
      <c r="AF15" s="480"/>
      <c r="AG15" s="480"/>
      <c r="AH15" s="480"/>
      <c r="AI15" s="480"/>
      <c r="AJ15" s="480"/>
      <c r="AK15" s="480"/>
      <c r="AL15" s="480"/>
      <c r="AM15" s="480"/>
      <c r="AN15" s="480"/>
      <c r="AO15" s="480"/>
      <c r="AR15" s="480"/>
      <c r="AS15" s="480"/>
      <c r="AT15" s="480"/>
      <c r="AU15" s="480"/>
      <c r="AV15" s="480"/>
      <c r="AW15" s="480"/>
      <c r="AX15" s="480"/>
      <c r="AY15" s="480"/>
      <c r="AZ15" s="480"/>
      <c r="BA15" s="480"/>
      <c r="BB15" s="480"/>
      <c r="BC15" s="480"/>
      <c r="BD15" s="480"/>
      <c r="BE15" s="480"/>
      <c r="BF15" s="480"/>
      <c r="BG15" s="480"/>
      <c r="BH15" s="480"/>
      <c r="BI15" s="480"/>
      <c r="BJ15" s="480"/>
      <c r="BK15" s="480"/>
      <c r="BL15" s="480"/>
      <c r="BM15" s="480"/>
      <c r="BN15" s="480"/>
      <c r="BO15" s="480"/>
      <c r="BP15" s="480"/>
      <c r="BQ15" s="480"/>
      <c r="BR15" s="480"/>
      <c r="BS15" s="480"/>
      <c r="BT15" s="480"/>
      <c r="BU15" s="480"/>
      <c r="BV15" s="480"/>
      <c r="BW15" s="480"/>
      <c r="BX15" s="480"/>
      <c r="BY15" s="480"/>
      <c r="BZ15" s="480"/>
      <c r="CA15" s="480"/>
      <c r="CB15" s="480"/>
      <c r="CC15" s="480"/>
      <c r="CD15" s="480"/>
      <c r="CE15" s="480"/>
      <c r="CF15" s="480"/>
      <c r="CG15" s="480"/>
      <c r="CH15" s="480"/>
      <c r="CI15" s="480"/>
      <c r="CJ15" s="480"/>
    </row>
    <row r="16" spans="1:88" s="120" customFormat="1" ht="7.5" customHeight="1">
      <c r="A16" s="551"/>
      <c r="B16" s="1400"/>
      <c r="C16" s="1401"/>
      <c r="D16" s="1402"/>
      <c r="E16" s="1403"/>
      <c r="F16" s="1403"/>
      <c r="G16" s="1404"/>
      <c r="H16" s="1405"/>
      <c r="I16" s="1406" t="str">
        <f>'4.2.3BR'!G19</f>
        <v>LRB02</v>
      </c>
      <c r="J16" s="1406"/>
      <c r="K16" s="1406"/>
      <c r="L16" s="1406"/>
      <c r="M16" s="1406"/>
      <c r="N16" s="1406"/>
      <c r="O16" s="1406"/>
      <c r="P16" s="1406"/>
      <c r="Q16" s="1407"/>
      <c r="R16" s="1408"/>
      <c r="S16" s="1403"/>
      <c r="T16" s="1409"/>
      <c r="U16" s="1409"/>
      <c r="V16" s="1410">
        <f>'4.2.3BR'!K19</f>
        <v>2419.35</v>
      </c>
      <c r="W16" s="1411" t="s">
        <v>596</v>
      </c>
      <c r="X16" s="1412">
        <f>'4.2.3BR'!O19</f>
        <v>2600.65</v>
      </c>
      <c r="Y16" s="853"/>
      <c r="Z16" s="1413"/>
      <c r="AA16" s="1414"/>
      <c r="AB16" s="1415">
        <f>'4.2.3BR'!R19</f>
        <v>181.3</v>
      </c>
      <c r="AC16" s="1428"/>
      <c r="AD16" s="478"/>
      <c r="AE16" s="479" t="str">
        <f>'4.2.3BR'!CB19</f>
        <v>A1: SG01, A2: SG02</v>
      </c>
      <c r="AF16" s="119"/>
      <c r="AG16" s="119"/>
      <c r="AH16" s="119"/>
      <c r="AI16" s="119"/>
      <c r="AJ16" s="119"/>
      <c r="AK16" s="119"/>
      <c r="AL16" s="119"/>
      <c r="AM16" s="119"/>
      <c r="AN16" s="119"/>
      <c r="AO16" s="119"/>
      <c r="AR16" s="119"/>
      <c r="AS16" s="119"/>
      <c r="AT16" s="119"/>
      <c r="AU16" s="119"/>
      <c r="AV16" s="119"/>
      <c r="AW16" s="119"/>
      <c r="AX16" s="119"/>
      <c r="AY16" s="119"/>
      <c r="AZ16" s="119"/>
      <c r="BA16" s="119"/>
      <c r="BB16" s="119"/>
      <c r="BC16" s="119"/>
      <c r="BD16" s="119"/>
      <c r="BE16" s="119"/>
      <c r="BF16" s="119"/>
      <c r="BG16" s="119"/>
      <c r="BH16" s="119"/>
      <c r="BI16" s="119"/>
      <c r="BJ16" s="119"/>
      <c r="BK16" s="119"/>
      <c r="BL16" s="119"/>
      <c r="BM16" s="119"/>
      <c r="BN16" s="119"/>
      <c r="BO16" s="119"/>
      <c r="BP16" s="119"/>
      <c r="BQ16" s="119"/>
      <c r="BR16" s="119"/>
      <c r="BS16" s="119"/>
      <c r="BT16" s="119"/>
      <c r="BU16" s="119"/>
      <c r="BV16" s="119"/>
      <c r="BW16" s="119"/>
      <c r="BX16" s="119"/>
      <c r="BY16" s="119"/>
      <c r="BZ16" s="119"/>
      <c r="CA16" s="119"/>
      <c r="CB16" s="119"/>
      <c r="CC16" s="119"/>
      <c r="CD16" s="119"/>
      <c r="CE16" s="119"/>
      <c r="CF16" s="119"/>
      <c r="CG16" s="119"/>
      <c r="CH16" s="119"/>
      <c r="CI16" s="119"/>
      <c r="CJ16" s="119"/>
    </row>
    <row r="17" spans="1:94" s="120" customFormat="1" ht="7.5" customHeight="1">
      <c r="A17" s="551"/>
      <c r="B17" s="1400"/>
      <c r="C17" s="1401"/>
      <c r="D17" s="1429"/>
      <c r="E17" s="1430"/>
      <c r="F17" s="1430"/>
      <c r="G17" s="1431" t="s">
        <v>556</v>
      </c>
      <c r="H17" s="1432"/>
      <c r="I17" s="1433"/>
      <c r="J17" s="1433"/>
      <c r="K17" s="1433"/>
      <c r="L17" s="1433"/>
      <c r="M17" s="1433"/>
      <c r="N17" s="1433"/>
      <c r="O17" s="1433"/>
      <c r="P17" s="1433"/>
      <c r="Q17" s="1434"/>
      <c r="R17" s="1435"/>
      <c r="S17" s="1430"/>
      <c r="T17" s="1436"/>
      <c r="U17" s="1436"/>
      <c r="V17" s="1437">
        <f>X16</f>
        <v>2600.65</v>
      </c>
      <c r="W17" s="1438" t="s">
        <v>596</v>
      </c>
      <c r="X17" s="1439">
        <f>X6</f>
        <v>4000</v>
      </c>
      <c r="Y17" s="1440"/>
      <c r="Z17" s="1441"/>
      <c r="AA17" s="1442"/>
      <c r="AB17" s="1443">
        <f>X17-V17-Z17</f>
        <v>1399.35</v>
      </c>
      <c r="AC17" s="1444"/>
      <c r="AD17" s="1445"/>
      <c r="AE17" s="1446" t="str">
        <f>'4.2.1NEE'!AR18</f>
        <v>1,000 m &lt; NEE006+NEE007-SG02-SG03 &lt; 2,000 m</v>
      </c>
      <c r="AF17" s="119"/>
      <c r="AG17" s="119"/>
      <c r="AH17" s="119"/>
      <c r="AI17" s="119"/>
      <c r="AJ17" s="119"/>
      <c r="AK17" s="119"/>
      <c r="AL17" s="119"/>
      <c r="AM17" s="119"/>
      <c r="AN17" s="119"/>
      <c r="AO17" s="119"/>
      <c r="AR17" s="119"/>
      <c r="AS17" s="119"/>
      <c r="AT17" s="119"/>
      <c r="AU17" s="119"/>
      <c r="AV17" s="119"/>
      <c r="AW17" s="119"/>
      <c r="AX17" s="119"/>
      <c r="AY17" s="119"/>
      <c r="AZ17" s="119"/>
      <c r="BA17" s="119"/>
      <c r="BB17" s="119"/>
      <c r="BC17" s="119"/>
      <c r="BD17" s="119"/>
      <c r="BE17" s="119"/>
      <c r="BF17" s="119"/>
      <c r="BG17" s="119"/>
      <c r="BH17" s="119"/>
      <c r="BI17" s="119"/>
      <c r="BJ17" s="119"/>
      <c r="BK17" s="119"/>
      <c r="BL17" s="119"/>
      <c r="BM17" s="119"/>
      <c r="BN17" s="119"/>
      <c r="BO17" s="119"/>
      <c r="BP17" s="119"/>
      <c r="BQ17" s="119"/>
      <c r="BR17" s="119"/>
      <c r="BS17" s="119"/>
      <c r="BT17" s="119"/>
      <c r="BU17" s="119"/>
      <c r="BV17" s="119"/>
      <c r="BW17" s="119"/>
      <c r="BX17" s="119"/>
      <c r="BY17" s="119"/>
      <c r="BZ17" s="119"/>
      <c r="CA17" s="119"/>
      <c r="CB17" s="119"/>
      <c r="CC17" s="119"/>
      <c r="CD17" s="119"/>
      <c r="CE17" s="119"/>
      <c r="CF17" s="119"/>
      <c r="CG17" s="119"/>
      <c r="CH17" s="119"/>
      <c r="CI17" s="119"/>
      <c r="CJ17" s="119"/>
    </row>
    <row r="18" spans="1:94" s="120" customFormat="1" ht="7.5" customHeight="1">
      <c r="A18" s="551"/>
      <c r="B18" s="1400"/>
      <c r="C18" s="1401"/>
      <c r="D18" s="1381"/>
      <c r="E18" s="1382" t="str">
        <f>'4.2.7DE'!G12</f>
        <v>DE01</v>
      </c>
      <c r="F18" s="1382"/>
      <c r="G18" s="1383"/>
      <c r="H18" s="1384"/>
      <c r="I18" s="1385"/>
      <c r="J18" s="1385"/>
      <c r="K18" s="1385"/>
      <c r="L18" s="1385"/>
      <c r="M18" s="1385"/>
      <c r="N18" s="1385"/>
      <c r="O18" s="1385"/>
      <c r="P18" s="1385"/>
      <c r="Q18" s="1387"/>
      <c r="R18" s="1388"/>
      <c r="S18" s="1382"/>
      <c r="T18" s="1389"/>
      <c r="U18" s="1389"/>
      <c r="V18" s="1390">
        <f>'4.2.7DE'!I12</f>
        <v>515</v>
      </c>
      <c r="W18" s="1391" t="s">
        <v>596</v>
      </c>
      <c r="X18" s="1392">
        <f>'4.2.7DE'!L12</f>
        <v>665</v>
      </c>
      <c r="Y18" s="1393"/>
      <c r="Z18" s="1394"/>
      <c r="AA18" s="1395"/>
      <c r="AB18" s="1396">
        <f>X18-V18-Z18</f>
        <v>150</v>
      </c>
      <c r="AC18" s="1447"/>
      <c r="AD18" s="481"/>
      <c r="AE18" s="477"/>
      <c r="AF18" s="1399"/>
      <c r="AG18" s="480"/>
      <c r="AH18" s="480"/>
      <c r="AN18" s="119"/>
      <c r="AO18" s="119"/>
      <c r="AP18" s="119"/>
      <c r="AQ18" s="119"/>
      <c r="AR18" s="119"/>
      <c r="AS18" s="119"/>
      <c r="AT18" s="119"/>
      <c r="AU18" s="119"/>
      <c r="AV18" s="119"/>
      <c r="AW18" s="119"/>
      <c r="AX18" s="119"/>
      <c r="AY18" s="119"/>
      <c r="AZ18" s="119"/>
      <c r="BA18" s="119"/>
      <c r="BB18" s="119"/>
      <c r="BC18" s="119"/>
      <c r="BD18" s="119"/>
      <c r="BE18" s="119"/>
      <c r="BJ18" s="1399"/>
      <c r="BK18" s="1399"/>
      <c r="BL18" s="1399"/>
      <c r="BM18" s="1399"/>
      <c r="BN18" s="1399"/>
      <c r="BO18" s="1399"/>
      <c r="BP18" s="1399"/>
      <c r="BQ18" s="1399"/>
      <c r="BR18" s="119"/>
      <c r="BS18" s="119"/>
      <c r="BT18" s="119"/>
      <c r="BU18" s="119"/>
      <c r="BV18" s="119"/>
      <c r="BW18" s="119"/>
      <c r="BX18" s="119"/>
      <c r="BY18" s="119"/>
      <c r="BZ18" s="119"/>
      <c r="CA18" s="119"/>
      <c r="CB18" s="119"/>
      <c r="CC18" s="119"/>
      <c r="CD18" s="119"/>
      <c r="CE18" s="119"/>
      <c r="CF18" s="119"/>
      <c r="CG18" s="119"/>
      <c r="CH18" s="119"/>
      <c r="CI18" s="119"/>
      <c r="CJ18" s="119"/>
    </row>
    <row r="19" spans="1:94" s="120" customFormat="1" ht="7.5" customHeight="1">
      <c r="A19" s="551"/>
      <c r="B19" s="1400"/>
      <c r="C19" s="1401"/>
      <c r="D19" s="1402" t="str">
        <f>'4.2.6SG'!G19</f>
        <v>SG01</v>
      </c>
      <c r="E19" s="1403"/>
      <c r="F19" s="1403"/>
      <c r="G19" s="1404"/>
      <c r="H19" s="1405"/>
      <c r="I19" s="1406"/>
      <c r="J19" s="1406"/>
      <c r="K19" s="1406"/>
      <c r="L19" s="1406"/>
      <c r="M19" s="1406"/>
      <c r="N19" s="1406"/>
      <c r="O19" s="1406"/>
      <c r="P19" s="1406"/>
      <c r="Q19" s="1407"/>
      <c r="R19" s="1408"/>
      <c r="S19" s="1403"/>
      <c r="T19" s="1409"/>
      <c r="U19" s="1409"/>
      <c r="V19" s="1410">
        <f>'4.2.6SG'!I19</f>
        <v>1900</v>
      </c>
      <c r="W19" s="1411" t="s">
        <v>596</v>
      </c>
      <c r="X19" s="1412">
        <f>'4.2.6SG'!L19</f>
        <v>2427</v>
      </c>
      <c r="Y19" s="853"/>
      <c r="Z19" s="1413"/>
      <c r="AA19" s="1414"/>
      <c r="AB19" s="1415">
        <f>X19-V19-Z19</f>
        <v>527</v>
      </c>
      <c r="AC19" s="1428"/>
      <c r="AD19" s="478"/>
      <c r="AE19" s="479"/>
      <c r="AF19" s="1399"/>
      <c r="AG19" s="480"/>
      <c r="AH19" s="480"/>
      <c r="AN19" s="119"/>
      <c r="AO19" s="119"/>
      <c r="AP19" s="119"/>
      <c r="AQ19" s="119"/>
      <c r="AR19" s="119"/>
      <c r="AS19" s="119"/>
      <c r="AT19" s="119"/>
      <c r="AU19" s="119"/>
      <c r="AV19" s="119"/>
      <c r="AW19" s="119"/>
      <c r="AX19" s="119"/>
      <c r="AY19" s="119"/>
      <c r="AZ19" s="119"/>
      <c r="BA19" s="119"/>
      <c r="BB19" s="119"/>
      <c r="BC19" s="119"/>
      <c r="BD19" s="119"/>
      <c r="BE19" s="119"/>
      <c r="BJ19" s="1399"/>
      <c r="BK19" s="1399"/>
      <c r="BL19" s="1399"/>
      <c r="BM19" s="1399"/>
      <c r="BN19" s="1399"/>
      <c r="BO19" s="1399"/>
      <c r="BP19" s="1399"/>
      <c r="BQ19" s="1399"/>
      <c r="BR19" s="119"/>
      <c r="BS19" s="119"/>
      <c r="BT19" s="119"/>
      <c r="BU19" s="119"/>
      <c r="BV19" s="119"/>
      <c r="BW19" s="119"/>
      <c r="BX19" s="119"/>
      <c r="BY19" s="119"/>
      <c r="BZ19" s="119"/>
      <c r="CA19" s="119"/>
      <c r="CB19" s="119"/>
      <c r="CC19" s="119"/>
      <c r="CD19" s="119"/>
      <c r="CE19" s="119"/>
      <c r="CF19" s="119"/>
      <c r="CG19" s="119"/>
      <c r="CH19" s="119"/>
      <c r="CI19" s="119"/>
      <c r="CJ19" s="119"/>
    </row>
    <row r="20" spans="1:94" s="120" customFormat="1" ht="7.5" customHeight="1">
      <c r="A20" s="551"/>
      <c r="B20" s="1400"/>
      <c r="C20" s="1401"/>
      <c r="D20" s="1448" t="str">
        <f>'4.2.6SG'!G28</f>
        <v>SG02</v>
      </c>
      <c r="E20" s="1449"/>
      <c r="F20" s="1449"/>
      <c r="G20" s="1450"/>
      <c r="H20" s="1451"/>
      <c r="I20" s="1452"/>
      <c r="J20" s="1452"/>
      <c r="K20" s="1452"/>
      <c r="L20" s="1452"/>
      <c r="M20" s="1452"/>
      <c r="N20" s="1452"/>
      <c r="O20" s="1452"/>
      <c r="P20" s="1452"/>
      <c r="Q20" s="1453"/>
      <c r="R20" s="1454"/>
      <c r="S20" s="1449"/>
      <c r="T20" s="1455"/>
      <c r="U20" s="1455"/>
      <c r="V20" s="1456">
        <f>'4.2.6SG'!I28</f>
        <v>2592</v>
      </c>
      <c r="W20" s="1457" t="s">
        <v>596</v>
      </c>
      <c r="X20" s="1458">
        <f>'4.2.6SG'!L28</f>
        <v>2800</v>
      </c>
      <c r="Y20" s="1459"/>
      <c r="Z20" s="1460"/>
      <c r="AA20" s="1461"/>
      <c r="AB20" s="1462">
        <f>X20-V20-Z20</f>
        <v>208</v>
      </c>
      <c r="AC20" s="1463"/>
      <c r="AD20" s="482"/>
      <c r="AE20" s="483"/>
      <c r="AF20" s="119"/>
      <c r="AG20" s="119"/>
      <c r="AH20" s="119"/>
      <c r="AN20" s="119"/>
      <c r="AO20" s="119"/>
      <c r="AP20" s="119"/>
      <c r="AQ20" s="119"/>
      <c r="AR20" s="119"/>
      <c r="AS20" s="119"/>
      <c r="AT20" s="119"/>
      <c r="AU20" s="119"/>
      <c r="AV20" s="119"/>
      <c r="AW20" s="119"/>
      <c r="AX20" s="119"/>
      <c r="AY20" s="119"/>
      <c r="AZ20" s="119"/>
      <c r="BA20" s="119"/>
      <c r="BB20" s="119"/>
      <c r="BC20" s="119"/>
      <c r="BD20" s="119"/>
      <c r="BE20" s="119"/>
      <c r="BJ20" s="1399"/>
      <c r="BK20" s="1399"/>
      <c r="BL20" s="1399"/>
      <c r="BM20" s="1399"/>
      <c r="BN20" s="1399"/>
      <c r="BO20" s="1399"/>
      <c r="BP20" s="1399"/>
      <c r="BQ20" s="1399"/>
      <c r="BR20" s="119"/>
      <c r="BS20" s="119"/>
      <c r="BT20" s="119"/>
      <c r="BU20" s="119"/>
      <c r="BV20" s="119"/>
      <c r="BW20" s="119"/>
      <c r="BX20" s="119"/>
      <c r="BY20" s="119"/>
      <c r="BZ20" s="119"/>
      <c r="CA20" s="119"/>
      <c r="CB20" s="119"/>
      <c r="CC20" s="119"/>
      <c r="CD20" s="119"/>
      <c r="CE20" s="119"/>
      <c r="CF20" s="119"/>
      <c r="CG20" s="119"/>
      <c r="CH20" s="119"/>
      <c r="CI20" s="119"/>
      <c r="CJ20" s="119"/>
    </row>
    <row r="21" spans="1:94" s="120" customFormat="1" ht="7.5" customHeight="1">
      <c r="A21" s="551"/>
      <c r="B21" s="1400"/>
      <c r="C21" s="1401"/>
      <c r="D21" s="1464"/>
      <c r="E21" s="1465"/>
      <c r="F21" s="1465"/>
      <c r="G21" s="1466"/>
      <c r="H21" s="1467"/>
      <c r="I21" s="1467"/>
      <c r="J21" s="1467"/>
      <c r="K21" s="1467"/>
      <c r="L21" s="1467"/>
      <c r="M21" s="1467"/>
      <c r="N21" s="1467"/>
      <c r="O21" s="1467"/>
      <c r="P21" s="1467" t="str">
        <f>'4.2.4IC'!G14</f>
        <v>IC01</v>
      </c>
      <c r="Q21" s="1468"/>
      <c r="R21" s="1469"/>
      <c r="S21" s="1465"/>
      <c r="T21" s="1470"/>
      <c r="U21" s="1470"/>
      <c r="V21" s="2372" t="str">
        <f>'4.2.4IC'!I14</f>
        <v>KM000+000</v>
      </c>
      <c r="W21" s="2373"/>
      <c r="X21" s="2373"/>
      <c r="Y21" s="2374"/>
      <c r="Z21" s="1471"/>
      <c r="AA21" s="1472"/>
      <c r="AB21" s="2382" t="s">
        <v>596</v>
      </c>
      <c r="AC21" s="2383"/>
      <c r="AD21" s="1473"/>
      <c r="AE21" s="1474" t="str">
        <f>'4.2.4IC'!AP14</f>
        <v>Tuy Loan IC</v>
      </c>
      <c r="AF21" s="119"/>
      <c r="AG21" s="119"/>
      <c r="AH21" s="119"/>
      <c r="AN21" s="119"/>
      <c r="AO21" s="119"/>
      <c r="AP21" s="119"/>
      <c r="AQ21" s="119"/>
      <c r="AR21" s="119"/>
      <c r="AS21" s="119"/>
      <c r="AT21" s="119"/>
      <c r="AU21" s="119"/>
      <c r="AV21" s="119"/>
      <c r="AW21" s="119"/>
      <c r="AX21" s="119"/>
      <c r="AY21" s="119"/>
      <c r="AZ21" s="119"/>
      <c r="BA21" s="119"/>
      <c r="BB21" s="119"/>
      <c r="BC21" s="119"/>
      <c r="BD21" s="119"/>
      <c r="BE21" s="119"/>
      <c r="BJ21" s="1399"/>
      <c r="BK21" s="1399"/>
      <c r="BL21" s="1399"/>
      <c r="BM21" s="1399"/>
      <c r="BN21" s="1399"/>
      <c r="BO21" s="1399"/>
      <c r="BP21" s="1399"/>
      <c r="BQ21" s="1399"/>
      <c r="BR21" s="119"/>
      <c r="BS21" s="119"/>
      <c r="BT21" s="119"/>
      <c r="BU21" s="119"/>
      <c r="BV21" s="119"/>
      <c r="BW21" s="119"/>
      <c r="BX21" s="119"/>
      <c r="BY21" s="119"/>
      <c r="BZ21" s="119"/>
      <c r="CA21" s="119"/>
      <c r="CB21" s="119"/>
      <c r="CC21" s="119"/>
      <c r="CD21" s="119"/>
      <c r="CE21" s="119"/>
      <c r="CF21" s="119"/>
      <c r="CG21" s="119"/>
      <c r="CH21" s="119"/>
      <c r="CI21" s="119"/>
      <c r="CJ21" s="119"/>
    </row>
    <row r="22" spans="1:94" s="120" customFormat="1" ht="7.5" customHeight="1">
      <c r="A22" s="551"/>
      <c r="B22" s="1400"/>
      <c r="C22" s="1401"/>
      <c r="D22" s="1475"/>
      <c r="E22" s="1476"/>
      <c r="F22" s="1476"/>
      <c r="G22" s="1477"/>
      <c r="H22" s="1478"/>
      <c r="I22" s="1478"/>
      <c r="J22" s="1478"/>
      <c r="K22" s="1478"/>
      <c r="L22" s="1478"/>
      <c r="M22" s="1478"/>
      <c r="N22" s="1478"/>
      <c r="O22" s="1478"/>
      <c r="P22" s="1385"/>
      <c r="Q22" s="1387" t="str">
        <f>'4.2.3BR'!G172</f>
        <v>IRB01</v>
      </c>
      <c r="R22" s="1479"/>
      <c r="S22" s="1476"/>
      <c r="T22" s="1480"/>
      <c r="U22" s="1480"/>
      <c r="V22" s="2366" t="str">
        <f>'4.2.3BR'!I172</f>
        <v>KM000+000</v>
      </c>
      <c r="W22" s="2367"/>
      <c r="X22" s="2367"/>
      <c r="Y22" s="2368"/>
      <c r="Z22" s="1394"/>
      <c r="AA22" s="1395"/>
      <c r="AB22" s="2384" t="s">
        <v>596</v>
      </c>
      <c r="AC22" s="2385"/>
      <c r="AD22" s="481"/>
      <c r="AE22" s="1481" t="str">
        <f>'4.2.3BR'!CB172</f>
        <v>IR (Tuy Loan IC)</v>
      </c>
      <c r="AF22" s="119"/>
      <c r="AG22" s="119"/>
      <c r="AH22" s="119"/>
      <c r="AL22" s="119"/>
      <c r="AM22" s="119"/>
      <c r="AN22" s="119"/>
      <c r="AO22" s="119"/>
      <c r="AP22" s="119"/>
      <c r="AQ22" s="119"/>
      <c r="AR22" s="119"/>
      <c r="AS22" s="119"/>
      <c r="AT22" s="119"/>
      <c r="AU22" s="119"/>
      <c r="AV22" s="119"/>
      <c r="AW22" s="119"/>
      <c r="AX22" s="119"/>
      <c r="AY22" s="119"/>
      <c r="AZ22" s="119"/>
      <c r="BA22" s="119"/>
      <c r="BB22" s="119"/>
      <c r="BC22" s="119"/>
      <c r="BD22" s="119"/>
      <c r="BE22" s="119"/>
      <c r="BJ22" s="1399"/>
      <c r="BK22" s="1399"/>
      <c r="BL22" s="1399"/>
      <c r="BM22" s="1399"/>
      <c r="BN22" s="1399"/>
      <c r="BO22" s="1399"/>
      <c r="BP22" s="1399"/>
      <c r="BQ22" s="1399"/>
      <c r="BR22" s="119"/>
      <c r="BS22" s="119"/>
      <c r="BT22" s="119"/>
      <c r="BU22" s="119"/>
      <c r="BV22" s="119"/>
      <c r="BW22" s="119"/>
      <c r="BX22" s="119"/>
      <c r="BY22" s="119"/>
      <c r="BZ22" s="119"/>
      <c r="CA22" s="119"/>
      <c r="CB22" s="119"/>
      <c r="CC22" s="119"/>
      <c r="CD22" s="119"/>
      <c r="CE22" s="119"/>
      <c r="CF22" s="119"/>
      <c r="CG22" s="119"/>
      <c r="CH22" s="119"/>
      <c r="CI22" s="119"/>
      <c r="CJ22" s="119"/>
      <c r="CK22" s="119"/>
      <c r="CL22" s="119"/>
    </row>
    <row r="23" spans="1:94" s="120" customFormat="1" ht="7.5" customHeight="1">
      <c r="A23" s="551"/>
      <c r="B23" s="1400"/>
      <c r="C23" s="1401"/>
      <c r="D23" s="1482"/>
      <c r="E23" s="1483"/>
      <c r="F23" s="1483"/>
      <c r="G23" s="1484"/>
      <c r="H23" s="1485"/>
      <c r="I23" s="1485"/>
      <c r="J23" s="1485"/>
      <c r="K23" s="1485"/>
      <c r="L23" s="1485"/>
      <c r="M23" s="1485"/>
      <c r="N23" s="1485"/>
      <c r="O23" s="1485"/>
      <c r="P23" s="1485"/>
      <c r="Q23" s="1486" t="str">
        <f>'4.2.3BR'!G173</f>
        <v>IRB02</v>
      </c>
      <c r="R23" s="1487"/>
      <c r="S23" s="1483"/>
      <c r="T23" s="1488"/>
      <c r="U23" s="1488"/>
      <c r="V23" s="2356" t="str">
        <f>'4.2.3BR'!K173</f>
        <v>KM000+000</v>
      </c>
      <c r="W23" s="2357"/>
      <c r="X23" s="2357"/>
      <c r="Y23" s="2358"/>
      <c r="Z23" s="1413"/>
      <c r="AA23" s="1414"/>
      <c r="AB23" s="2313" t="s">
        <v>596</v>
      </c>
      <c r="AC23" s="2314"/>
      <c r="AD23" s="478"/>
      <c r="AE23" s="1489" t="str">
        <f>'4.2.3BR'!CB173</f>
        <v>IR (Tuy Loan IC)</v>
      </c>
      <c r="AF23" s="119"/>
      <c r="AG23" s="119"/>
      <c r="AH23" s="119"/>
      <c r="AL23" s="119"/>
      <c r="AM23" s="119"/>
      <c r="AN23" s="119"/>
      <c r="AO23" s="119"/>
      <c r="AP23" s="119"/>
      <c r="AQ23" s="119"/>
      <c r="AR23" s="119"/>
      <c r="AS23" s="119"/>
      <c r="AT23" s="119"/>
      <c r="AU23" s="119"/>
      <c r="AV23" s="119"/>
      <c r="AW23" s="119"/>
      <c r="AX23" s="119"/>
      <c r="AY23" s="119"/>
      <c r="AZ23" s="119"/>
      <c r="BA23" s="119"/>
      <c r="BB23" s="119"/>
      <c r="BC23" s="119"/>
      <c r="BD23" s="119"/>
      <c r="BE23" s="119"/>
      <c r="BJ23" s="1399"/>
      <c r="BK23" s="1399"/>
      <c r="BL23" s="1399"/>
      <c r="BM23" s="1399"/>
      <c r="BN23" s="1399"/>
      <c r="BO23" s="1399"/>
      <c r="BP23" s="1399"/>
      <c r="BQ23" s="1399"/>
      <c r="BR23" s="119"/>
      <c r="BS23" s="119"/>
      <c r="BT23" s="119"/>
      <c r="BU23" s="119"/>
      <c r="BV23" s="119"/>
      <c r="BW23" s="119"/>
      <c r="BX23" s="119"/>
      <c r="BY23" s="119"/>
      <c r="BZ23" s="119"/>
      <c r="CA23" s="119"/>
      <c r="CB23" s="119"/>
      <c r="CC23" s="119"/>
      <c r="CD23" s="119"/>
      <c r="CE23" s="119"/>
      <c r="CF23" s="119"/>
      <c r="CG23" s="119"/>
      <c r="CH23" s="119"/>
      <c r="CI23" s="119"/>
      <c r="CJ23" s="119"/>
    </row>
    <row r="24" spans="1:94" s="120" customFormat="1" ht="7.5" customHeight="1">
      <c r="A24" s="551"/>
      <c r="B24" s="1400"/>
      <c r="C24" s="1401"/>
      <c r="D24" s="1490"/>
      <c r="E24" s="1491"/>
      <c r="F24" s="1491"/>
      <c r="G24" s="1492"/>
      <c r="H24" s="1493"/>
      <c r="I24" s="1493"/>
      <c r="J24" s="1493"/>
      <c r="K24" s="1493"/>
      <c r="L24" s="1493"/>
      <c r="M24" s="1493"/>
      <c r="N24" s="1493"/>
      <c r="O24" s="1493"/>
      <c r="P24" s="1493"/>
      <c r="Q24" s="1494"/>
      <c r="R24" s="1495" t="str">
        <f>'4.2.5BL'!G18</f>
        <v>BL01</v>
      </c>
      <c r="S24" s="1491"/>
      <c r="T24" s="1496"/>
      <c r="U24" s="1496"/>
      <c r="V24" s="2375">
        <f>'4.2.5BL'!I18</f>
        <v>950</v>
      </c>
      <c r="W24" s="2376"/>
      <c r="X24" s="2376"/>
      <c r="Y24" s="2377"/>
      <c r="Z24" s="1497"/>
      <c r="AA24" s="1498"/>
      <c r="AB24" s="2326" t="s">
        <v>596</v>
      </c>
      <c r="AC24" s="2327"/>
      <c r="AD24" s="1499"/>
      <c r="AE24" s="1500" t="str">
        <f>'4.2.5BL'!BN18</f>
        <v>TMC</v>
      </c>
      <c r="AF24" s="119"/>
      <c r="AG24" s="119"/>
      <c r="AH24" s="119"/>
      <c r="AI24" s="119"/>
      <c r="AJ24" s="119"/>
      <c r="AK24" s="119"/>
      <c r="AL24" s="119"/>
      <c r="AM24" s="119"/>
      <c r="AN24" s="119"/>
      <c r="AO24" s="119"/>
      <c r="AP24" s="119"/>
      <c r="AQ24" s="119"/>
      <c r="AR24" s="119"/>
      <c r="AS24" s="119"/>
      <c r="AT24" s="119"/>
      <c r="AU24" s="119"/>
      <c r="AV24" s="119"/>
      <c r="AW24" s="119"/>
      <c r="AX24" s="119"/>
      <c r="AY24" s="119"/>
      <c r="AZ24" s="119"/>
      <c r="BA24" s="119"/>
      <c r="BB24" s="119"/>
      <c r="BC24" s="119"/>
      <c r="BD24" s="119"/>
      <c r="BE24" s="119"/>
      <c r="BJ24" s="1399"/>
      <c r="BK24" s="1399"/>
      <c r="BL24" s="1399"/>
      <c r="BM24" s="1399"/>
      <c r="BN24" s="1399"/>
      <c r="BO24" s="1399"/>
      <c r="BP24" s="1399"/>
      <c r="BQ24" s="1399"/>
      <c r="BR24" s="119"/>
      <c r="BS24" s="119"/>
      <c r="BT24" s="119"/>
      <c r="BU24" s="119"/>
      <c r="BV24" s="119"/>
      <c r="BW24" s="119"/>
      <c r="BX24" s="119"/>
      <c r="BY24" s="119"/>
      <c r="BZ24" s="119"/>
      <c r="CA24" s="119"/>
      <c r="CB24" s="119"/>
      <c r="CC24" s="119"/>
      <c r="CD24" s="119"/>
      <c r="CE24" s="119"/>
      <c r="CF24" s="119"/>
      <c r="CG24" s="119"/>
      <c r="CH24" s="119"/>
      <c r="CI24" s="119"/>
      <c r="CJ24" s="119"/>
    </row>
    <row r="25" spans="1:94" s="1399" customFormat="1" ht="7.5" customHeight="1">
      <c r="A25" s="574"/>
      <c r="B25" s="1501"/>
      <c r="C25" s="1502"/>
      <c r="D25" s="1363" t="s">
        <v>119</v>
      </c>
      <c r="E25" s="1364"/>
      <c r="F25" s="1364"/>
      <c r="G25" s="1366"/>
      <c r="H25" s="1368"/>
      <c r="I25" s="1365"/>
      <c r="J25" s="1365"/>
      <c r="K25" s="1365"/>
      <c r="L25" s="1365"/>
      <c r="M25" s="1365"/>
      <c r="N25" s="1365"/>
      <c r="O25" s="1365"/>
      <c r="P25" s="1365"/>
      <c r="Q25" s="1365"/>
      <c r="R25" s="1369"/>
      <c r="S25" s="1364"/>
      <c r="T25" s="1365"/>
      <c r="U25" s="1365"/>
      <c r="V25" s="1370">
        <v>4000</v>
      </c>
      <c r="W25" s="1503" t="s">
        <v>596</v>
      </c>
      <c r="X25" s="1372">
        <v>8000</v>
      </c>
      <c r="Y25" s="1373"/>
      <c r="Z25" s="1374"/>
      <c r="AA25" s="1375"/>
      <c r="AB25" s="1376">
        <f>(X25-V25)-Z25</f>
        <v>4000</v>
      </c>
      <c r="AC25" s="1504"/>
      <c r="AD25" s="1378"/>
      <c r="AE25" s="476"/>
      <c r="AF25" s="119"/>
      <c r="AG25" s="119"/>
      <c r="AH25" s="119"/>
      <c r="AI25" s="119"/>
      <c r="AJ25" s="119"/>
      <c r="AK25" s="119"/>
      <c r="AL25" s="119"/>
      <c r="AM25" s="119"/>
      <c r="AN25" s="119"/>
      <c r="AO25" s="119"/>
      <c r="AP25" s="119"/>
      <c r="AQ25" s="119"/>
      <c r="AR25" s="119"/>
      <c r="AS25" s="119"/>
      <c r="AT25" s="119"/>
      <c r="AU25" s="119"/>
      <c r="AV25" s="119"/>
      <c r="AW25" s="119"/>
      <c r="AX25" s="119"/>
      <c r="AY25" s="119"/>
      <c r="AZ25" s="119"/>
      <c r="BA25" s="119"/>
      <c r="BB25" s="119"/>
      <c r="BC25" s="119"/>
      <c r="BD25" s="119"/>
      <c r="BE25" s="119"/>
      <c r="BF25" s="120"/>
      <c r="BG25" s="120"/>
      <c r="BH25" s="120"/>
      <c r="BI25" s="120"/>
      <c r="BR25" s="119"/>
      <c r="BS25" s="119"/>
      <c r="BT25" s="119"/>
      <c r="BU25" s="119"/>
      <c r="BV25" s="119"/>
      <c r="BW25" s="119"/>
      <c r="BX25" s="119"/>
      <c r="BY25" s="119"/>
      <c r="BZ25" s="119"/>
      <c r="CA25" s="119"/>
      <c r="CB25" s="119"/>
      <c r="CC25" s="119"/>
      <c r="CD25" s="119"/>
      <c r="CE25" s="119"/>
      <c r="CF25" s="119"/>
      <c r="CG25" s="119"/>
      <c r="CH25" s="119"/>
      <c r="CI25" s="119"/>
      <c r="CJ25" s="119"/>
      <c r="CK25" s="119"/>
      <c r="CL25" s="119"/>
      <c r="CM25" s="120"/>
      <c r="CN25" s="120"/>
      <c r="CO25" s="120"/>
      <c r="CP25" s="120"/>
    </row>
    <row r="26" spans="1:94" s="1399" customFormat="1" ht="7.5" customHeight="1">
      <c r="A26" s="574"/>
      <c r="B26" s="1501"/>
      <c r="C26" s="1502"/>
      <c r="D26" s="1381"/>
      <c r="E26" s="1382"/>
      <c r="F26" s="1382"/>
      <c r="G26" s="1505" t="s">
        <v>557</v>
      </c>
      <c r="H26" s="1387"/>
      <c r="I26" s="1389"/>
      <c r="J26" s="1389"/>
      <c r="K26" s="1389"/>
      <c r="L26" s="1389"/>
      <c r="M26" s="1389"/>
      <c r="N26" s="1389"/>
      <c r="O26" s="1389"/>
      <c r="P26" s="1389"/>
      <c r="Q26" s="1389"/>
      <c r="R26" s="1388"/>
      <c r="S26" s="1382"/>
      <c r="T26" s="1389"/>
      <c r="U26" s="1389"/>
      <c r="V26" s="1390">
        <f>V25</f>
        <v>4000</v>
      </c>
      <c r="W26" s="1391" t="s">
        <v>596</v>
      </c>
      <c r="X26" s="1392">
        <f>V27</f>
        <v>4750</v>
      </c>
      <c r="Y26" s="1393"/>
      <c r="Z26" s="1394"/>
      <c r="AA26" s="1395"/>
      <c r="AB26" s="1396">
        <f>X26-V26-Z26</f>
        <v>750</v>
      </c>
      <c r="AC26" s="1447"/>
      <c r="AD26" s="1398"/>
      <c r="AE26" s="477" t="str">
        <f>'4.2.1NEE'!AR20</f>
        <v>1,000 m &lt; NEE006+NEE007-SG02-SG03 &lt; 2,000 m</v>
      </c>
      <c r="AG26" s="480"/>
      <c r="AH26" s="480"/>
      <c r="AJ26" s="480"/>
      <c r="AK26" s="480"/>
      <c r="AL26" s="480"/>
      <c r="AM26" s="480"/>
      <c r="AN26" s="480"/>
      <c r="AO26" s="480"/>
      <c r="AP26" s="480"/>
      <c r="AQ26" s="480"/>
      <c r="AR26" s="480"/>
      <c r="AS26" s="480"/>
      <c r="AT26" s="480"/>
      <c r="AU26" s="480"/>
      <c r="AV26" s="480"/>
      <c r="AW26" s="480"/>
      <c r="AX26" s="480"/>
      <c r="AY26" s="480"/>
      <c r="AZ26" s="480"/>
      <c r="BA26" s="480"/>
      <c r="BB26" s="480"/>
      <c r="BC26" s="480"/>
      <c r="BD26" s="480"/>
      <c r="BE26" s="480"/>
    </row>
    <row r="27" spans="1:94" s="1399" customFormat="1" ht="7.5" customHeight="1">
      <c r="A27" s="574"/>
      <c r="B27" s="1501"/>
      <c r="C27" s="1502"/>
      <c r="D27" s="1402"/>
      <c r="E27" s="1403"/>
      <c r="F27" s="1403"/>
      <c r="G27" s="1506"/>
      <c r="H27" s="1407"/>
      <c r="I27" s="1409"/>
      <c r="J27" s="1409"/>
      <c r="K27" s="1409"/>
      <c r="L27" s="1409"/>
      <c r="M27" s="1409"/>
      <c r="N27" s="1409"/>
      <c r="O27" s="1409"/>
      <c r="P27" s="1409"/>
      <c r="Q27" s="1409"/>
      <c r="R27" s="1408" t="str">
        <f>'4.2.5BL'!G20</f>
        <v>BL02</v>
      </c>
      <c r="S27" s="1403"/>
      <c r="T27" s="1409"/>
      <c r="U27" s="1409"/>
      <c r="V27" s="2318">
        <f>'4.2.5BL'!I20</f>
        <v>4750</v>
      </c>
      <c r="W27" s="2319"/>
      <c r="X27" s="2319"/>
      <c r="Y27" s="2320"/>
      <c r="Z27" s="1413"/>
      <c r="AA27" s="1414"/>
      <c r="AB27" s="2313" t="s">
        <v>596</v>
      </c>
      <c r="AC27" s="2314"/>
      <c r="AD27" s="1421"/>
      <c r="AE27" s="1422" t="str">
        <f>'4.2.5BL'!BN20</f>
        <v>SG03, TB and TPO</v>
      </c>
      <c r="AF27" s="119"/>
      <c r="AG27" s="119"/>
      <c r="AH27" s="119"/>
      <c r="AI27" s="119"/>
      <c r="AJ27" s="119"/>
      <c r="AK27" s="119"/>
      <c r="AL27" s="119"/>
      <c r="AM27" s="119"/>
      <c r="AN27" s="119"/>
      <c r="AO27" s="119"/>
      <c r="AP27" s="119"/>
      <c r="AQ27" s="119"/>
      <c r="AR27" s="119"/>
      <c r="AS27" s="119"/>
      <c r="AT27" s="119"/>
      <c r="AU27" s="119"/>
      <c r="AV27" s="119"/>
      <c r="AW27" s="119"/>
      <c r="AX27" s="119"/>
      <c r="AY27" s="119"/>
      <c r="AZ27" s="119"/>
      <c r="BA27" s="119"/>
      <c r="BB27" s="119"/>
      <c r="BC27" s="119"/>
      <c r="BD27" s="119"/>
      <c r="BE27" s="119"/>
      <c r="BF27" s="119"/>
      <c r="BG27" s="119"/>
      <c r="BH27" s="119"/>
      <c r="BI27" s="119"/>
      <c r="BJ27" s="119"/>
      <c r="BK27" s="119"/>
      <c r="BL27" s="119"/>
      <c r="BM27" s="119"/>
      <c r="BN27" s="119"/>
      <c r="BO27" s="119"/>
      <c r="BP27" s="119"/>
      <c r="BQ27" s="119"/>
    </row>
    <row r="28" spans="1:94" s="1399" customFormat="1" ht="7.5" customHeight="1">
      <c r="A28" s="574"/>
      <c r="B28" s="1501"/>
      <c r="C28" s="1502"/>
      <c r="D28" s="1402"/>
      <c r="E28" s="1403"/>
      <c r="F28" s="1403"/>
      <c r="G28" s="1506" t="s">
        <v>597</v>
      </c>
      <c r="H28" s="1407"/>
      <c r="I28" s="1409"/>
      <c r="J28" s="1409"/>
      <c r="K28" s="1409"/>
      <c r="L28" s="1409"/>
      <c r="M28" s="1409"/>
      <c r="N28" s="1409"/>
      <c r="O28" s="1409"/>
      <c r="P28" s="1409"/>
      <c r="Q28" s="1409"/>
      <c r="R28" s="1408"/>
      <c r="S28" s="1403"/>
      <c r="T28" s="1409"/>
      <c r="U28" s="1409"/>
      <c r="V28" s="1410">
        <f>V27</f>
        <v>4750</v>
      </c>
      <c r="W28" s="1411" t="s">
        <v>596</v>
      </c>
      <c r="X28" s="1412">
        <f>V29</f>
        <v>5566.4</v>
      </c>
      <c r="Y28" s="853"/>
      <c r="Z28" s="1413"/>
      <c r="AA28" s="1414"/>
      <c r="AB28" s="1415">
        <f>X28-V28-Z28</f>
        <v>816.39999999999964</v>
      </c>
      <c r="AC28" s="1428"/>
      <c r="AD28" s="1421"/>
      <c r="AE28" s="1422" t="str">
        <f>'4.2.1NEE'!AR21</f>
        <v>SG02</v>
      </c>
      <c r="AF28" s="119"/>
      <c r="AG28" s="119"/>
      <c r="AH28" s="119"/>
      <c r="AI28" s="119"/>
      <c r="AJ28" s="119"/>
      <c r="AK28" s="119"/>
      <c r="AL28" s="119"/>
      <c r="AM28" s="119"/>
      <c r="AN28" s="119"/>
      <c r="AO28" s="119"/>
      <c r="AP28" s="119"/>
      <c r="AQ28" s="119"/>
      <c r="AR28" s="119"/>
      <c r="AS28" s="119"/>
      <c r="AT28" s="119"/>
      <c r="AU28" s="119"/>
      <c r="AV28" s="119"/>
      <c r="AW28" s="119"/>
      <c r="AX28" s="119"/>
      <c r="AY28" s="119"/>
      <c r="AZ28" s="119"/>
      <c r="BA28" s="119"/>
      <c r="BB28" s="119"/>
      <c r="BC28" s="119"/>
      <c r="BD28" s="119"/>
      <c r="BE28" s="119"/>
      <c r="BF28" s="119"/>
      <c r="BG28" s="119"/>
      <c r="BH28" s="119"/>
      <c r="BI28" s="119"/>
      <c r="BJ28" s="119"/>
      <c r="BK28" s="119"/>
      <c r="BL28" s="119"/>
      <c r="BM28" s="119"/>
      <c r="BN28" s="119"/>
      <c r="BO28" s="119"/>
      <c r="BP28" s="119"/>
      <c r="BQ28" s="119"/>
    </row>
    <row r="29" spans="1:94" s="120" customFormat="1" ht="7.5" customHeight="1">
      <c r="A29" s="574"/>
      <c r="B29" s="1501"/>
      <c r="C29" s="1401"/>
      <c r="D29" s="1402"/>
      <c r="E29" s="1403"/>
      <c r="F29" s="1403"/>
      <c r="G29" s="1506"/>
      <c r="H29" s="1407"/>
      <c r="I29" s="1409" t="str">
        <f>'4.2.3BR'!G21</f>
        <v>LRB03</v>
      </c>
      <c r="J29" s="1409"/>
      <c r="K29" s="1409"/>
      <c r="L29" s="1409"/>
      <c r="M29" s="1409"/>
      <c r="N29" s="1409"/>
      <c r="O29" s="1409"/>
      <c r="P29" s="1409"/>
      <c r="Q29" s="1409"/>
      <c r="R29" s="1408"/>
      <c r="S29" s="1403"/>
      <c r="T29" s="1409"/>
      <c r="U29" s="1409"/>
      <c r="V29" s="1410">
        <f>'4.2.3BR'!K21</f>
        <v>5566.4</v>
      </c>
      <c r="W29" s="1411" t="s">
        <v>596</v>
      </c>
      <c r="X29" s="1412">
        <f>'4.2.3BR'!O21</f>
        <v>5679.6</v>
      </c>
      <c r="Y29" s="853"/>
      <c r="Z29" s="1413"/>
      <c r="AA29" s="1414"/>
      <c r="AB29" s="1415">
        <f>'4.2.3BR'!R21</f>
        <v>113.2</v>
      </c>
      <c r="AC29" s="1428"/>
      <c r="AD29" s="1421"/>
      <c r="AE29" s="1422" t="str">
        <f>'4.2.3BR'!CB21</f>
        <v>A1A2: SG03</v>
      </c>
      <c r="AF29" s="480"/>
      <c r="AG29" s="480"/>
      <c r="AH29" s="480"/>
      <c r="AI29" s="480"/>
      <c r="AJ29" s="480"/>
      <c r="AK29" s="480"/>
      <c r="AL29" s="1399"/>
      <c r="AM29" s="1399"/>
      <c r="AN29" s="1399"/>
      <c r="AO29" s="480"/>
      <c r="AP29" s="480"/>
      <c r="AQ29" s="480"/>
      <c r="AR29" s="480"/>
      <c r="AS29" s="480"/>
      <c r="AT29" s="480"/>
      <c r="AU29" s="480"/>
      <c r="AV29" s="480"/>
      <c r="AW29" s="480"/>
      <c r="AX29" s="480"/>
      <c r="AY29" s="480"/>
      <c r="AZ29" s="480"/>
      <c r="BA29" s="480"/>
      <c r="BB29" s="480"/>
      <c r="BC29" s="480"/>
      <c r="BD29" s="480"/>
      <c r="BE29" s="480"/>
      <c r="BF29" s="480"/>
      <c r="BG29" s="480"/>
      <c r="BH29" s="480"/>
      <c r="BI29" s="480"/>
      <c r="BJ29" s="480"/>
      <c r="BK29" s="480"/>
      <c r="BL29" s="480"/>
      <c r="BM29" s="480"/>
      <c r="BN29" s="480"/>
      <c r="BO29" s="480"/>
      <c r="BP29" s="480"/>
      <c r="BQ29" s="480"/>
      <c r="BR29" s="119"/>
      <c r="BS29" s="119"/>
      <c r="BT29" s="119"/>
      <c r="BU29" s="119"/>
      <c r="BV29" s="119"/>
      <c r="BW29" s="119"/>
      <c r="BX29" s="119"/>
      <c r="BY29" s="119"/>
      <c r="BZ29" s="119"/>
      <c r="CA29" s="119"/>
      <c r="CB29" s="119"/>
      <c r="CC29" s="119"/>
      <c r="CD29" s="119"/>
      <c r="CE29" s="119"/>
      <c r="CF29" s="119"/>
      <c r="CG29" s="119"/>
      <c r="CH29" s="119"/>
      <c r="CI29" s="119"/>
      <c r="CJ29" s="119"/>
      <c r="CK29" s="119"/>
      <c r="CL29" s="119"/>
    </row>
    <row r="30" spans="1:94" s="1399" customFormat="1" ht="7.5" customHeight="1">
      <c r="A30" s="1507"/>
      <c r="B30" s="1508"/>
      <c r="C30" s="1426"/>
      <c r="D30" s="1402"/>
      <c r="E30" s="1403"/>
      <c r="F30" s="1403"/>
      <c r="G30" s="1506" t="s">
        <v>558</v>
      </c>
      <c r="H30" s="1407"/>
      <c r="I30" s="1409"/>
      <c r="J30" s="1409"/>
      <c r="K30" s="1409"/>
      <c r="L30" s="1409"/>
      <c r="M30" s="1409"/>
      <c r="N30" s="1409"/>
      <c r="O30" s="1409"/>
      <c r="P30" s="1409"/>
      <c r="Q30" s="1409"/>
      <c r="R30" s="1408"/>
      <c r="S30" s="1403"/>
      <c r="T30" s="1409"/>
      <c r="U30" s="1409"/>
      <c r="V30" s="1410">
        <f>X29</f>
        <v>5679.6</v>
      </c>
      <c r="W30" s="1411" t="s">
        <v>596</v>
      </c>
      <c r="X30" s="1412">
        <f>V31</f>
        <v>5736.95</v>
      </c>
      <c r="Y30" s="853"/>
      <c r="Z30" s="1413"/>
      <c r="AA30" s="1414"/>
      <c r="AB30" s="1415">
        <f>X30-V30-Z30</f>
        <v>57.349999999999454</v>
      </c>
      <c r="AC30" s="1428"/>
      <c r="AD30" s="1509"/>
      <c r="AE30" s="479" t="str">
        <f>'4.2.1NEE'!AR22</f>
        <v>SG02</v>
      </c>
      <c r="AF30" s="119"/>
      <c r="AG30" s="119"/>
      <c r="AH30" s="119"/>
      <c r="AI30" s="480"/>
      <c r="AJ30" s="480"/>
      <c r="AK30" s="480"/>
      <c r="AO30" s="480"/>
      <c r="AP30" s="480"/>
      <c r="AQ30" s="480"/>
      <c r="AR30" s="480"/>
      <c r="AS30" s="480"/>
      <c r="AT30" s="480"/>
      <c r="AU30" s="480"/>
      <c r="AV30" s="480"/>
      <c r="AW30" s="480"/>
      <c r="AX30" s="480"/>
      <c r="AY30" s="480"/>
      <c r="AZ30" s="480"/>
      <c r="BA30" s="480"/>
      <c r="BB30" s="480"/>
      <c r="BC30" s="480"/>
      <c r="BD30" s="480"/>
      <c r="BE30" s="480"/>
      <c r="BF30" s="480"/>
      <c r="BG30" s="480"/>
      <c r="BH30" s="480"/>
      <c r="BI30" s="480"/>
      <c r="BJ30" s="480"/>
      <c r="BK30" s="480"/>
      <c r="BL30" s="480"/>
      <c r="BM30" s="480"/>
      <c r="BN30" s="480"/>
      <c r="BO30" s="480"/>
      <c r="BP30" s="480"/>
      <c r="BQ30" s="480"/>
    </row>
    <row r="31" spans="1:94" s="120" customFormat="1" ht="7.5" customHeight="1">
      <c r="A31" s="574"/>
      <c r="B31" s="1501"/>
      <c r="C31" s="1401"/>
      <c r="D31" s="1402"/>
      <c r="E31" s="1403"/>
      <c r="F31" s="1403"/>
      <c r="G31" s="1506"/>
      <c r="H31" s="1407"/>
      <c r="I31" s="1409"/>
      <c r="J31" s="1409"/>
      <c r="K31" s="1409"/>
      <c r="L31" s="1409"/>
      <c r="M31" s="1409"/>
      <c r="N31" s="1409" t="str">
        <f>'4.2.3BR'!G22</f>
        <v>OP01</v>
      </c>
      <c r="O31" s="1409"/>
      <c r="P31" s="1409"/>
      <c r="Q31" s="1409"/>
      <c r="R31" s="1408"/>
      <c r="S31" s="1403"/>
      <c r="T31" s="1409"/>
      <c r="U31" s="1409"/>
      <c r="V31" s="1410">
        <f>'4.2.3BR'!K22</f>
        <v>5736.95</v>
      </c>
      <c r="W31" s="1411" t="s">
        <v>596</v>
      </c>
      <c r="X31" s="1412">
        <f>'4.2.3BR'!O22</f>
        <v>5763.05</v>
      </c>
      <c r="Y31" s="853"/>
      <c r="Z31" s="1413"/>
      <c r="AA31" s="1414"/>
      <c r="AB31" s="1415">
        <f>'4.2.3BR'!R22</f>
        <v>26.1</v>
      </c>
      <c r="AC31" s="1428"/>
      <c r="AD31" s="1509"/>
      <c r="AE31" s="1422" t="str">
        <f>'4.2.3BR'!CB22</f>
        <v>A1A2: SG03</v>
      </c>
      <c r="AF31" s="480"/>
      <c r="AG31" s="480"/>
      <c r="AH31" s="480"/>
      <c r="AI31" s="480"/>
      <c r="AJ31" s="480"/>
      <c r="AK31" s="480"/>
      <c r="AL31" s="1399"/>
      <c r="AM31" s="1399"/>
      <c r="AN31" s="1399"/>
      <c r="AO31" s="480"/>
      <c r="AP31" s="480"/>
      <c r="AQ31" s="480"/>
      <c r="AR31" s="480"/>
      <c r="AS31" s="480"/>
      <c r="AT31" s="480"/>
      <c r="AU31" s="480"/>
      <c r="AV31" s="480"/>
      <c r="AW31" s="480"/>
      <c r="AX31" s="480"/>
      <c r="AY31" s="480"/>
      <c r="AZ31" s="480"/>
      <c r="BA31" s="480"/>
      <c r="BB31" s="480"/>
      <c r="BC31" s="480"/>
      <c r="BD31" s="480"/>
      <c r="BE31" s="480"/>
      <c r="BF31" s="480"/>
      <c r="BG31" s="480"/>
      <c r="BH31" s="480"/>
      <c r="BI31" s="480"/>
      <c r="BJ31" s="480"/>
      <c r="BK31" s="480"/>
      <c r="BL31" s="480"/>
      <c r="BM31" s="480"/>
      <c r="BN31" s="480"/>
      <c r="BO31" s="480"/>
      <c r="BP31" s="480"/>
      <c r="BQ31" s="480"/>
      <c r="BR31" s="119"/>
      <c r="BS31" s="119"/>
      <c r="BT31" s="119"/>
      <c r="BU31" s="119"/>
      <c r="BV31" s="119"/>
      <c r="BW31" s="119"/>
      <c r="BX31" s="119"/>
      <c r="BY31" s="119"/>
      <c r="BZ31" s="119"/>
      <c r="CA31" s="119"/>
      <c r="CB31" s="119"/>
      <c r="CC31" s="119"/>
      <c r="CD31" s="119"/>
      <c r="CE31" s="119"/>
      <c r="CF31" s="119"/>
      <c r="CG31" s="119"/>
      <c r="CH31" s="119"/>
      <c r="CI31" s="480"/>
      <c r="CJ31" s="480"/>
      <c r="CK31" s="119"/>
      <c r="CL31" s="119"/>
    </row>
    <row r="32" spans="1:94" s="120" customFormat="1" ht="7.5" customHeight="1">
      <c r="A32" s="574"/>
      <c r="B32" s="1501"/>
      <c r="C32" s="1401"/>
      <c r="D32" s="1402"/>
      <c r="E32" s="1403"/>
      <c r="F32" s="1403"/>
      <c r="G32" s="1506" t="s">
        <v>559</v>
      </c>
      <c r="H32" s="1407"/>
      <c r="I32" s="1409"/>
      <c r="J32" s="1409"/>
      <c r="K32" s="1409"/>
      <c r="L32" s="1409"/>
      <c r="M32" s="1409"/>
      <c r="N32" s="1409"/>
      <c r="O32" s="1409"/>
      <c r="P32" s="1409"/>
      <c r="Q32" s="1409"/>
      <c r="R32" s="1408"/>
      <c r="S32" s="1403"/>
      <c r="T32" s="1409"/>
      <c r="U32" s="1409"/>
      <c r="V32" s="1410">
        <f>X31</f>
        <v>5763.05</v>
      </c>
      <c r="W32" s="1411" t="s">
        <v>596</v>
      </c>
      <c r="X32" s="1412">
        <f>V33</f>
        <v>7914.45</v>
      </c>
      <c r="Y32" s="853"/>
      <c r="Z32" s="1413"/>
      <c r="AA32" s="1414"/>
      <c r="AB32" s="1415">
        <f>X32-V32-Z32</f>
        <v>2151.3999999999996</v>
      </c>
      <c r="AC32" s="1428"/>
      <c r="AD32" s="1509"/>
      <c r="AE32" s="1422" t="str">
        <f>'4.2.1NEE'!AR23</f>
        <v>1,000 m &lt; NEE010-SG03 &lt; 2,000 m</v>
      </c>
      <c r="AF32" s="119"/>
      <c r="AG32" s="119"/>
      <c r="AH32" s="119"/>
      <c r="AI32" s="119"/>
      <c r="AJ32" s="119"/>
      <c r="AK32" s="119"/>
      <c r="AL32" s="119"/>
      <c r="AM32" s="119"/>
      <c r="AN32" s="119"/>
      <c r="AO32" s="119"/>
      <c r="AP32" s="119"/>
      <c r="AQ32" s="119"/>
      <c r="AR32" s="119"/>
      <c r="AS32" s="119"/>
      <c r="AT32" s="119"/>
      <c r="AU32" s="119"/>
      <c r="AV32" s="119"/>
      <c r="AW32" s="119"/>
      <c r="AX32" s="119"/>
      <c r="AY32" s="119"/>
      <c r="AZ32" s="119"/>
      <c r="BA32" s="119"/>
      <c r="BB32" s="119"/>
      <c r="BC32" s="119"/>
      <c r="BD32" s="119"/>
      <c r="BE32" s="119"/>
      <c r="BF32" s="119"/>
      <c r="BG32" s="119"/>
      <c r="BH32" s="119"/>
      <c r="BI32" s="119"/>
      <c r="BJ32" s="119"/>
      <c r="BK32" s="119"/>
      <c r="BL32" s="119"/>
      <c r="BM32" s="119"/>
      <c r="BN32" s="119"/>
      <c r="BO32" s="119"/>
      <c r="BP32" s="119"/>
      <c r="BQ32" s="119"/>
      <c r="BR32" s="119"/>
      <c r="BS32" s="119"/>
      <c r="BT32" s="119"/>
      <c r="BU32" s="119"/>
      <c r="BV32" s="119"/>
      <c r="BW32" s="119"/>
      <c r="BX32" s="119"/>
      <c r="BY32" s="119"/>
      <c r="BZ32" s="119"/>
      <c r="CA32" s="119"/>
      <c r="CB32" s="119"/>
      <c r="CC32" s="119"/>
      <c r="CD32" s="119"/>
      <c r="CE32" s="119"/>
      <c r="CF32" s="119"/>
      <c r="CG32" s="119"/>
      <c r="CH32" s="119"/>
      <c r="CI32" s="480"/>
      <c r="CJ32" s="480"/>
      <c r="CK32" s="119"/>
      <c r="CL32" s="119"/>
    </row>
    <row r="33" spans="1:94" s="120" customFormat="1" ht="7.5" customHeight="1">
      <c r="A33" s="574"/>
      <c r="B33" s="1501"/>
      <c r="C33" s="1401"/>
      <c r="D33" s="1402"/>
      <c r="E33" s="1403"/>
      <c r="F33" s="1403"/>
      <c r="G33" s="1506"/>
      <c r="H33" s="1407"/>
      <c r="I33" s="1409"/>
      <c r="J33" s="1409"/>
      <c r="K33" s="1409"/>
      <c r="L33" s="1409"/>
      <c r="M33" s="1409"/>
      <c r="N33" s="1409" t="str">
        <f>'4.2.3BR'!G23</f>
        <v>OP02</v>
      </c>
      <c r="O33" s="1409"/>
      <c r="P33" s="1409"/>
      <c r="Q33" s="1409"/>
      <c r="R33" s="1408"/>
      <c r="S33" s="1403"/>
      <c r="T33" s="1510"/>
      <c r="U33" s="1510"/>
      <c r="V33" s="1511">
        <f>'4.2.3BR'!K23</f>
        <v>7914.45</v>
      </c>
      <c r="W33" s="1512" t="s">
        <v>596</v>
      </c>
      <c r="X33" s="1513">
        <f>'4.2.3BR'!O23</f>
        <v>7937.55</v>
      </c>
      <c r="Y33" s="1514"/>
      <c r="Z33" s="1515"/>
      <c r="AA33" s="1515"/>
      <c r="AB33" s="1415">
        <f>'4.2.3BR'!R23</f>
        <v>23.1</v>
      </c>
      <c r="AC33" s="1428"/>
      <c r="AD33" s="1509"/>
      <c r="AE33" s="1422">
        <f>'4.2.3BR'!CB23</f>
        <v>0</v>
      </c>
      <c r="AF33" s="119"/>
      <c r="AG33" s="119"/>
      <c r="AH33" s="119"/>
      <c r="AJ33" s="119"/>
      <c r="AK33" s="119"/>
      <c r="AL33" s="119"/>
      <c r="AM33" s="119"/>
      <c r="AN33" s="119"/>
      <c r="AO33" s="119"/>
      <c r="AP33" s="119"/>
      <c r="AQ33" s="119"/>
      <c r="AR33" s="119"/>
      <c r="AS33" s="119"/>
      <c r="AT33" s="119"/>
      <c r="AU33" s="119"/>
      <c r="AV33" s="119"/>
      <c r="AW33" s="119"/>
      <c r="AX33" s="119"/>
      <c r="AY33" s="119"/>
      <c r="AZ33" s="119"/>
      <c r="BA33" s="119"/>
      <c r="BB33" s="119"/>
      <c r="BC33" s="119"/>
      <c r="BD33" s="119"/>
      <c r="BE33" s="119"/>
      <c r="BF33" s="119"/>
      <c r="BG33" s="119"/>
      <c r="BH33" s="119"/>
      <c r="BI33" s="119"/>
      <c r="BJ33" s="119"/>
      <c r="BK33" s="119"/>
      <c r="BL33" s="119"/>
      <c r="BM33" s="119"/>
      <c r="BN33" s="119"/>
      <c r="BO33" s="119"/>
      <c r="BP33" s="119"/>
      <c r="BQ33" s="119"/>
      <c r="BR33" s="119"/>
      <c r="BS33" s="119"/>
      <c r="BT33" s="119"/>
      <c r="BU33" s="119"/>
      <c r="BV33" s="119"/>
      <c r="BW33" s="119"/>
      <c r="BX33" s="119"/>
      <c r="BY33" s="119"/>
      <c r="BZ33" s="119"/>
      <c r="CA33" s="119"/>
      <c r="CB33" s="119"/>
      <c r="CC33" s="119"/>
      <c r="CD33" s="119"/>
      <c r="CE33" s="119"/>
      <c r="CF33" s="119"/>
      <c r="CG33" s="119"/>
      <c r="CH33" s="119"/>
      <c r="CI33" s="480"/>
      <c r="CJ33" s="480"/>
      <c r="CK33" s="119"/>
      <c r="CL33" s="119"/>
    </row>
    <row r="34" spans="1:94" s="120" customFormat="1" ht="7.5" customHeight="1">
      <c r="A34" s="574"/>
      <c r="B34" s="1501"/>
      <c r="C34" s="1401"/>
      <c r="D34" s="1429"/>
      <c r="E34" s="1430"/>
      <c r="F34" s="1430"/>
      <c r="G34" s="1516" t="s">
        <v>560</v>
      </c>
      <c r="H34" s="1434"/>
      <c r="I34" s="1436"/>
      <c r="J34" s="1436"/>
      <c r="K34" s="1436"/>
      <c r="L34" s="1436"/>
      <c r="M34" s="1436"/>
      <c r="N34" s="1436"/>
      <c r="O34" s="1436"/>
      <c r="P34" s="1436"/>
      <c r="Q34" s="1436"/>
      <c r="R34" s="1435"/>
      <c r="S34" s="1430"/>
      <c r="T34" s="1517"/>
      <c r="U34" s="1517"/>
      <c r="V34" s="1518">
        <f>X33</f>
        <v>7937.55</v>
      </c>
      <c r="W34" s="1519" t="s">
        <v>596</v>
      </c>
      <c r="X34" s="1520">
        <f>X25</f>
        <v>8000</v>
      </c>
      <c r="Y34" s="1521"/>
      <c r="Z34" s="1522"/>
      <c r="AA34" s="1522"/>
      <c r="AB34" s="1443">
        <f>X34-V34-Z34</f>
        <v>62.449999999999818</v>
      </c>
      <c r="AC34" s="1444"/>
      <c r="AD34" s="1523"/>
      <c r="AE34" s="1446" t="str">
        <f>'4.2.1NEE'!AR24</f>
        <v>1,000 m &lt; NEE011+NEE012 &lt; 2,000 m</v>
      </c>
      <c r="AF34" s="119"/>
      <c r="AG34" s="119"/>
      <c r="AH34" s="119"/>
      <c r="AJ34" s="119"/>
      <c r="AK34" s="119"/>
      <c r="AL34" s="119"/>
      <c r="AM34" s="119"/>
      <c r="AN34" s="119"/>
      <c r="AO34" s="119"/>
      <c r="AP34" s="119"/>
      <c r="AQ34" s="119"/>
      <c r="AR34" s="119"/>
      <c r="AS34" s="119"/>
      <c r="AT34" s="119"/>
      <c r="AU34" s="119"/>
      <c r="AV34" s="119"/>
      <c r="AW34" s="119"/>
      <c r="AX34" s="119"/>
      <c r="AY34" s="119"/>
      <c r="AZ34" s="119"/>
      <c r="BA34" s="119"/>
      <c r="BB34" s="119"/>
      <c r="BC34" s="119"/>
      <c r="BD34" s="119"/>
      <c r="BE34" s="119"/>
      <c r="BF34" s="119"/>
      <c r="BG34" s="119"/>
      <c r="BH34" s="119"/>
      <c r="BI34" s="119"/>
      <c r="BJ34" s="119"/>
      <c r="BK34" s="119"/>
      <c r="BL34" s="119"/>
      <c r="BM34" s="119"/>
      <c r="BN34" s="119"/>
      <c r="BO34" s="119"/>
      <c r="BP34" s="119"/>
      <c r="BQ34" s="119"/>
      <c r="BR34" s="119"/>
      <c r="BS34" s="119"/>
      <c r="BT34" s="119"/>
      <c r="BU34" s="119"/>
      <c r="BV34" s="119"/>
      <c r="BW34" s="119"/>
      <c r="BX34" s="119"/>
      <c r="BY34" s="119"/>
      <c r="BZ34" s="119"/>
      <c r="CA34" s="119"/>
      <c r="CB34" s="119"/>
      <c r="CC34" s="119"/>
      <c r="CD34" s="119"/>
      <c r="CE34" s="119"/>
      <c r="CF34" s="119"/>
      <c r="CG34" s="119"/>
      <c r="CH34" s="119"/>
      <c r="CI34" s="480"/>
      <c r="CJ34" s="480"/>
      <c r="CK34" s="119"/>
      <c r="CL34" s="119"/>
    </row>
    <row r="35" spans="1:94" s="120" customFormat="1" ht="7.5" customHeight="1">
      <c r="A35" s="574"/>
      <c r="B35" s="1501"/>
      <c r="C35" s="1401"/>
      <c r="D35" s="1524" t="str">
        <f>'4.2.6SG'!G34</f>
        <v>SG03</v>
      </c>
      <c r="E35" s="1525"/>
      <c r="F35" s="1525"/>
      <c r="G35" s="1526"/>
      <c r="H35" s="1527"/>
      <c r="I35" s="1528"/>
      <c r="J35" s="1528"/>
      <c r="K35" s="1528"/>
      <c r="L35" s="1528"/>
      <c r="M35" s="1528"/>
      <c r="N35" s="1528"/>
      <c r="O35" s="1528"/>
      <c r="P35" s="1528"/>
      <c r="Q35" s="1528"/>
      <c r="R35" s="1529"/>
      <c r="S35" s="1525"/>
      <c r="T35" s="1530"/>
      <c r="U35" s="1530"/>
      <c r="V35" s="1531">
        <f>'4.2.6SG'!I34</f>
        <v>4100</v>
      </c>
      <c r="W35" s="1532" t="s">
        <v>596</v>
      </c>
      <c r="X35" s="1533">
        <f>'4.2.6SG'!L34</f>
        <v>6000</v>
      </c>
      <c r="Y35" s="1534"/>
      <c r="Z35" s="1535"/>
      <c r="AA35" s="1535"/>
      <c r="AB35" s="1536">
        <f>X35-V35-Z35</f>
        <v>1900</v>
      </c>
      <c r="AC35" s="1537"/>
      <c r="AD35" s="484"/>
      <c r="AE35" s="485"/>
      <c r="AF35" s="119"/>
      <c r="AG35" s="119"/>
      <c r="AH35" s="119"/>
      <c r="AJ35" s="119"/>
      <c r="AK35" s="119"/>
      <c r="AL35" s="119"/>
      <c r="AM35" s="119"/>
      <c r="AN35" s="119"/>
      <c r="AO35" s="119"/>
      <c r="AP35" s="119"/>
      <c r="AQ35" s="119"/>
      <c r="AR35" s="119"/>
      <c r="AS35" s="119"/>
      <c r="AT35" s="119"/>
      <c r="AU35" s="119"/>
      <c r="AV35" s="119"/>
      <c r="AW35" s="119"/>
      <c r="AX35" s="119"/>
      <c r="AY35" s="119"/>
      <c r="AZ35" s="119"/>
      <c r="BA35" s="119"/>
      <c r="BB35" s="119"/>
      <c r="BC35" s="119"/>
      <c r="BD35" s="119"/>
      <c r="BE35" s="119"/>
      <c r="BF35" s="119"/>
      <c r="BG35" s="119"/>
      <c r="BH35" s="119"/>
      <c r="BI35" s="119"/>
      <c r="BJ35" s="119"/>
      <c r="BK35" s="119"/>
      <c r="BL35" s="119"/>
      <c r="BM35" s="119"/>
      <c r="BN35" s="119"/>
      <c r="BO35" s="119"/>
      <c r="BP35" s="119"/>
      <c r="BQ35" s="119"/>
      <c r="BR35" s="119"/>
      <c r="BS35" s="119"/>
      <c r="BT35" s="119"/>
      <c r="BU35" s="119"/>
      <c r="BV35" s="119"/>
      <c r="BW35" s="119"/>
      <c r="BX35" s="119"/>
      <c r="BY35" s="119"/>
      <c r="BZ35" s="119"/>
      <c r="CA35" s="119"/>
      <c r="CB35" s="119"/>
      <c r="CC35" s="119"/>
      <c r="CD35" s="119"/>
      <c r="CE35" s="119"/>
      <c r="CF35" s="119"/>
      <c r="CG35" s="119"/>
      <c r="CH35" s="119"/>
      <c r="CI35" s="480"/>
      <c r="CJ35" s="480"/>
      <c r="CK35" s="119"/>
      <c r="CL35" s="119"/>
    </row>
    <row r="36" spans="1:94" s="120" customFormat="1" ht="7.5" customHeight="1">
      <c r="A36" s="579"/>
      <c r="B36" s="1538"/>
      <c r="C36" s="1539"/>
      <c r="D36" s="1540"/>
      <c r="E36" s="1541"/>
      <c r="F36" s="1541"/>
      <c r="G36" s="1541"/>
      <c r="H36" s="1542"/>
      <c r="I36" s="1543"/>
      <c r="J36" s="1543"/>
      <c r="K36" s="1543"/>
      <c r="L36" s="1543"/>
      <c r="M36" s="1543"/>
      <c r="N36" s="1543"/>
      <c r="O36" s="1543"/>
      <c r="P36" s="1543"/>
      <c r="Q36" s="1543"/>
      <c r="R36" s="1544"/>
      <c r="S36" s="1541"/>
      <c r="T36" s="1545"/>
      <c r="U36" s="1545"/>
      <c r="V36" s="1546"/>
      <c r="W36" s="1547"/>
      <c r="X36" s="1548"/>
      <c r="Y36" s="1549"/>
      <c r="Z36" s="1550"/>
      <c r="AA36" s="1550"/>
      <c r="AB36" s="1551"/>
      <c r="AC36" s="1552"/>
      <c r="AD36" s="486"/>
      <c r="AE36" s="487"/>
      <c r="AF36" s="119"/>
      <c r="AG36" s="119"/>
      <c r="AH36" s="119"/>
      <c r="AJ36" s="119"/>
      <c r="AK36" s="119"/>
      <c r="AL36" s="119"/>
      <c r="AM36" s="119"/>
      <c r="AN36" s="119"/>
      <c r="AO36" s="119"/>
      <c r="AP36" s="119"/>
      <c r="AQ36" s="119"/>
      <c r="AR36" s="119"/>
      <c r="AS36" s="119"/>
      <c r="AT36" s="119"/>
      <c r="AU36" s="119"/>
      <c r="AV36" s="119"/>
      <c r="AW36" s="119"/>
      <c r="AX36" s="119"/>
      <c r="AY36" s="119"/>
      <c r="AZ36" s="119"/>
      <c r="BA36" s="119"/>
      <c r="BB36" s="119"/>
      <c r="BC36" s="119"/>
      <c r="BD36" s="119"/>
      <c r="BE36" s="119"/>
      <c r="BF36" s="119"/>
      <c r="BG36" s="119"/>
      <c r="BH36" s="119"/>
      <c r="BI36" s="119"/>
      <c r="BJ36" s="119"/>
      <c r="BK36" s="119"/>
      <c r="BL36" s="119"/>
      <c r="BM36" s="119"/>
      <c r="BN36" s="119"/>
      <c r="BO36" s="119"/>
      <c r="BP36" s="119"/>
      <c r="BQ36" s="119"/>
      <c r="BR36" s="119"/>
      <c r="BS36" s="119"/>
      <c r="BT36" s="119"/>
      <c r="BU36" s="119"/>
      <c r="BV36" s="119"/>
      <c r="BW36" s="119"/>
      <c r="BX36" s="119"/>
      <c r="BY36" s="119"/>
      <c r="BZ36" s="119"/>
      <c r="CA36" s="119"/>
      <c r="CB36" s="119"/>
      <c r="CC36" s="119"/>
      <c r="CD36" s="119"/>
      <c r="CE36" s="119"/>
      <c r="CF36" s="119"/>
      <c r="CG36" s="119"/>
      <c r="CH36" s="119"/>
      <c r="CI36" s="480"/>
      <c r="CJ36" s="480"/>
      <c r="CK36" s="119"/>
      <c r="CL36" s="119"/>
    </row>
    <row r="37" spans="1:94" s="480" customFormat="1" ht="7.5" customHeight="1">
      <c r="A37" s="585"/>
      <c r="B37" s="1553" t="s">
        <v>598</v>
      </c>
      <c r="C37" s="1554" t="s">
        <v>599</v>
      </c>
      <c r="D37" s="1363" t="s">
        <v>600</v>
      </c>
      <c r="E37" s="1364"/>
      <c r="F37" s="1364"/>
      <c r="G37" s="1365"/>
      <c r="H37" s="1365"/>
      <c r="I37" s="1365"/>
      <c r="J37" s="1365"/>
      <c r="K37" s="1365"/>
      <c r="L37" s="1365"/>
      <c r="M37" s="1365"/>
      <c r="N37" s="1364"/>
      <c r="O37" s="1365"/>
      <c r="P37" s="1365"/>
      <c r="Q37" s="1365"/>
      <c r="R37" s="1369"/>
      <c r="S37" s="1364"/>
      <c r="T37" s="1365"/>
      <c r="U37" s="1365"/>
      <c r="V37" s="1370">
        <v>8000</v>
      </c>
      <c r="W37" s="1503" t="s">
        <v>596</v>
      </c>
      <c r="X37" s="1372">
        <v>13000</v>
      </c>
      <c r="Y37" s="1373"/>
      <c r="Z37" s="1555"/>
      <c r="AA37" s="1556"/>
      <c r="AB37" s="1376">
        <f>(X37-V37)-Z37</f>
        <v>5000</v>
      </c>
      <c r="AC37" s="1504"/>
      <c r="AD37" s="488"/>
      <c r="AE37" s="476"/>
      <c r="AF37" s="119"/>
      <c r="AG37" s="120"/>
      <c r="AH37" s="119"/>
      <c r="AI37" s="119"/>
      <c r="AJ37" s="119"/>
      <c r="AK37" s="119"/>
      <c r="AL37" s="119"/>
      <c r="AM37" s="119"/>
      <c r="AN37" s="119"/>
      <c r="AO37" s="119"/>
      <c r="AP37" s="119"/>
      <c r="AQ37" s="119"/>
      <c r="AR37" s="119"/>
      <c r="AS37" s="119"/>
      <c r="AT37" s="119"/>
      <c r="AU37" s="119"/>
      <c r="AV37" s="119"/>
      <c r="AW37" s="119"/>
      <c r="AX37" s="119"/>
      <c r="AY37" s="119"/>
      <c r="AZ37" s="119"/>
      <c r="BA37" s="119"/>
      <c r="BB37" s="119"/>
      <c r="BC37" s="119"/>
      <c r="BD37" s="119"/>
      <c r="BE37" s="119"/>
      <c r="BF37" s="119"/>
      <c r="BG37" s="119"/>
      <c r="BH37" s="119"/>
      <c r="BI37" s="119"/>
      <c r="BJ37" s="119"/>
      <c r="BK37" s="119"/>
      <c r="BL37" s="119"/>
      <c r="BM37" s="119"/>
      <c r="BN37" s="119"/>
      <c r="BO37" s="119"/>
      <c r="BP37" s="119"/>
      <c r="BQ37" s="119"/>
      <c r="BU37" s="119"/>
      <c r="BV37" s="119"/>
      <c r="BW37" s="119"/>
      <c r="BX37" s="119"/>
      <c r="BY37" s="119"/>
      <c r="BZ37" s="119"/>
      <c r="CA37" s="119"/>
      <c r="CB37" s="119"/>
      <c r="CC37" s="119"/>
      <c r="CD37" s="119"/>
      <c r="CE37" s="119"/>
      <c r="CF37" s="119"/>
      <c r="CG37" s="119"/>
      <c r="CH37" s="119"/>
      <c r="CI37" s="119"/>
      <c r="CJ37" s="119"/>
      <c r="CK37" s="119"/>
      <c r="CL37" s="119"/>
      <c r="CM37" s="119"/>
      <c r="CN37" s="119"/>
      <c r="CO37" s="119"/>
      <c r="CP37" s="119"/>
    </row>
    <row r="38" spans="1:94" s="119" customFormat="1" ht="7.5" customHeight="1">
      <c r="A38" s="574"/>
      <c r="B38" s="1557"/>
      <c r="C38" s="1502"/>
      <c r="D38" s="1558"/>
      <c r="E38" s="1559"/>
      <c r="F38" s="1559"/>
      <c r="G38" s="1560" t="s">
        <v>762</v>
      </c>
      <c r="H38" s="1561"/>
      <c r="I38" s="1561"/>
      <c r="J38" s="1561"/>
      <c r="K38" s="1561"/>
      <c r="L38" s="1561"/>
      <c r="M38" s="1561"/>
      <c r="N38" s="1559"/>
      <c r="O38" s="1561"/>
      <c r="P38" s="1561"/>
      <c r="Q38" s="1561"/>
      <c r="R38" s="1562"/>
      <c r="S38" s="1559"/>
      <c r="T38" s="1561"/>
      <c r="U38" s="1561"/>
      <c r="V38" s="1390">
        <f>V37</f>
        <v>8000</v>
      </c>
      <c r="W38" s="1391" t="s">
        <v>596</v>
      </c>
      <c r="X38" s="1392">
        <f>V39</f>
        <v>9585</v>
      </c>
      <c r="Y38" s="1393"/>
      <c r="Z38" s="1563"/>
      <c r="AA38" s="1564"/>
      <c r="AB38" s="1396">
        <f>X38-V38-Z38</f>
        <v>1585</v>
      </c>
      <c r="AC38" s="1447"/>
      <c r="AD38" s="489"/>
      <c r="AE38" s="490" t="str">
        <f>'4.2.1NEE'!AR26</f>
        <v>1,000 m &lt; NEE011+NEE012 &lt; 2,000 m</v>
      </c>
      <c r="AG38" s="120"/>
      <c r="AN38" s="120"/>
      <c r="BW38" s="480"/>
      <c r="BX38" s="480"/>
      <c r="BY38" s="480"/>
      <c r="BZ38" s="480"/>
      <c r="CA38" s="480"/>
    </row>
    <row r="39" spans="1:94" s="119" customFormat="1" ht="7.5" customHeight="1">
      <c r="A39" s="574"/>
      <c r="B39" s="1565"/>
      <c r="C39" s="1502"/>
      <c r="D39" s="1566"/>
      <c r="E39" s="1567"/>
      <c r="F39" s="1567"/>
      <c r="G39" s="1568"/>
      <c r="H39" s="1510"/>
      <c r="I39" s="1510"/>
      <c r="J39" s="1510"/>
      <c r="K39" s="1510"/>
      <c r="L39" s="1510"/>
      <c r="M39" s="1510"/>
      <c r="N39" s="1567"/>
      <c r="O39" s="1510" t="str">
        <f>'4.2.3BR'!G143</f>
        <v>FO03</v>
      </c>
      <c r="P39" s="1510"/>
      <c r="Q39" s="1510"/>
      <c r="R39" s="1569"/>
      <c r="S39" s="1567"/>
      <c r="T39" s="1510"/>
      <c r="U39" s="1510"/>
      <c r="V39" s="2318">
        <f>'4.2.3BR'!I143</f>
        <v>9585</v>
      </c>
      <c r="W39" s="2319"/>
      <c r="X39" s="2319"/>
      <c r="Y39" s="2320"/>
      <c r="Z39" s="1570"/>
      <c r="AA39" s="1571"/>
      <c r="AB39" s="2313" t="s">
        <v>596</v>
      </c>
      <c r="AC39" s="2314"/>
      <c r="AD39" s="1572"/>
      <c r="AE39" s="479">
        <f>'4.2.3BR'!CB143</f>
        <v>0</v>
      </c>
      <c r="AG39" s="120"/>
    </row>
    <row r="40" spans="1:94" s="119" customFormat="1" ht="7.5" customHeight="1">
      <c r="A40" s="574"/>
      <c r="B40" s="1565"/>
      <c r="C40" s="1502"/>
      <c r="D40" s="1566"/>
      <c r="E40" s="1567"/>
      <c r="F40" s="1567"/>
      <c r="G40" s="1568" t="s">
        <v>763</v>
      </c>
      <c r="H40" s="1510"/>
      <c r="I40" s="1510"/>
      <c r="J40" s="1510"/>
      <c r="K40" s="1510"/>
      <c r="L40" s="1510"/>
      <c r="M40" s="1510"/>
      <c r="N40" s="1567"/>
      <c r="O40" s="1510"/>
      <c r="P40" s="1510"/>
      <c r="Q40" s="1510"/>
      <c r="R40" s="1569"/>
      <c r="S40" s="1567"/>
      <c r="T40" s="1510"/>
      <c r="U40" s="1510"/>
      <c r="V40" s="1410">
        <f>V39</f>
        <v>9585</v>
      </c>
      <c r="W40" s="1411" t="s">
        <v>596</v>
      </c>
      <c r="X40" s="1412">
        <f>V41</f>
        <v>9778.35</v>
      </c>
      <c r="Y40" s="853"/>
      <c r="Z40" s="1570"/>
      <c r="AA40" s="1571"/>
      <c r="AB40" s="1396">
        <f>X40-V40-Z40</f>
        <v>193.35000000000036</v>
      </c>
      <c r="AC40" s="1428"/>
      <c r="AD40" s="1572"/>
      <c r="AE40" s="479" t="str">
        <f>'4.2.1NEE'!AR27</f>
        <v>L &lt; 1,000 m</v>
      </c>
      <c r="AG40" s="120"/>
      <c r="AN40" s="120"/>
    </row>
    <row r="41" spans="1:94" s="119" customFormat="1" ht="7.5" customHeight="1">
      <c r="A41" s="574"/>
      <c r="B41" s="1565"/>
      <c r="C41" s="1502"/>
      <c r="D41" s="1566"/>
      <c r="E41" s="1567"/>
      <c r="F41" s="1567"/>
      <c r="G41" s="1568"/>
      <c r="H41" s="1510"/>
      <c r="I41" s="1510" t="str">
        <f>'4.2.3BR'!G25</f>
        <v>LRB04</v>
      </c>
      <c r="J41" s="1510"/>
      <c r="K41" s="1510"/>
      <c r="L41" s="1510"/>
      <c r="M41" s="1510"/>
      <c r="N41" s="1567"/>
      <c r="O41" s="1510"/>
      <c r="P41" s="1510"/>
      <c r="Q41" s="1510"/>
      <c r="R41" s="1569"/>
      <c r="S41" s="1567"/>
      <c r="T41" s="1510"/>
      <c r="U41" s="1510"/>
      <c r="V41" s="1410">
        <f>'4.2.3BR'!K25</f>
        <v>9778.35</v>
      </c>
      <c r="W41" s="1411" t="s">
        <v>596</v>
      </c>
      <c r="X41" s="1412">
        <f>'4.2.3BR'!O25</f>
        <v>9961.65</v>
      </c>
      <c r="Y41" s="853"/>
      <c r="Z41" s="1570"/>
      <c r="AA41" s="1571"/>
      <c r="AB41" s="1396">
        <f>'4.2.3BR'!R25</f>
        <v>183.3</v>
      </c>
      <c r="AC41" s="1428"/>
      <c r="AD41" s="1572"/>
      <c r="AE41" s="492" t="str">
        <f>'4.2.3BR'!CB25</f>
        <v>A2: SG04</v>
      </c>
      <c r="AG41" s="120"/>
      <c r="AN41" s="120"/>
    </row>
    <row r="42" spans="1:94" s="119" customFormat="1" ht="7.5" customHeight="1">
      <c r="A42" s="574"/>
      <c r="B42" s="1565"/>
      <c r="C42" s="1502"/>
      <c r="D42" s="1566"/>
      <c r="E42" s="1567"/>
      <c r="F42" s="1567"/>
      <c r="G42" s="1568" t="s">
        <v>764</v>
      </c>
      <c r="H42" s="1510"/>
      <c r="I42" s="1510"/>
      <c r="J42" s="1510"/>
      <c r="K42" s="1510"/>
      <c r="L42" s="1510"/>
      <c r="M42" s="1510"/>
      <c r="N42" s="1567"/>
      <c r="O42" s="1510"/>
      <c r="P42" s="1510"/>
      <c r="Q42" s="1510"/>
      <c r="R42" s="1569"/>
      <c r="S42" s="1567"/>
      <c r="T42" s="1510"/>
      <c r="U42" s="1510"/>
      <c r="V42" s="1410">
        <f>X41</f>
        <v>9961.65</v>
      </c>
      <c r="W42" s="1411" t="s">
        <v>596</v>
      </c>
      <c r="X42" s="1412">
        <f>V43</f>
        <v>10225.9</v>
      </c>
      <c r="Y42" s="853"/>
      <c r="Z42" s="1570"/>
      <c r="AA42" s="1571"/>
      <c r="AB42" s="1396">
        <f>X42-V42-Z42</f>
        <v>264.25</v>
      </c>
      <c r="AC42" s="1428"/>
      <c r="AD42" s="1572"/>
      <c r="AE42" s="492" t="str">
        <f>'4.2.1NEE'!AR28</f>
        <v>NEE014-SG04 &lt; 1,000 m</v>
      </c>
      <c r="AF42" s="480"/>
      <c r="AG42" s="1399"/>
      <c r="AH42" s="480"/>
      <c r="AI42" s="480"/>
      <c r="AJ42" s="480"/>
      <c r="AK42" s="480"/>
      <c r="AL42" s="480"/>
      <c r="AM42" s="480"/>
      <c r="AN42" s="1399"/>
      <c r="AO42" s="480"/>
      <c r="AP42" s="480"/>
      <c r="AQ42" s="480"/>
      <c r="AR42" s="480"/>
      <c r="AS42" s="480"/>
      <c r="AT42" s="480"/>
      <c r="AU42" s="480"/>
      <c r="AV42" s="480"/>
      <c r="AW42" s="480"/>
      <c r="AX42" s="480"/>
      <c r="AY42" s="480"/>
      <c r="AZ42" s="480"/>
      <c r="BA42" s="480"/>
    </row>
    <row r="43" spans="1:94" s="119" customFormat="1" ht="7.5" customHeight="1">
      <c r="A43" s="574"/>
      <c r="B43" s="1565"/>
      <c r="C43" s="1502"/>
      <c r="D43" s="1566"/>
      <c r="E43" s="1567"/>
      <c r="F43" s="1567"/>
      <c r="G43" s="1568"/>
      <c r="H43" s="1510"/>
      <c r="I43" s="1510"/>
      <c r="J43" s="1510"/>
      <c r="K43" s="1510"/>
      <c r="L43" s="1510"/>
      <c r="M43" s="1510" t="str">
        <f>'4.2.3BR'!G26</f>
        <v>VD02</v>
      </c>
      <c r="N43" s="1567"/>
      <c r="O43" s="1510"/>
      <c r="P43" s="1510"/>
      <c r="Q43" s="1510"/>
      <c r="R43" s="1569"/>
      <c r="S43" s="1567"/>
      <c r="T43" s="1510"/>
      <c r="U43" s="1510"/>
      <c r="V43" s="1410">
        <f>'4.2.3BR'!K26</f>
        <v>10225.9</v>
      </c>
      <c r="W43" s="1411" t="s">
        <v>596</v>
      </c>
      <c r="X43" s="1412">
        <f>'4.2.3BR'!O26</f>
        <v>10316.1</v>
      </c>
      <c r="Y43" s="853"/>
      <c r="Z43" s="1570"/>
      <c r="AA43" s="1571"/>
      <c r="AB43" s="1396">
        <f>'4.2.3BR'!R26</f>
        <v>90.2</v>
      </c>
      <c r="AC43" s="1428"/>
      <c r="AD43" s="1572"/>
      <c r="AE43" s="492">
        <f>'4.2.3BR'!CB26</f>
        <v>0</v>
      </c>
      <c r="AF43" s="480"/>
      <c r="AG43" s="1399"/>
      <c r="AH43" s="480"/>
      <c r="AI43" s="480"/>
      <c r="AJ43" s="480"/>
      <c r="AK43" s="480"/>
      <c r="AL43" s="480"/>
      <c r="AM43" s="480"/>
      <c r="AN43" s="1399"/>
      <c r="AO43" s="480"/>
      <c r="AP43" s="480"/>
      <c r="AQ43" s="480"/>
      <c r="AR43" s="480"/>
      <c r="AS43" s="480"/>
      <c r="AT43" s="480"/>
      <c r="AU43" s="480"/>
      <c r="AV43" s="480"/>
      <c r="AW43" s="480"/>
      <c r="AX43" s="480"/>
      <c r="AY43" s="480"/>
      <c r="AZ43" s="480"/>
      <c r="BA43" s="480"/>
    </row>
    <row r="44" spans="1:94" s="119" customFormat="1" ht="7.5" customHeight="1">
      <c r="A44" s="574"/>
      <c r="B44" s="1565"/>
      <c r="C44" s="1502"/>
      <c r="D44" s="1566"/>
      <c r="E44" s="1567"/>
      <c r="F44" s="1567"/>
      <c r="G44" s="1568" t="s">
        <v>765</v>
      </c>
      <c r="H44" s="1510"/>
      <c r="I44" s="1510"/>
      <c r="J44" s="1510"/>
      <c r="K44" s="1510"/>
      <c r="L44" s="1510"/>
      <c r="M44" s="1510"/>
      <c r="N44" s="1567"/>
      <c r="O44" s="1510"/>
      <c r="P44" s="1510"/>
      <c r="Q44" s="1510"/>
      <c r="R44" s="1569"/>
      <c r="S44" s="1567"/>
      <c r="T44" s="1510"/>
      <c r="U44" s="1510"/>
      <c r="V44" s="1410">
        <f>X43</f>
        <v>10316.1</v>
      </c>
      <c r="W44" s="1411" t="s">
        <v>596</v>
      </c>
      <c r="X44" s="1412">
        <f>V45</f>
        <v>10823.4</v>
      </c>
      <c r="Y44" s="853"/>
      <c r="Z44" s="1570"/>
      <c r="AA44" s="1571"/>
      <c r="AB44" s="1396">
        <f>X44-V44-Z44</f>
        <v>507.29999999999927</v>
      </c>
      <c r="AC44" s="1428"/>
      <c r="AD44" s="1572"/>
      <c r="AE44" s="492" t="str">
        <f>'4.2.1NEE'!AR29</f>
        <v>NEE015-SG05 &lt; 1,000 m</v>
      </c>
      <c r="AG44" s="120"/>
    </row>
    <row r="45" spans="1:94" s="119" customFormat="1" ht="7.5" customHeight="1">
      <c r="A45" s="574"/>
      <c r="B45" s="1565"/>
      <c r="C45" s="1502"/>
      <c r="D45" s="1566"/>
      <c r="E45" s="1567"/>
      <c r="F45" s="1567"/>
      <c r="G45" s="1568"/>
      <c r="H45" s="1510"/>
      <c r="I45" s="1510" t="str">
        <f>'4.2.3BR'!G27</f>
        <v>LRB05</v>
      </c>
      <c r="J45" s="1510"/>
      <c r="K45" s="1510"/>
      <c r="L45" s="1510"/>
      <c r="M45" s="1510"/>
      <c r="N45" s="1567"/>
      <c r="O45" s="1510"/>
      <c r="P45" s="1510"/>
      <c r="Q45" s="1510"/>
      <c r="R45" s="1569"/>
      <c r="S45" s="1567"/>
      <c r="T45" s="1510"/>
      <c r="U45" s="1510"/>
      <c r="V45" s="1410">
        <f>'4.2.3BR'!K27</f>
        <v>10823.4</v>
      </c>
      <c r="W45" s="1411" t="s">
        <v>596</v>
      </c>
      <c r="X45" s="1412">
        <f>'4.2.3BR'!O27</f>
        <v>10940.6</v>
      </c>
      <c r="Y45" s="853"/>
      <c r="Z45" s="1570"/>
      <c r="AA45" s="1571"/>
      <c r="AB45" s="1396">
        <f>'4.2.3BR'!R27</f>
        <v>117.2</v>
      </c>
      <c r="AC45" s="1428"/>
      <c r="AD45" s="1572"/>
      <c r="AE45" s="492" t="str">
        <f>'4.2.3BR'!CB27</f>
        <v>A1A2: SG05</v>
      </c>
      <c r="AG45" s="120"/>
      <c r="BW45" s="480"/>
      <c r="BX45" s="480"/>
      <c r="BY45" s="480"/>
      <c r="BZ45" s="480"/>
      <c r="CA45" s="480"/>
    </row>
    <row r="46" spans="1:94" s="119" customFormat="1" ht="7.5" customHeight="1">
      <c r="A46" s="574"/>
      <c r="B46" s="1565"/>
      <c r="C46" s="1502"/>
      <c r="D46" s="1566"/>
      <c r="E46" s="1567"/>
      <c r="F46" s="1567"/>
      <c r="G46" s="1568" t="s">
        <v>766</v>
      </c>
      <c r="H46" s="1510"/>
      <c r="I46" s="1510"/>
      <c r="J46" s="1510"/>
      <c r="K46" s="1510"/>
      <c r="L46" s="1510"/>
      <c r="M46" s="1510"/>
      <c r="N46" s="1567"/>
      <c r="O46" s="1510"/>
      <c r="P46" s="1510"/>
      <c r="Q46" s="1510"/>
      <c r="R46" s="1569"/>
      <c r="S46" s="1567"/>
      <c r="T46" s="1510"/>
      <c r="U46" s="1510"/>
      <c r="V46" s="1410">
        <f>X45</f>
        <v>10940.6</v>
      </c>
      <c r="W46" s="1411" t="s">
        <v>596</v>
      </c>
      <c r="X46" s="1412">
        <f>V47</f>
        <v>11828.875</v>
      </c>
      <c r="Y46" s="853"/>
      <c r="Z46" s="1570"/>
      <c r="AA46" s="1571"/>
      <c r="AB46" s="1396">
        <f>X46-V46-Z46</f>
        <v>888.27499999999964</v>
      </c>
      <c r="AC46" s="1428"/>
      <c r="AD46" s="1572"/>
      <c r="AE46" s="492" t="str">
        <f>'4.2.1NEE'!AR30</f>
        <v>NEE016-SG05 &lt; 1,000 m</v>
      </c>
      <c r="AG46" s="120"/>
      <c r="BW46" s="480"/>
      <c r="BX46" s="480"/>
      <c r="BY46" s="480"/>
      <c r="BZ46" s="480"/>
      <c r="CA46" s="480"/>
    </row>
    <row r="47" spans="1:94" s="119" customFormat="1" ht="7.5" customHeight="1">
      <c r="A47" s="574"/>
      <c r="B47" s="1565"/>
      <c r="C47" s="1502"/>
      <c r="D47" s="1566"/>
      <c r="E47" s="1567"/>
      <c r="F47" s="1567"/>
      <c r="G47" s="1568"/>
      <c r="H47" s="1510"/>
      <c r="I47" s="1510"/>
      <c r="J47" s="1510"/>
      <c r="K47" s="1510"/>
      <c r="L47" s="1510"/>
      <c r="M47" s="1510" t="str">
        <f>'4.2.3BR'!G28</f>
        <v>VD03</v>
      </c>
      <c r="N47" s="1567"/>
      <c r="O47" s="1510"/>
      <c r="P47" s="1510"/>
      <c r="Q47" s="1510"/>
      <c r="R47" s="1569"/>
      <c r="S47" s="1567"/>
      <c r="T47" s="1510"/>
      <c r="U47" s="1510"/>
      <c r="V47" s="1410">
        <f>'4.2.3BR'!K28</f>
        <v>11828.875</v>
      </c>
      <c r="W47" s="1411" t="s">
        <v>596</v>
      </c>
      <c r="X47" s="1412">
        <f>'4.2.3BR'!O28</f>
        <v>11979.125</v>
      </c>
      <c r="Y47" s="853"/>
      <c r="Z47" s="1570"/>
      <c r="AA47" s="1571"/>
      <c r="AB47" s="1396">
        <f>'4.2.3BR'!R28</f>
        <v>150.25</v>
      </c>
      <c r="AC47" s="1428"/>
      <c r="AD47" s="1572"/>
      <c r="AE47" s="492">
        <f>'4.2.3BR'!CB28</f>
        <v>0</v>
      </c>
      <c r="AG47" s="120"/>
      <c r="AH47" s="120"/>
      <c r="AI47" s="120"/>
      <c r="AJ47" s="120"/>
      <c r="AK47" s="120"/>
      <c r="AO47" s="120"/>
      <c r="AQ47" s="120"/>
    </row>
    <row r="48" spans="1:94" s="119" customFormat="1" ht="7.5" customHeight="1">
      <c r="A48" s="574"/>
      <c r="B48" s="1565"/>
      <c r="C48" s="1502"/>
      <c r="D48" s="1566"/>
      <c r="E48" s="1567"/>
      <c r="F48" s="1567"/>
      <c r="G48" s="1568" t="s">
        <v>767</v>
      </c>
      <c r="H48" s="1510"/>
      <c r="I48" s="1510"/>
      <c r="J48" s="1510"/>
      <c r="K48" s="1510"/>
      <c r="L48" s="1510"/>
      <c r="M48" s="1510"/>
      <c r="N48" s="1567"/>
      <c r="O48" s="1510"/>
      <c r="P48" s="1510"/>
      <c r="Q48" s="1510"/>
      <c r="R48" s="1569"/>
      <c r="S48" s="1567"/>
      <c r="T48" s="1510"/>
      <c r="U48" s="1510"/>
      <c r="V48" s="1410">
        <f>X47</f>
        <v>11979.125</v>
      </c>
      <c r="W48" s="1411" t="s">
        <v>596</v>
      </c>
      <c r="X48" s="1412">
        <f>V49</f>
        <v>12595.9</v>
      </c>
      <c r="Y48" s="853"/>
      <c r="Z48" s="1570"/>
      <c r="AA48" s="1571"/>
      <c r="AB48" s="1396">
        <f>X48-V48-Z48</f>
        <v>616.77499999999964</v>
      </c>
      <c r="AC48" s="1428"/>
      <c r="AD48" s="1572"/>
      <c r="AE48" s="492" t="str">
        <f>'4.2.1NEE'!AR31</f>
        <v>L &lt; 1,000 m</v>
      </c>
      <c r="AG48" s="120"/>
      <c r="AH48" s="120"/>
      <c r="AI48" s="120"/>
      <c r="AJ48" s="120"/>
      <c r="AK48" s="120"/>
      <c r="AO48" s="120"/>
      <c r="AQ48" s="120"/>
    </row>
    <row r="49" spans="1:100" s="119" customFormat="1" ht="7.5" customHeight="1">
      <c r="A49" s="574"/>
      <c r="B49" s="1565"/>
      <c r="C49" s="1502"/>
      <c r="D49" s="1573"/>
      <c r="E49" s="1574"/>
      <c r="F49" s="1574"/>
      <c r="G49" s="1575"/>
      <c r="H49" s="1576"/>
      <c r="I49" s="1576"/>
      <c r="J49" s="1576" t="str">
        <f>'4.2.3BR'!G29</f>
        <v>ORB01</v>
      </c>
      <c r="K49" s="1576"/>
      <c r="L49" s="1576"/>
      <c r="M49" s="1576"/>
      <c r="N49" s="1574"/>
      <c r="O49" s="1576"/>
      <c r="P49" s="1576"/>
      <c r="Q49" s="1576"/>
      <c r="R49" s="1577"/>
      <c r="S49" s="1574"/>
      <c r="T49" s="1576"/>
      <c r="U49" s="1576"/>
      <c r="V49" s="1578">
        <f>'4.2.3BR'!K29</f>
        <v>12595.9</v>
      </c>
      <c r="W49" s="1579" t="s">
        <v>596</v>
      </c>
      <c r="X49" s="1580">
        <f>'4.2.3BR'!O29</f>
        <v>12682.1</v>
      </c>
      <c r="Y49" s="1581"/>
      <c r="Z49" s="1582"/>
      <c r="AA49" s="1583"/>
      <c r="AB49" s="1396">
        <f>'4.2.3BR'!R29</f>
        <v>86.2</v>
      </c>
      <c r="AC49" s="1584"/>
      <c r="AD49" s="1585"/>
      <c r="AE49" s="1586">
        <f>'4.2.3BR'!CB29</f>
        <v>0</v>
      </c>
    </row>
    <row r="50" spans="1:100" s="119" customFormat="1" ht="7.5" customHeight="1">
      <c r="A50" s="574"/>
      <c r="B50" s="1565"/>
      <c r="C50" s="1502"/>
      <c r="D50" s="1587"/>
      <c r="E50" s="1588"/>
      <c r="F50" s="1588"/>
      <c r="G50" s="1589" t="s">
        <v>768</v>
      </c>
      <c r="H50" s="1590"/>
      <c r="I50" s="1590"/>
      <c r="J50" s="1590"/>
      <c r="K50" s="1590"/>
      <c r="L50" s="1590"/>
      <c r="M50" s="1590"/>
      <c r="N50" s="1588"/>
      <c r="O50" s="1590"/>
      <c r="P50" s="1590"/>
      <c r="Q50" s="1590"/>
      <c r="R50" s="1591"/>
      <c r="S50" s="1588"/>
      <c r="T50" s="1590"/>
      <c r="U50" s="1590"/>
      <c r="V50" s="1592">
        <f>X49</f>
        <v>12682.1</v>
      </c>
      <c r="W50" s="1593" t="s">
        <v>596</v>
      </c>
      <c r="X50" s="1594">
        <f>X37</f>
        <v>13000</v>
      </c>
      <c r="Y50" s="1595"/>
      <c r="Z50" s="1596"/>
      <c r="AA50" s="1596"/>
      <c r="AB50" s="1597">
        <f>X50-V50-Z50</f>
        <v>317.89999999999964</v>
      </c>
      <c r="AC50" s="1598"/>
      <c r="AD50" s="1599"/>
      <c r="AE50" s="1600" t="str">
        <f>'4.2.1NEE'!AR32</f>
        <v>NEE018+NEE019-SG06 &lt; 1,000 m</v>
      </c>
    </row>
    <row r="51" spans="1:100" s="119" customFormat="1" ht="7.5" customHeight="1">
      <c r="A51" s="574"/>
      <c r="B51" s="1565"/>
      <c r="C51" s="1502"/>
      <c r="D51" s="1601" t="str">
        <f>'4.2.6SG'!G65</f>
        <v>SG04</v>
      </c>
      <c r="E51" s="1602"/>
      <c r="F51" s="1602"/>
      <c r="G51" s="1603"/>
      <c r="H51" s="1604"/>
      <c r="I51" s="1604"/>
      <c r="J51" s="1604"/>
      <c r="K51" s="1604"/>
      <c r="L51" s="1604"/>
      <c r="M51" s="1604"/>
      <c r="N51" s="1602"/>
      <c r="O51" s="1604"/>
      <c r="P51" s="1604"/>
      <c r="Q51" s="1604"/>
      <c r="R51" s="1605"/>
      <c r="S51" s="1602"/>
      <c r="T51" s="1604"/>
      <c r="U51" s="1604"/>
      <c r="V51" s="1606">
        <f>'4.2.6SG'!I65</f>
        <v>9950</v>
      </c>
      <c r="W51" s="1607" t="s">
        <v>596</v>
      </c>
      <c r="X51" s="1608">
        <f>'4.2.6SG'!L65</f>
        <v>10100</v>
      </c>
      <c r="Y51" s="1609"/>
      <c r="Z51" s="1610"/>
      <c r="AA51" s="1610"/>
      <c r="AB51" s="1611">
        <f>X51-V51-Z51</f>
        <v>150</v>
      </c>
      <c r="AC51" s="1612"/>
      <c r="AD51" s="493"/>
      <c r="AE51" s="494"/>
      <c r="AG51" s="120"/>
      <c r="AJ51" s="120"/>
      <c r="AK51" s="120"/>
      <c r="AL51" s="120"/>
      <c r="AM51" s="120"/>
    </row>
    <row r="52" spans="1:100" s="119" customFormat="1" ht="7.5" customHeight="1">
      <c r="A52" s="574"/>
      <c r="B52" s="1565"/>
      <c r="C52" s="1502"/>
      <c r="D52" s="1613" t="str">
        <f>'4.2.6SG'!G69</f>
        <v>SG05</v>
      </c>
      <c r="E52" s="1614"/>
      <c r="F52" s="1614"/>
      <c r="G52" s="1615"/>
      <c r="H52" s="1616"/>
      <c r="I52" s="1616"/>
      <c r="J52" s="1616"/>
      <c r="K52" s="1616"/>
      <c r="L52" s="1616"/>
      <c r="M52" s="1616"/>
      <c r="N52" s="1614"/>
      <c r="O52" s="1616"/>
      <c r="P52" s="1616"/>
      <c r="Q52" s="1616"/>
      <c r="R52" s="1617"/>
      <c r="S52" s="1614"/>
      <c r="T52" s="1616"/>
      <c r="U52" s="1616"/>
      <c r="V52" s="1618">
        <f>'4.2.6SG'!I69</f>
        <v>10750</v>
      </c>
      <c r="W52" s="1619" t="s">
        <v>596</v>
      </c>
      <c r="X52" s="1620">
        <f>'4.2.6SG'!L69</f>
        <v>11350</v>
      </c>
      <c r="Y52" s="1621"/>
      <c r="Z52" s="1622"/>
      <c r="AA52" s="1622"/>
      <c r="AB52" s="1623">
        <f>X52-V52-Z52</f>
        <v>600</v>
      </c>
      <c r="AC52" s="1624"/>
      <c r="AD52" s="495"/>
      <c r="AE52" s="496"/>
      <c r="AG52" s="120"/>
      <c r="AJ52" s="120"/>
      <c r="AK52" s="120"/>
      <c r="AL52" s="120"/>
      <c r="AM52" s="120"/>
    </row>
    <row r="53" spans="1:100" s="119" customFormat="1" ht="7.5" customHeight="1">
      <c r="A53" s="574"/>
      <c r="B53" s="1565"/>
      <c r="C53" s="1502"/>
      <c r="D53" s="1625"/>
      <c r="E53" s="1626"/>
      <c r="F53" s="1626"/>
      <c r="G53" s="1545"/>
      <c r="H53" s="1545"/>
      <c r="I53" s="1545"/>
      <c r="J53" s="1545"/>
      <c r="K53" s="1545"/>
      <c r="L53" s="1545"/>
      <c r="M53" s="1545"/>
      <c r="N53" s="1626"/>
      <c r="O53" s="1545"/>
      <c r="P53" s="1545"/>
      <c r="Q53" s="1545"/>
      <c r="R53" s="1627"/>
      <c r="S53" s="1626"/>
      <c r="T53" s="1545"/>
      <c r="U53" s="1545"/>
      <c r="V53" s="1628"/>
      <c r="W53" s="1629"/>
      <c r="X53" s="1630"/>
      <c r="Y53" s="1631"/>
      <c r="Z53" s="1632"/>
      <c r="AA53" s="1632"/>
      <c r="AB53" s="1551"/>
      <c r="AC53" s="1552"/>
      <c r="AD53" s="497"/>
      <c r="AE53" s="498"/>
      <c r="AG53" s="120"/>
      <c r="AJ53" s="120"/>
      <c r="AK53" s="120"/>
      <c r="AL53" s="120"/>
      <c r="AM53" s="120"/>
    </row>
    <row r="54" spans="1:100" s="480" customFormat="1" ht="7.5" customHeight="1">
      <c r="A54" s="574"/>
      <c r="B54" s="1565"/>
      <c r="C54" s="1502"/>
      <c r="D54" s="1363" t="s">
        <v>614</v>
      </c>
      <c r="E54" s="1364"/>
      <c r="F54" s="1364"/>
      <c r="G54" s="1365"/>
      <c r="H54" s="1365"/>
      <c r="I54" s="1365"/>
      <c r="J54" s="1365"/>
      <c r="K54" s="1365"/>
      <c r="L54" s="1365"/>
      <c r="M54" s="1365"/>
      <c r="N54" s="1364"/>
      <c r="O54" s="1365"/>
      <c r="P54" s="1365"/>
      <c r="Q54" s="1365"/>
      <c r="R54" s="1369"/>
      <c r="S54" s="1364"/>
      <c r="T54" s="1365"/>
      <c r="U54" s="1365"/>
      <c r="V54" s="1370">
        <v>13000</v>
      </c>
      <c r="W54" s="1503" t="s">
        <v>596</v>
      </c>
      <c r="X54" s="1372">
        <v>17000</v>
      </c>
      <c r="Y54" s="1373"/>
      <c r="Z54" s="1555"/>
      <c r="AA54" s="1555"/>
      <c r="AB54" s="1376">
        <f>(X54-V54)-Z54</f>
        <v>4000</v>
      </c>
      <c r="AC54" s="1504"/>
      <c r="AD54" s="488"/>
      <c r="AE54" s="476"/>
      <c r="AF54" s="119"/>
      <c r="AG54" s="120"/>
      <c r="AH54" s="119"/>
      <c r="AI54" s="119"/>
      <c r="AJ54" s="120"/>
      <c r="AK54" s="120"/>
      <c r="AL54" s="120"/>
      <c r="AM54" s="120"/>
      <c r="AN54" s="119"/>
      <c r="AO54" s="119"/>
      <c r="AP54" s="119"/>
      <c r="AQ54" s="119"/>
      <c r="AR54" s="119"/>
      <c r="AS54" s="119"/>
      <c r="AT54" s="119"/>
      <c r="AU54" s="119"/>
      <c r="AV54" s="119"/>
      <c r="AW54" s="119"/>
      <c r="AX54" s="119"/>
      <c r="AY54" s="119"/>
      <c r="AZ54" s="119"/>
      <c r="BA54" s="119"/>
      <c r="BB54" s="119"/>
      <c r="BC54" s="119"/>
      <c r="BD54" s="119"/>
      <c r="BE54" s="119"/>
      <c r="BF54" s="119"/>
      <c r="BG54" s="119"/>
      <c r="BH54" s="119"/>
      <c r="BI54" s="119"/>
      <c r="BJ54" s="119"/>
      <c r="BK54" s="119"/>
      <c r="BL54" s="119"/>
      <c r="BM54" s="119"/>
      <c r="BN54" s="119"/>
      <c r="BO54" s="119"/>
      <c r="BP54" s="119"/>
      <c r="BQ54" s="119"/>
      <c r="BR54" s="119"/>
      <c r="BS54" s="119"/>
      <c r="BT54" s="119"/>
      <c r="BU54" s="119"/>
      <c r="BV54" s="119"/>
      <c r="BW54" s="119"/>
      <c r="BX54" s="119"/>
      <c r="BY54" s="119"/>
      <c r="BZ54" s="119"/>
      <c r="CA54" s="119"/>
      <c r="CB54" s="119"/>
      <c r="CC54" s="119"/>
      <c r="CD54" s="119"/>
      <c r="CE54" s="119"/>
      <c r="CF54" s="119"/>
      <c r="CG54" s="119"/>
      <c r="CH54" s="119"/>
      <c r="CI54" s="119"/>
      <c r="CJ54" s="119"/>
      <c r="CK54" s="119"/>
      <c r="CL54" s="119"/>
      <c r="CM54" s="119"/>
      <c r="CN54" s="119"/>
      <c r="CO54" s="119"/>
      <c r="CP54" s="119"/>
      <c r="CQ54" s="119"/>
      <c r="CR54" s="119"/>
      <c r="CS54" s="119"/>
      <c r="CT54" s="119"/>
      <c r="CU54" s="119"/>
      <c r="CV54" s="119"/>
    </row>
    <row r="55" spans="1:100" s="480" customFormat="1" ht="7.5" customHeight="1">
      <c r="A55" s="1507"/>
      <c r="B55" s="1633"/>
      <c r="C55" s="1634"/>
      <c r="D55" s="1381"/>
      <c r="E55" s="1382"/>
      <c r="F55" s="1382"/>
      <c r="G55" s="1383" t="s">
        <v>769</v>
      </c>
      <c r="H55" s="1389"/>
      <c r="I55" s="1389"/>
      <c r="J55" s="1389"/>
      <c r="K55" s="1389"/>
      <c r="L55" s="1389"/>
      <c r="M55" s="1389"/>
      <c r="N55" s="1382"/>
      <c r="O55" s="1389"/>
      <c r="P55" s="1389"/>
      <c r="Q55" s="1389"/>
      <c r="R55" s="1388"/>
      <c r="S55" s="1382"/>
      <c r="T55" s="1389"/>
      <c r="U55" s="1389"/>
      <c r="V55" s="1390">
        <f>V54</f>
        <v>13000</v>
      </c>
      <c r="W55" s="1635" t="s">
        <v>596</v>
      </c>
      <c r="X55" s="1392">
        <f>V56</f>
        <v>13140.85</v>
      </c>
      <c r="Y55" s="1393"/>
      <c r="Z55" s="1563"/>
      <c r="AA55" s="1563"/>
      <c r="AB55" s="1396">
        <f>X55-V55-Z55</f>
        <v>140.85000000000036</v>
      </c>
      <c r="AC55" s="1447"/>
      <c r="AD55" s="1636"/>
      <c r="AE55" s="477" t="str">
        <f>'4.2.1NEE'!AR34</f>
        <v>NEE018+NEE019-SG06 &lt; 1,000 m</v>
      </c>
      <c r="AF55" s="119"/>
      <c r="AG55" s="120"/>
      <c r="AH55" s="119"/>
      <c r="AI55" s="119"/>
      <c r="AJ55" s="119"/>
      <c r="AK55" s="119"/>
      <c r="AL55" s="120"/>
      <c r="AM55" s="120"/>
      <c r="AN55" s="119"/>
      <c r="AO55" s="119"/>
      <c r="AP55" s="119"/>
      <c r="AQ55" s="119"/>
      <c r="AR55" s="119"/>
      <c r="AS55" s="119"/>
      <c r="AT55" s="119"/>
      <c r="AU55" s="119"/>
      <c r="AV55" s="119"/>
      <c r="AW55" s="119"/>
      <c r="AX55" s="119"/>
      <c r="AY55" s="119"/>
      <c r="AZ55" s="119"/>
      <c r="BA55" s="119"/>
      <c r="BB55" s="119"/>
      <c r="BC55" s="119"/>
      <c r="BD55" s="119"/>
      <c r="BE55" s="119"/>
      <c r="BF55" s="119"/>
      <c r="BG55" s="119"/>
      <c r="BH55" s="119"/>
      <c r="BI55" s="119"/>
      <c r="BJ55" s="119"/>
      <c r="BK55" s="119"/>
      <c r="BL55" s="119"/>
      <c r="BM55" s="119"/>
      <c r="BN55" s="119"/>
      <c r="BO55" s="119"/>
      <c r="BP55" s="119"/>
      <c r="BQ55" s="119"/>
    </row>
    <row r="56" spans="1:100" s="119" customFormat="1" ht="7.5" customHeight="1">
      <c r="A56" s="574"/>
      <c r="B56" s="1565"/>
      <c r="C56" s="1502"/>
      <c r="D56" s="1566"/>
      <c r="E56" s="1567"/>
      <c r="F56" s="1567"/>
      <c r="G56" s="1568"/>
      <c r="H56" s="1510"/>
      <c r="I56" s="1510"/>
      <c r="J56" s="1510"/>
      <c r="K56" s="1510"/>
      <c r="L56" s="1510"/>
      <c r="M56" s="1510" t="str">
        <f>'4.2.3BR'!G31</f>
        <v>VD04</v>
      </c>
      <c r="N56" s="1567"/>
      <c r="O56" s="1510"/>
      <c r="P56" s="1510"/>
      <c r="Q56" s="1510"/>
      <c r="R56" s="1569"/>
      <c r="S56" s="1567"/>
      <c r="T56" s="1510"/>
      <c r="U56" s="1510"/>
      <c r="V56" s="1410">
        <f>'4.2.3BR'!K31</f>
        <v>13140.85</v>
      </c>
      <c r="W56" s="1411" t="s">
        <v>596</v>
      </c>
      <c r="X56" s="1412">
        <f>'4.2.3BR'!O31</f>
        <v>13279.15</v>
      </c>
      <c r="Y56" s="853"/>
      <c r="Z56" s="1570"/>
      <c r="AA56" s="1570"/>
      <c r="AB56" s="1396">
        <f>'4.2.3BR'!R31</f>
        <v>138.30000000000001</v>
      </c>
      <c r="AC56" s="1428"/>
      <c r="AD56" s="1572"/>
      <c r="AE56" s="492" t="str">
        <f>'4.2.3BR'!CB31</f>
        <v>A1A2: SG06</v>
      </c>
      <c r="AG56" s="120"/>
      <c r="AL56" s="120"/>
      <c r="AM56" s="120"/>
    </row>
    <row r="57" spans="1:100" s="119" customFormat="1" ht="7.5" customHeight="1">
      <c r="A57" s="574"/>
      <c r="B57" s="1565"/>
      <c r="C57" s="1502"/>
      <c r="D57" s="1566"/>
      <c r="E57" s="1567"/>
      <c r="F57" s="1559"/>
      <c r="G57" s="1560" t="s">
        <v>770</v>
      </c>
      <c r="H57" s="1510"/>
      <c r="I57" s="1510"/>
      <c r="J57" s="1510"/>
      <c r="K57" s="1510"/>
      <c r="L57" s="1510"/>
      <c r="M57" s="1510"/>
      <c r="N57" s="1567"/>
      <c r="O57" s="1510"/>
      <c r="P57" s="1510"/>
      <c r="Q57" s="1510"/>
      <c r="R57" s="1569"/>
      <c r="S57" s="1567"/>
      <c r="T57" s="1510"/>
      <c r="U57" s="1510"/>
      <c r="V57" s="1410">
        <f>X56</f>
        <v>13279.15</v>
      </c>
      <c r="W57" s="1411" t="s">
        <v>596</v>
      </c>
      <c r="X57" s="1412">
        <f>V58</f>
        <v>13604.95</v>
      </c>
      <c r="Y57" s="853"/>
      <c r="Z57" s="1570"/>
      <c r="AA57" s="1570"/>
      <c r="AB57" s="1396">
        <f>X57-V57-Z57</f>
        <v>325.80000000000109</v>
      </c>
      <c r="AC57" s="1428"/>
      <c r="AD57" s="1572"/>
      <c r="AE57" s="492" t="str">
        <f>'4.2.1NEE'!AR35</f>
        <v>NEE020-SG06 &lt; 1,000 m</v>
      </c>
      <c r="AG57" s="120"/>
      <c r="AH57" s="120"/>
    </row>
    <row r="58" spans="1:100" s="119" customFormat="1" ht="7.5" customHeight="1">
      <c r="A58" s="574"/>
      <c r="B58" s="1565"/>
      <c r="C58" s="1502"/>
      <c r="D58" s="1566"/>
      <c r="E58" s="1567"/>
      <c r="F58" s="1567"/>
      <c r="G58" s="1568"/>
      <c r="H58" s="1510"/>
      <c r="I58" s="1510"/>
      <c r="J58" s="1510"/>
      <c r="K58" s="1510"/>
      <c r="L58" s="1510"/>
      <c r="M58" s="1510"/>
      <c r="N58" s="1567" t="str">
        <f>'4.2.3BR'!G32</f>
        <v>OP03</v>
      </c>
      <c r="O58" s="1510"/>
      <c r="P58" s="1510"/>
      <c r="Q58" s="1510"/>
      <c r="R58" s="1569"/>
      <c r="S58" s="1567"/>
      <c r="T58" s="1510"/>
      <c r="U58" s="1510"/>
      <c r="V58" s="1410">
        <f>'4.2.3BR'!K32</f>
        <v>13604.95</v>
      </c>
      <c r="W58" s="1411" t="s">
        <v>596</v>
      </c>
      <c r="X58" s="1412">
        <f>'4.2.3BR'!O32</f>
        <v>13647.05</v>
      </c>
      <c r="Y58" s="853"/>
      <c r="Z58" s="1570"/>
      <c r="AA58" s="1570"/>
      <c r="AB58" s="1396">
        <f>'4.2.3BR'!R32</f>
        <v>42.1</v>
      </c>
      <c r="AC58" s="1428"/>
      <c r="AD58" s="491"/>
      <c r="AE58" s="492">
        <f>'4.2.3BR'!CB32</f>
        <v>0</v>
      </c>
      <c r="AG58" s="120"/>
      <c r="AH58" s="120"/>
    </row>
    <row r="59" spans="1:100" s="119" customFormat="1" ht="7.5" customHeight="1">
      <c r="A59" s="574"/>
      <c r="B59" s="1565"/>
      <c r="C59" s="1502"/>
      <c r="D59" s="1566"/>
      <c r="E59" s="1567"/>
      <c r="F59" s="1567"/>
      <c r="G59" s="1568" t="s">
        <v>771</v>
      </c>
      <c r="H59" s="1510"/>
      <c r="I59" s="1510"/>
      <c r="J59" s="1510"/>
      <c r="K59" s="1510"/>
      <c r="L59" s="1510"/>
      <c r="M59" s="1510"/>
      <c r="N59" s="1567"/>
      <c r="O59" s="1510"/>
      <c r="P59" s="1510"/>
      <c r="Q59" s="1510"/>
      <c r="R59" s="1569"/>
      <c r="S59" s="1567"/>
      <c r="T59" s="1510"/>
      <c r="U59" s="1510"/>
      <c r="V59" s="1410">
        <f>X58</f>
        <v>13647.05</v>
      </c>
      <c r="W59" s="1411" t="s">
        <v>596</v>
      </c>
      <c r="X59" s="1412">
        <f>V60</f>
        <v>13968.4</v>
      </c>
      <c r="Y59" s="853"/>
      <c r="Z59" s="1570"/>
      <c r="AA59" s="1570"/>
      <c r="AB59" s="1396">
        <f>X59-V59-Z59</f>
        <v>321.35000000000036</v>
      </c>
      <c r="AC59" s="1428"/>
      <c r="AD59" s="491"/>
      <c r="AE59" s="492" t="str">
        <f>'4.2.1NEE'!AR36</f>
        <v>L &lt; 1,000 m</v>
      </c>
    </row>
    <row r="60" spans="1:100" s="119" customFormat="1" ht="7.5" customHeight="1">
      <c r="A60" s="574"/>
      <c r="B60" s="1565"/>
      <c r="C60" s="1502"/>
      <c r="D60" s="1566"/>
      <c r="E60" s="1567"/>
      <c r="F60" s="1567"/>
      <c r="G60" s="1568"/>
      <c r="H60" s="1510"/>
      <c r="I60" s="1510" t="str">
        <f>'4.2.3BR'!G33</f>
        <v>LRB06</v>
      </c>
      <c r="J60" s="1510"/>
      <c r="K60" s="1510"/>
      <c r="L60" s="1510"/>
      <c r="M60" s="1510"/>
      <c r="N60" s="1567"/>
      <c r="O60" s="1510"/>
      <c r="P60" s="1510"/>
      <c r="Q60" s="1510"/>
      <c r="R60" s="1569"/>
      <c r="S60" s="1567"/>
      <c r="T60" s="1510"/>
      <c r="U60" s="1510"/>
      <c r="V60" s="1410">
        <f>'4.2.3BR'!K33</f>
        <v>13968.4</v>
      </c>
      <c r="W60" s="1411" t="s">
        <v>596</v>
      </c>
      <c r="X60" s="1412">
        <f>'4.2.3BR'!O33</f>
        <v>14085.6</v>
      </c>
      <c r="Y60" s="853"/>
      <c r="Z60" s="1570"/>
      <c r="AA60" s="1570"/>
      <c r="AB60" s="1396">
        <f>'4.2.3BR'!R33</f>
        <v>117.2</v>
      </c>
      <c r="AC60" s="1428"/>
      <c r="AD60" s="491"/>
      <c r="AE60" s="492">
        <f>'4.2.3BR'!CB33</f>
        <v>0</v>
      </c>
    </row>
    <row r="61" spans="1:100" s="119" customFormat="1" ht="7.5" customHeight="1">
      <c r="A61" s="574"/>
      <c r="B61" s="1565"/>
      <c r="C61" s="1502"/>
      <c r="D61" s="1566"/>
      <c r="E61" s="1567"/>
      <c r="F61" s="1567"/>
      <c r="G61" s="1568" t="s">
        <v>772</v>
      </c>
      <c r="H61" s="1510"/>
      <c r="I61" s="1510"/>
      <c r="J61" s="1510"/>
      <c r="K61" s="1510"/>
      <c r="L61" s="1510"/>
      <c r="M61" s="1510"/>
      <c r="N61" s="1567"/>
      <c r="O61" s="1510"/>
      <c r="P61" s="1510"/>
      <c r="Q61" s="1510"/>
      <c r="R61" s="1569"/>
      <c r="S61" s="1567"/>
      <c r="T61" s="1510"/>
      <c r="U61" s="1510"/>
      <c r="V61" s="1410">
        <f>X60</f>
        <v>14085.6</v>
      </c>
      <c r="W61" s="1411" t="s">
        <v>596</v>
      </c>
      <c r="X61" s="1412">
        <f>V62</f>
        <v>14814.4</v>
      </c>
      <c r="Y61" s="853"/>
      <c r="Z61" s="1570"/>
      <c r="AA61" s="1570"/>
      <c r="AB61" s="1396">
        <f>X61-V61-Z61</f>
        <v>728.79999999999927</v>
      </c>
      <c r="AC61" s="1428"/>
      <c r="AD61" s="491"/>
      <c r="AE61" s="492" t="str">
        <f>'4.2.1NEE'!AR37</f>
        <v>L &lt; 1,000 m</v>
      </c>
    </row>
    <row r="62" spans="1:100" s="119" customFormat="1" ht="7.5" customHeight="1">
      <c r="A62" s="574"/>
      <c r="B62" s="1565"/>
      <c r="C62" s="1502"/>
      <c r="D62" s="1566"/>
      <c r="E62" s="1567"/>
      <c r="F62" s="1567"/>
      <c r="G62" s="1568"/>
      <c r="H62" s="1510"/>
      <c r="I62" s="1510"/>
      <c r="J62" s="1510"/>
      <c r="K62" s="1510"/>
      <c r="L62" s="1510"/>
      <c r="M62" s="1510" t="str">
        <f>'4.2.3BR'!G34</f>
        <v>VD05</v>
      </c>
      <c r="N62" s="1567"/>
      <c r="O62" s="1510"/>
      <c r="P62" s="1510"/>
      <c r="Q62" s="1510"/>
      <c r="R62" s="1569"/>
      <c r="S62" s="1567"/>
      <c r="T62" s="1510"/>
      <c r="U62" s="1510"/>
      <c r="V62" s="1410">
        <f>'4.2.3BR'!K34</f>
        <v>14814.4</v>
      </c>
      <c r="W62" s="1411" t="s">
        <v>596</v>
      </c>
      <c r="X62" s="1412">
        <f>'4.2.3BR'!O34</f>
        <v>14931.6</v>
      </c>
      <c r="Y62" s="853"/>
      <c r="Z62" s="1570"/>
      <c r="AA62" s="1570"/>
      <c r="AB62" s="1396">
        <f>'4.2.3BR'!R34</f>
        <v>117.2</v>
      </c>
      <c r="AC62" s="1428"/>
      <c r="AD62" s="491"/>
      <c r="AE62" s="492">
        <f>'4.2.3BR'!CB34</f>
        <v>0</v>
      </c>
    </row>
    <row r="63" spans="1:100" s="119" customFormat="1" ht="7.5" customHeight="1">
      <c r="A63" s="574"/>
      <c r="B63" s="1565"/>
      <c r="C63" s="1502"/>
      <c r="D63" s="1566"/>
      <c r="E63" s="1567"/>
      <c r="F63" s="1567"/>
      <c r="G63" s="1568" t="s">
        <v>773</v>
      </c>
      <c r="H63" s="1510"/>
      <c r="I63" s="1510"/>
      <c r="J63" s="1510"/>
      <c r="K63" s="1510"/>
      <c r="L63" s="1510"/>
      <c r="M63" s="1510"/>
      <c r="N63" s="1567"/>
      <c r="O63" s="1510"/>
      <c r="P63" s="1510"/>
      <c r="Q63" s="1510"/>
      <c r="R63" s="1569"/>
      <c r="S63" s="1567"/>
      <c r="T63" s="1510"/>
      <c r="U63" s="1510"/>
      <c r="V63" s="1410">
        <f>X62</f>
        <v>14931.6</v>
      </c>
      <c r="W63" s="1411" t="s">
        <v>596</v>
      </c>
      <c r="X63" s="1412">
        <f>V64</f>
        <v>15112.4</v>
      </c>
      <c r="Y63" s="853"/>
      <c r="Z63" s="1570"/>
      <c r="AA63" s="1570"/>
      <c r="AB63" s="1396">
        <f>X63-V63-Z63</f>
        <v>180.79999999999927</v>
      </c>
      <c r="AC63" s="1428"/>
      <c r="AD63" s="491"/>
      <c r="AE63" s="492" t="str">
        <f>'4.2.1NEE'!AR38</f>
        <v>L &lt; 1,000 m</v>
      </c>
    </row>
    <row r="64" spans="1:100" s="119" customFormat="1" ht="7.5" customHeight="1">
      <c r="A64" s="574"/>
      <c r="B64" s="1565"/>
      <c r="C64" s="1401"/>
      <c r="D64" s="1566"/>
      <c r="E64" s="1567"/>
      <c r="F64" s="1567"/>
      <c r="G64" s="1568"/>
      <c r="H64" s="1510"/>
      <c r="I64" s="1510"/>
      <c r="J64" s="1510"/>
      <c r="K64" s="1510"/>
      <c r="L64" s="1510"/>
      <c r="M64" s="1510" t="str">
        <f>'4.2.3BR'!G35</f>
        <v>VD06</v>
      </c>
      <c r="N64" s="1567"/>
      <c r="O64" s="1510"/>
      <c r="P64" s="1510"/>
      <c r="Q64" s="1510"/>
      <c r="R64" s="1569"/>
      <c r="S64" s="1567"/>
      <c r="T64" s="1510"/>
      <c r="U64" s="1510"/>
      <c r="V64" s="1410">
        <f>'4.2.3BR'!K35</f>
        <v>15112.4</v>
      </c>
      <c r="W64" s="1411" t="s">
        <v>596</v>
      </c>
      <c r="X64" s="1412">
        <f>'4.2.3BR'!O35</f>
        <v>15229.6</v>
      </c>
      <c r="Y64" s="853"/>
      <c r="Z64" s="1570"/>
      <c r="AA64" s="1570"/>
      <c r="AB64" s="1396">
        <f>'4.2.3BR'!R35</f>
        <v>117.2</v>
      </c>
      <c r="AC64" s="1428"/>
      <c r="AD64" s="491"/>
      <c r="AE64" s="492">
        <f>'4.2.3BR'!CB35</f>
        <v>0</v>
      </c>
      <c r="AF64" s="480"/>
      <c r="AG64" s="480"/>
      <c r="AH64" s="480"/>
      <c r="AI64" s="480"/>
      <c r="AJ64" s="480"/>
      <c r="AK64" s="480"/>
      <c r="AL64" s="480"/>
      <c r="AM64" s="480"/>
      <c r="AN64" s="480"/>
      <c r="AO64" s="480"/>
      <c r="AP64" s="480"/>
      <c r="AQ64" s="480"/>
      <c r="AR64" s="480"/>
      <c r="AS64" s="480"/>
      <c r="AT64" s="480"/>
      <c r="AU64" s="480"/>
      <c r="AV64" s="480"/>
      <c r="AW64" s="480"/>
      <c r="AX64" s="480"/>
      <c r="AY64" s="480"/>
      <c r="AZ64" s="480"/>
      <c r="BA64" s="480"/>
      <c r="BB64" s="480"/>
      <c r="BC64" s="480"/>
      <c r="BD64" s="480"/>
      <c r="BE64" s="480"/>
      <c r="BF64" s="480"/>
      <c r="BG64" s="480"/>
      <c r="BH64" s="480"/>
      <c r="BI64" s="480"/>
      <c r="BJ64" s="480"/>
      <c r="BK64" s="480"/>
      <c r="BL64" s="480"/>
      <c r="BM64" s="480"/>
      <c r="BN64" s="480"/>
      <c r="BO64" s="480"/>
      <c r="BP64" s="480"/>
      <c r="BQ64" s="480"/>
    </row>
    <row r="65" spans="1:90" s="119" customFormat="1" ht="7.5" customHeight="1">
      <c r="A65" s="574"/>
      <c r="B65" s="1565"/>
      <c r="C65" s="1401"/>
      <c r="D65" s="1566"/>
      <c r="E65" s="1567"/>
      <c r="F65" s="1567"/>
      <c r="G65" s="1568" t="s">
        <v>601</v>
      </c>
      <c r="H65" s="1510"/>
      <c r="I65" s="1510"/>
      <c r="J65" s="1510"/>
      <c r="K65" s="1510"/>
      <c r="L65" s="1510"/>
      <c r="M65" s="1510"/>
      <c r="N65" s="1567"/>
      <c r="O65" s="1510"/>
      <c r="P65" s="1510"/>
      <c r="Q65" s="1510"/>
      <c r="R65" s="1569"/>
      <c r="S65" s="1567"/>
      <c r="T65" s="1510"/>
      <c r="U65" s="1510"/>
      <c r="V65" s="1410">
        <f>X64</f>
        <v>15229.6</v>
      </c>
      <c r="W65" s="1411" t="s">
        <v>596</v>
      </c>
      <c r="X65" s="1412">
        <f>V66</f>
        <v>16438.400000000001</v>
      </c>
      <c r="Y65" s="853"/>
      <c r="Z65" s="1570"/>
      <c r="AA65" s="1570"/>
      <c r="AB65" s="1396">
        <f>X65-V65-Z65</f>
        <v>1208.8000000000011</v>
      </c>
      <c r="AC65" s="1428"/>
      <c r="AD65" s="491"/>
      <c r="AE65" s="492" t="str">
        <f>'4.2.1NEE'!AR39</f>
        <v>1,000 m &lt; L &lt; 2,000 m</v>
      </c>
    </row>
    <row r="66" spans="1:90" s="119" customFormat="1" ht="7.5" customHeight="1">
      <c r="A66" s="574"/>
      <c r="B66" s="1565"/>
      <c r="C66" s="1401"/>
      <c r="D66" s="1566"/>
      <c r="E66" s="1567"/>
      <c r="F66" s="1567"/>
      <c r="G66" s="1568"/>
      <c r="H66" s="1510"/>
      <c r="I66" s="1510" t="str">
        <f>'4.2.3BR'!G36</f>
        <v>LRB07</v>
      </c>
      <c r="J66" s="1510"/>
      <c r="K66" s="1510"/>
      <c r="L66" s="1510"/>
      <c r="M66" s="1510"/>
      <c r="N66" s="1567"/>
      <c r="O66" s="1510"/>
      <c r="P66" s="1510"/>
      <c r="Q66" s="1510"/>
      <c r="R66" s="1569"/>
      <c r="S66" s="1567"/>
      <c r="T66" s="1510"/>
      <c r="U66" s="1510"/>
      <c r="V66" s="1410">
        <f>'4.2.3BR'!K36</f>
        <v>16438.400000000001</v>
      </c>
      <c r="W66" s="1411" t="s">
        <v>596</v>
      </c>
      <c r="X66" s="1412">
        <f>'4.2.3BR'!O36</f>
        <v>16555.599999999999</v>
      </c>
      <c r="Y66" s="853"/>
      <c r="Z66" s="1570"/>
      <c r="AA66" s="1570"/>
      <c r="AB66" s="1396">
        <f>'4.2.3BR'!R36</f>
        <v>117.2</v>
      </c>
      <c r="AC66" s="1428"/>
      <c r="AD66" s="491"/>
      <c r="AE66" s="492">
        <f>'4.2.3BR'!CB36</f>
        <v>0</v>
      </c>
      <c r="AF66" s="120"/>
      <c r="AG66" s="120"/>
      <c r="AH66" s="120"/>
      <c r="AI66" s="120"/>
      <c r="AJ66" s="120"/>
      <c r="AK66" s="120"/>
      <c r="AL66" s="120"/>
      <c r="AM66" s="120"/>
      <c r="AO66" s="120"/>
      <c r="BU66" s="480"/>
    </row>
    <row r="67" spans="1:90" s="119" customFormat="1" ht="7.5" customHeight="1">
      <c r="A67" s="574"/>
      <c r="B67" s="1565"/>
      <c r="C67" s="1401"/>
      <c r="D67" s="1637"/>
      <c r="E67" s="1638"/>
      <c r="F67" s="1638"/>
      <c r="G67" s="1639" t="s">
        <v>774</v>
      </c>
      <c r="H67" s="1517"/>
      <c r="I67" s="1517"/>
      <c r="J67" s="1517"/>
      <c r="K67" s="1517"/>
      <c r="L67" s="1517"/>
      <c r="M67" s="1517"/>
      <c r="N67" s="1638"/>
      <c r="O67" s="1517"/>
      <c r="P67" s="1517"/>
      <c r="Q67" s="1517"/>
      <c r="R67" s="1640"/>
      <c r="S67" s="1638"/>
      <c r="T67" s="1517"/>
      <c r="U67" s="1517"/>
      <c r="V67" s="1518">
        <f>X66</f>
        <v>16555.599999999999</v>
      </c>
      <c r="W67" s="1519" t="s">
        <v>596</v>
      </c>
      <c r="X67" s="1520">
        <f>X54</f>
        <v>17000</v>
      </c>
      <c r="Y67" s="1521"/>
      <c r="Z67" s="1641"/>
      <c r="AA67" s="1641"/>
      <c r="AB67" s="1443">
        <f>X67-V67-Z67</f>
        <v>444.40000000000146</v>
      </c>
      <c r="AC67" s="1642"/>
      <c r="AD67" s="1643"/>
      <c r="AE67" s="1644" t="str">
        <f>'4.2.1NEE'!AR40</f>
        <v>NEE025+NEE026 &lt; 1,000 m</v>
      </c>
      <c r="AF67" s="120"/>
      <c r="AG67" s="120"/>
      <c r="AH67" s="120"/>
      <c r="AI67" s="120"/>
      <c r="AJ67" s="120"/>
      <c r="AK67" s="120"/>
      <c r="AL67" s="120"/>
      <c r="AM67" s="120"/>
      <c r="AO67" s="120"/>
    </row>
    <row r="68" spans="1:90" s="119" customFormat="1" ht="7.5" customHeight="1">
      <c r="A68" s="574"/>
      <c r="B68" s="1565"/>
      <c r="C68" s="1401"/>
      <c r="D68" s="1645" t="str">
        <f>'4.2.6SG'!G80</f>
        <v>SG06</v>
      </c>
      <c r="E68" s="1646"/>
      <c r="F68" s="1646"/>
      <c r="G68" s="1647"/>
      <c r="H68" s="1530"/>
      <c r="I68" s="1530"/>
      <c r="J68" s="1530"/>
      <c r="K68" s="1530"/>
      <c r="L68" s="1530"/>
      <c r="M68" s="1530"/>
      <c r="N68" s="1646"/>
      <c r="O68" s="1530"/>
      <c r="P68" s="1530"/>
      <c r="Q68" s="1530"/>
      <c r="R68" s="1648"/>
      <c r="S68" s="1646"/>
      <c r="T68" s="1530"/>
      <c r="U68" s="1530"/>
      <c r="V68" s="1531">
        <f>'4.2.6SG'!I80</f>
        <v>13000</v>
      </c>
      <c r="W68" s="1532" t="s">
        <v>596</v>
      </c>
      <c r="X68" s="1533">
        <f>'4.2.6SG'!L80</f>
        <v>13300</v>
      </c>
      <c r="Y68" s="1534"/>
      <c r="Z68" s="1649"/>
      <c r="AA68" s="1649"/>
      <c r="AB68" s="1536">
        <f>X68-V68-Z68</f>
        <v>300</v>
      </c>
      <c r="AC68" s="1650"/>
      <c r="AD68" s="499"/>
      <c r="AE68" s="500"/>
      <c r="AF68" s="120"/>
      <c r="AG68" s="120"/>
      <c r="AH68" s="120"/>
      <c r="AI68" s="120"/>
      <c r="AJ68" s="120"/>
      <c r="AK68" s="120"/>
      <c r="AL68" s="120"/>
      <c r="AM68" s="120"/>
      <c r="AO68" s="120"/>
    </row>
    <row r="69" spans="1:90" s="119" customFormat="1" ht="7.5" customHeight="1">
      <c r="A69" s="579"/>
      <c r="B69" s="504"/>
      <c r="C69" s="1539"/>
      <c r="D69" s="1625"/>
      <c r="E69" s="1626"/>
      <c r="F69" s="1626"/>
      <c r="G69" s="1545"/>
      <c r="H69" s="1545"/>
      <c r="I69" s="1545"/>
      <c r="J69" s="1545"/>
      <c r="K69" s="1545"/>
      <c r="L69" s="1545"/>
      <c r="M69" s="1545"/>
      <c r="N69" s="1626"/>
      <c r="O69" s="1545"/>
      <c r="P69" s="1545"/>
      <c r="Q69" s="1545"/>
      <c r="R69" s="1627"/>
      <c r="S69" s="1626"/>
      <c r="T69" s="1545"/>
      <c r="U69" s="1545"/>
      <c r="V69" s="1546"/>
      <c r="W69" s="1547"/>
      <c r="X69" s="1548"/>
      <c r="Y69" s="1549"/>
      <c r="Z69" s="1651"/>
      <c r="AA69" s="1651"/>
      <c r="AB69" s="1551"/>
      <c r="AC69" s="1652"/>
      <c r="AD69" s="501"/>
      <c r="AE69" s="498"/>
      <c r="AF69" s="120"/>
      <c r="AG69" s="120"/>
      <c r="AH69" s="120"/>
      <c r="AI69" s="120"/>
      <c r="AJ69" s="120"/>
      <c r="AK69" s="120"/>
      <c r="AL69" s="120"/>
      <c r="AM69" s="120"/>
      <c r="AO69" s="120"/>
    </row>
    <row r="70" spans="1:90" s="119" customFormat="1" ht="7.5" customHeight="1">
      <c r="A70" s="585"/>
      <c r="B70" s="1553" t="s">
        <v>598</v>
      </c>
      <c r="C70" s="1554" t="s">
        <v>629</v>
      </c>
      <c r="D70" s="1363" t="s">
        <v>630</v>
      </c>
      <c r="E70" s="1364"/>
      <c r="F70" s="1364"/>
      <c r="G70" s="1365"/>
      <c r="H70" s="1365"/>
      <c r="I70" s="1365"/>
      <c r="J70" s="1365"/>
      <c r="K70" s="1365"/>
      <c r="L70" s="1365"/>
      <c r="M70" s="1365"/>
      <c r="N70" s="1364"/>
      <c r="O70" s="1365"/>
      <c r="P70" s="1365"/>
      <c r="Q70" s="1365"/>
      <c r="R70" s="1369"/>
      <c r="S70" s="1364"/>
      <c r="T70" s="1365"/>
      <c r="U70" s="1365"/>
      <c r="V70" s="1370">
        <v>17000</v>
      </c>
      <c r="W70" s="1503" t="s">
        <v>596</v>
      </c>
      <c r="X70" s="1372">
        <v>22000</v>
      </c>
      <c r="Y70" s="1373"/>
      <c r="Z70" s="1555">
        <v>-59.78</v>
      </c>
      <c r="AA70" s="1555"/>
      <c r="AB70" s="1376">
        <f>(X70-V70)-Z70</f>
        <v>5059.78</v>
      </c>
      <c r="AC70" s="1504"/>
      <c r="AD70" s="488"/>
      <c r="AE70" s="476" t="s">
        <v>631</v>
      </c>
      <c r="AF70" s="120"/>
      <c r="AG70" s="120"/>
      <c r="AH70" s="120"/>
      <c r="AI70" s="120"/>
      <c r="AJ70" s="120"/>
      <c r="AK70" s="120"/>
      <c r="AL70" s="120"/>
      <c r="AM70" s="120"/>
      <c r="AO70" s="120"/>
      <c r="BV70" s="480"/>
    </row>
    <row r="71" spans="1:90" s="480" customFormat="1" ht="7.5" customHeight="1">
      <c r="A71" s="1507"/>
      <c r="B71" s="1633"/>
      <c r="C71" s="1653"/>
      <c r="D71" s="1381"/>
      <c r="E71" s="1382"/>
      <c r="F71" s="1382"/>
      <c r="G71" s="1383" t="s">
        <v>602</v>
      </c>
      <c r="H71" s="1389"/>
      <c r="I71" s="1389"/>
      <c r="J71" s="1389"/>
      <c r="K71" s="1389"/>
      <c r="L71" s="1389"/>
      <c r="M71" s="1389"/>
      <c r="N71" s="1382"/>
      <c r="O71" s="1389"/>
      <c r="P71" s="1389"/>
      <c r="Q71" s="1389"/>
      <c r="R71" s="1388"/>
      <c r="S71" s="1382"/>
      <c r="T71" s="1389"/>
      <c r="U71" s="1389"/>
      <c r="V71" s="1390">
        <f>V70</f>
        <v>17000</v>
      </c>
      <c r="W71" s="1635" t="s">
        <v>596</v>
      </c>
      <c r="X71" s="1392">
        <f>V72</f>
        <v>17181</v>
      </c>
      <c r="Y71" s="1393"/>
      <c r="Z71" s="1563"/>
      <c r="AA71" s="1563"/>
      <c r="AB71" s="1396">
        <f>X71-V71-Z71</f>
        <v>181</v>
      </c>
      <c r="AC71" s="1447"/>
      <c r="AD71" s="1636"/>
      <c r="AE71" s="477" t="str">
        <f>'4.2.1NEE'!AR42</f>
        <v>NEE025+NEE026 &lt; 1,000 m</v>
      </c>
      <c r="AF71" s="120"/>
      <c r="AG71" s="120"/>
      <c r="AH71" s="120"/>
      <c r="AI71" s="120"/>
      <c r="AJ71" s="120"/>
      <c r="AK71" s="120"/>
      <c r="AL71" s="120"/>
      <c r="AM71" s="120"/>
      <c r="AN71" s="119"/>
      <c r="AO71" s="120"/>
      <c r="AP71" s="119"/>
      <c r="AQ71" s="119"/>
      <c r="AR71" s="119"/>
      <c r="AS71" s="119"/>
      <c r="AT71" s="119"/>
      <c r="AU71" s="119"/>
      <c r="AV71" s="119"/>
      <c r="AW71" s="119"/>
      <c r="AX71" s="119"/>
      <c r="AY71" s="119"/>
      <c r="AZ71" s="119"/>
      <c r="BA71" s="119"/>
      <c r="BB71" s="119"/>
      <c r="BC71" s="119"/>
      <c r="BD71" s="119"/>
      <c r="BE71" s="119"/>
      <c r="BF71" s="119"/>
      <c r="BG71" s="119"/>
      <c r="BH71" s="119"/>
      <c r="BI71" s="119"/>
      <c r="BJ71" s="119"/>
      <c r="BK71" s="119"/>
      <c r="BL71" s="119"/>
      <c r="BM71" s="119"/>
      <c r="BN71" s="119"/>
      <c r="BO71" s="119"/>
      <c r="BP71" s="119"/>
      <c r="BQ71" s="119"/>
    </row>
    <row r="72" spans="1:90" s="119" customFormat="1" ht="7.5" customHeight="1">
      <c r="A72" s="574"/>
      <c r="B72" s="1557"/>
      <c r="C72" s="1502"/>
      <c r="D72" s="1566"/>
      <c r="E72" s="1567"/>
      <c r="F72" s="1567"/>
      <c r="G72" s="1568"/>
      <c r="H72" s="1510"/>
      <c r="I72" s="1510" t="str">
        <f>'4.2.3BR'!G38</f>
        <v>LRB08</v>
      </c>
      <c r="J72" s="1510"/>
      <c r="K72" s="1510"/>
      <c r="L72" s="1510"/>
      <c r="M72" s="1510"/>
      <c r="N72" s="1567"/>
      <c r="O72" s="1510"/>
      <c r="P72" s="1510"/>
      <c r="Q72" s="1510"/>
      <c r="R72" s="1569"/>
      <c r="S72" s="1567"/>
      <c r="T72" s="1510"/>
      <c r="U72" s="1510"/>
      <c r="V72" s="1410">
        <f>'4.2.3BR'!K38</f>
        <v>17181</v>
      </c>
      <c r="W72" s="1411" t="s">
        <v>596</v>
      </c>
      <c r="X72" s="1412">
        <f>'4.2.3BR'!O38</f>
        <v>18143</v>
      </c>
      <c r="Y72" s="853"/>
      <c r="Z72" s="1570"/>
      <c r="AA72" s="1570"/>
      <c r="AB72" s="1415">
        <f>'4.2.3BR'!R38</f>
        <v>962</v>
      </c>
      <c r="AC72" s="1428"/>
      <c r="AD72" s="491"/>
      <c r="AE72" s="492">
        <f>'4.2.3BR'!CB38</f>
        <v>0</v>
      </c>
    </row>
    <row r="73" spans="1:90" s="119" customFormat="1" ht="7.5" customHeight="1">
      <c r="A73" s="574"/>
      <c r="B73" s="1557"/>
      <c r="C73" s="1502"/>
      <c r="D73" s="1566"/>
      <c r="E73" s="1567"/>
      <c r="F73" s="1567"/>
      <c r="G73" s="1568" t="s">
        <v>603</v>
      </c>
      <c r="H73" s="1510"/>
      <c r="I73" s="1510"/>
      <c r="J73" s="1510"/>
      <c r="K73" s="1510"/>
      <c r="L73" s="1510"/>
      <c r="M73" s="1510"/>
      <c r="N73" s="1567"/>
      <c r="O73" s="1510"/>
      <c r="P73" s="1510"/>
      <c r="Q73" s="1510"/>
      <c r="R73" s="1569"/>
      <c r="S73" s="1567"/>
      <c r="T73" s="1510"/>
      <c r="U73" s="1510"/>
      <c r="V73" s="1511">
        <f>X72</f>
        <v>18143</v>
      </c>
      <c r="W73" s="1512" t="s">
        <v>596</v>
      </c>
      <c r="X73" s="1513">
        <f>V74</f>
        <v>18275.900000000001</v>
      </c>
      <c r="Y73" s="1514"/>
      <c r="Z73" s="1654"/>
      <c r="AA73" s="1654"/>
      <c r="AB73" s="1655">
        <f>X73-V73-Z73</f>
        <v>132.90000000000146</v>
      </c>
      <c r="AC73" s="1656"/>
      <c r="AD73" s="1657"/>
      <c r="AE73" s="1422" t="str">
        <f>'4.2.1NEE'!AR43</f>
        <v>L &lt; 1,000 m</v>
      </c>
    </row>
    <row r="74" spans="1:90" s="119" customFormat="1" ht="7.5" customHeight="1">
      <c r="A74" s="574"/>
      <c r="B74" s="1557"/>
      <c r="C74" s="1502"/>
      <c r="D74" s="1566"/>
      <c r="E74" s="1567"/>
      <c r="F74" s="1567"/>
      <c r="G74" s="1568"/>
      <c r="H74" s="1510"/>
      <c r="I74" s="1510"/>
      <c r="J74" s="1510"/>
      <c r="K74" s="1510"/>
      <c r="L74" s="1510"/>
      <c r="M74" s="1510" t="str">
        <f>'4.2.3BR'!G39</f>
        <v>VD07</v>
      </c>
      <c r="N74" s="1567"/>
      <c r="O74" s="1510"/>
      <c r="P74" s="1510"/>
      <c r="Q74" s="1510"/>
      <c r="R74" s="1569"/>
      <c r="S74" s="1567"/>
      <c r="T74" s="1510"/>
      <c r="U74" s="1510"/>
      <c r="V74" s="1410">
        <f>'4.2.3BR'!K39</f>
        <v>18275.900000000001</v>
      </c>
      <c r="W74" s="1411" t="s">
        <v>596</v>
      </c>
      <c r="X74" s="1412">
        <f>'4.2.3BR'!O39</f>
        <v>18362.099999999999</v>
      </c>
      <c r="Y74" s="853"/>
      <c r="Z74" s="1570"/>
      <c r="AA74" s="1570"/>
      <c r="AB74" s="1415">
        <f>'4.2.3BR'!R39</f>
        <v>86.2</v>
      </c>
      <c r="AC74" s="1428"/>
      <c r="AD74" s="491"/>
      <c r="AE74" s="492">
        <f>'4.2.3BR'!CB39</f>
        <v>0</v>
      </c>
      <c r="AF74" s="120"/>
      <c r="AG74" s="120"/>
      <c r="AH74" s="120"/>
      <c r="AI74" s="120"/>
      <c r="AJ74" s="120"/>
      <c r="AK74" s="120"/>
      <c r="AL74" s="120"/>
      <c r="AM74" s="120"/>
      <c r="AO74" s="120"/>
      <c r="BW74" s="480"/>
      <c r="BX74" s="480"/>
      <c r="BY74" s="480"/>
      <c r="BZ74" s="480"/>
      <c r="CA74" s="480"/>
    </row>
    <row r="75" spans="1:90" s="119" customFormat="1" ht="7.5" customHeight="1">
      <c r="A75" s="574"/>
      <c r="B75" s="1557"/>
      <c r="C75" s="1502"/>
      <c r="D75" s="1566"/>
      <c r="E75" s="1567"/>
      <c r="F75" s="1567"/>
      <c r="G75" s="1568" t="s">
        <v>604</v>
      </c>
      <c r="H75" s="1510"/>
      <c r="I75" s="1510"/>
      <c r="J75" s="1510"/>
      <c r="K75" s="1510"/>
      <c r="L75" s="1510"/>
      <c r="M75" s="1510"/>
      <c r="N75" s="1567"/>
      <c r="O75" s="1510"/>
      <c r="P75" s="1510"/>
      <c r="Q75" s="1510"/>
      <c r="R75" s="1569"/>
      <c r="S75" s="1567"/>
      <c r="T75" s="1510"/>
      <c r="U75" s="1510"/>
      <c r="V75" s="1410">
        <f>X74</f>
        <v>18362.099999999999</v>
      </c>
      <c r="W75" s="1411" t="s">
        <v>596</v>
      </c>
      <c r="X75" s="1412">
        <f>V76</f>
        <v>18580.924999999999</v>
      </c>
      <c r="Y75" s="853"/>
      <c r="Z75" s="1570"/>
      <c r="AA75" s="1570"/>
      <c r="AB75" s="1415">
        <f>X75-V75-Z75</f>
        <v>218.82500000000073</v>
      </c>
      <c r="AC75" s="1428"/>
      <c r="AD75" s="491"/>
      <c r="AE75" s="492" t="str">
        <f>'4.2.1NEE'!AR44</f>
        <v>L &lt; 1,000 m</v>
      </c>
      <c r="AF75" s="120"/>
      <c r="AG75" s="120"/>
      <c r="AH75" s="120"/>
      <c r="AI75" s="120"/>
      <c r="AJ75" s="120"/>
      <c r="AK75" s="120"/>
      <c r="AL75" s="120"/>
      <c r="AM75" s="120"/>
      <c r="AO75" s="120"/>
      <c r="BW75" s="480"/>
      <c r="BX75" s="480"/>
      <c r="BY75" s="480"/>
      <c r="BZ75" s="480"/>
      <c r="CA75" s="480"/>
    </row>
    <row r="76" spans="1:90" s="119" customFormat="1" ht="7.5" customHeight="1">
      <c r="A76" s="574"/>
      <c r="B76" s="1557"/>
      <c r="C76" s="1502"/>
      <c r="D76" s="1566"/>
      <c r="E76" s="1567"/>
      <c r="F76" s="1567"/>
      <c r="G76" s="1568"/>
      <c r="H76" s="1510"/>
      <c r="I76" s="1510"/>
      <c r="J76" s="1510"/>
      <c r="K76" s="1510"/>
      <c r="L76" s="1510"/>
      <c r="M76" s="1510" t="str">
        <f>'4.2.3BR'!G40</f>
        <v>VD08</v>
      </c>
      <c r="N76" s="1567"/>
      <c r="O76" s="1510"/>
      <c r="P76" s="1510"/>
      <c r="Q76" s="1510"/>
      <c r="R76" s="1569"/>
      <c r="S76" s="1567"/>
      <c r="T76" s="1510"/>
      <c r="U76" s="1510"/>
      <c r="V76" s="1410">
        <f>'4.2.3BR'!K40</f>
        <v>18580.924999999999</v>
      </c>
      <c r="W76" s="1411" t="s">
        <v>596</v>
      </c>
      <c r="X76" s="1412">
        <f>'4.2.3BR'!O40</f>
        <v>18643.075000000001</v>
      </c>
      <c r="Y76" s="853"/>
      <c r="Z76" s="1570"/>
      <c r="AA76" s="1570"/>
      <c r="AB76" s="1415">
        <f>'4.2.3BR'!R40</f>
        <v>62.15</v>
      </c>
      <c r="AC76" s="1428"/>
      <c r="AD76" s="491"/>
      <c r="AE76" s="492">
        <f>'4.2.3BR'!CB40</f>
        <v>0</v>
      </c>
      <c r="AF76" s="120"/>
      <c r="AG76" s="120"/>
      <c r="AH76" s="120"/>
      <c r="AI76" s="120"/>
      <c r="AJ76" s="120"/>
      <c r="AK76" s="120"/>
      <c r="AL76" s="120"/>
      <c r="AM76" s="120"/>
      <c r="AO76" s="120"/>
      <c r="CE76" s="480"/>
      <c r="CF76" s="480"/>
    </row>
    <row r="77" spans="1:90" s="119" customFormat="1" ht="7.5" customHeight="1">
      <c r="A77" s="574"/>
      <c r="B77" s="1557"/>
      <c r="C77" s="1502"/>
      <c r="D77" s="1566"/>
      <c r="E77" s="1567"/>
      <c r="F77" s="1567"/>
      <c r="G77" s="1568" t="s">
        <v>605</v>
      </c>
      <c r="H77" s="1510"/>
      <c r="I77" s="1510"/>
      <c r="J77" s="1510"/>
      <c r="K77" s="1510"/>
      <c r="L77" s="1510"/>
      <c r="M77" s="1510"/>
      <c r="N77" s="1567"/>
      <c r="O77" s="1510"/>
      <c r="P77" s="1510"/>
      <c r="Q77" s="1510"/>
      <c r="R77" s="1569"/>
      <c r="S77" s="1567"/>
      <c r="T77" s="1510"/>
      <c r="U77" s="1510"/>
      <c r="V77" s="1410">
        <f>X76</f>
        <v>18643.075000000001</v>
      </c>
      <c r="W77" s="1411" t="s">
        <v>596</v>
      </c>
      <c r="X77" s="1412">
        <f>V78</f>
        <v>18787.900000000001</v>
      </c>
      <c r="Y77" s="853"/>
      <c r="Z77" s="1570"/>
      <c r="AA77" s="1570"/>
      <c r="AB77" s="1415">
        <f>X77-V77-Z77</f>
        <v>144.82500000000073</v>
      </c>
      <c r="AC77" s="1428"/>
      <c r="AD77" s="491"/>
      <c r="AE77" s="492" t="str">
        <f>'4.2.1NEE'!AR45</f>
        <v>L &lt; 1,000 m</v>
      </c>
      <c r="AF77" s="120"/>
      <c r="AG77" s="120"/>
      <c r="AH77" s="120"/>
      <c r="AI77" s="120"/>
      <c r="AJ77" s="120"/>
      <c r="AK77" s="120"/>
      <c r="AL77" s="120"/>
      <c r="AM77" s="120"/>
      <c r="AO77" s="120"/>
      <c r="CE77" s="480"/>
      <c r="CF77" s="480"/>
    </row>
    <row r="78" spans="1:90" s="119" customFormat="1" ht="7.5" customHeight="1">
      <c r="A78" s="574"/>
      <c r="B78" s="1557"/>
      <c r="C78" s="1502"/>
      <c r="D78" s="1566"/>
      <c r="E78" s="1567"/>
      <c r="F78" s="1567"/>
      <c r="G78" s="1568"/>
      <c r="H78" s="1510"/>
      <c r="I78" s="1510"/>
      <c r="J78" s="1510"/>
      <c r="K78" s="1510"/>
      <c r="L78" s="1510"/>
      <c r="M78" s="1510" t="str">
        <f>'4.2.3BR'!G41</f>
        <v>VD09</v>
      </c>
      <c r="N78" s="1567"/>
      <c r="O78" s="1510"/>
      <c r="P78" s="1510"/>
      <c r="Q78" s="1510"/>
      <c r="R78" s="1569"/>
      <c r="S78" s="1567"/>
      <c r="T78" s="1510"/>
      <c r="U78" s="1510"/>
      <c r="V78" s="1410">
        <f>'4.2.3BR'!K41</f>
        <v>18787.900000000001</v>
      </c>
      <c r="W78" s="1411" t="s">
        <v>596</v>
      </c>
      <c r="X78" s="1412">
        <f>'4.2.3BR'!O41</f>
        <v>18874.099999999999</v>
      </c>
      <c r="Y78" s="853"/>
      <c r="Z78" s="1570"/>
      <c r="AA78" s="1570"/>
      <c r="AB78" s="1415">
        <f>'4.2.3BR'!R41</f>
        <v>86.2</v>
      </c>
      <c r="AC78" s="1428"/>
      <c r="AD78" s="491"/>
      <c r="AE78" s="492">
        <f>'4.2.3BR'!CB41</f>
        <v>0</v>
      </c>
      <c r="AF78" s="120"/>
      <c r="AG78" s="120"/>
      <c r="AH78" s="120"/>
      <c r="AI78" s="120"/>
      <c r="AJ78" s="120"/>
      <c r="AK78" s="120"/>
      <c r="AL78" s="120"/>
      <c r="AM78" s="120"/>
      <c r="AO78" s="120"/>
    </row>
    <row r="79" spans="1:90" s="119" customFormat="1" ht="7.5" customHeight="1">
      <c r="A79" s="574"/>
      <c r="B79" s="1557"/>
      <c r="C79" s="1502"/>
      <c r="D79" s="1566"/>
      <c r="E79" s="1567"/>
      <c r="F79" s="1567"/>
      <c r="G79" s="1568" t="s">
        <v>606</v>
      </c>
      <c r="H79" s="1510"/>
      <c r="I79" s="1510"/>
      <c r="J79" s="1510"/>
      <c r="K79" s="1510"/>
      <c r="L79" s="1510"/>
      <c r="M79" s="1510"/>
      <c r="N79" s="1567"/>
      <c r="O79" s="1510"/>
      <c r="P79" s="1510"/>
      <c r="Q79" s="1510"/>
      <c r="R79" s="1569"/>
      <c r="S79" s="1567"/>
      <c r="T79" s="1510"/>
      <c r="U79" s="1510"/>
      <c r="V79" s="1410">
        <f>X78</f>
        <v>18874.099999999999</v>
      </c>
      <c r="W79" s="1411" t="s">
        <v>596</v>
      </c>
      <c r="X79" s="1412">
        <f>V80</f>
        <v>19195.95</v>
      </c>
      <c r="Y79" s="853"/>
      <c r="Z79" s="1570"/>
      <c r="AA79" s="1570"/>
      <c r="AB79" s="1415">
        <f>X79-V79-Z79</f>
        <v>321.85000000000218</v>
      </c>
      <c r="AC79" s="1428"/>
      <c r="AD79" s="491"/>
      <c r="AE79" s="492" t="str">
        <f>'4.2.1NEE'!AR46</f>
        <v>L &lt; 1,000 m</v>
      </c>
      <c r="AF79" s="120"/>
      <c r="AG79" s="120"/>
      <c r="AH79" s="120"/>
      <c r="AI79" s="120"/>
      <c r="AJ79" s="120"/>
      <c r="AK79" s="120"/>
      <c r="AL79" s="120"/>
      <c r="AM79" s="120"/>
      <c r="AO79" s="120"/>
    </row>
    <row r="80" spans="1:90" s="119" customFormat="1" ht="7.5" customHeight="1">
      <c r="A80" s="574"/>
      <c r="B80" s="1557"/>
      <c r="C80" s="1502"/>
      <c r="D80" s="1566"/>
      <c r="E80" s="1567"/>
      <c r="F80" s="1567"/>
      <c r="G80" s="1568"/>
      <c r="H80" s="1510"/>
      <c r="I80" s="1510"/>
      <c r="J80" s="1510"/>
      <c r="K80" s="1510"/>
      <c r="L80" s="1510"/>
      <c r="M80" s="1510"/>
      <c r="N80" s="1567" t="str">
        <f>'4.2.3BR'!G42</f>
        <v>OP04</v>
      </c>
      <c r="O80" s="1510"/>
      <c r="P80" s="1510"/>
      <c r="Q80" s="1510"/>
      <c r="R80" s="1569"/>
      <c r="S80" s="1567"/>
      <c r="T80" s="1510"/>
      <c r="U80" s="1510"/>
      <c r="V80" s="1410">
        <f>'4.2.3BR'!K42</f>
        <v>19195.95</v>
      </c>
      <c r="W80" s="1411" t="s">
        <v>596</v>
      </c>
      <c r="X80" s="1412">
        <f>'4.2.3BR'!O42</f>
        <v>19222.05</v>
      </c>
      <c r="Y80" s="853"/>
      <c r="Z80" s="1570"/>
      <c r="AA80" s="1570"/>
      <c r="AB80" s="1415">
        <f>'4.2.3BR'!R42</f>
        <v>26.1</v>
      </c>
      <c r="AC80" s="1428"/>
      <c r="AD80" s="491"/>
      <c r="AE80" s="502">
        <f>'4.2.3BR'!CB42</f>
        <v>0</v>
      </c>
      <c r="AF80" s="1399"/>
      <c r="AG80" s="1399"/>
      <c r="AH80" s="1399"/>
      <c r="AI80" s="1399"/>
      <c r="AJ80" s="1399"/>
      <c r="AK80" s="1399"/>
      <c r="AL80" s="1399"/>
      <c r="AN80" s="480"/>
      <c r="CG80" s="480"/>
      <c r="CH80" s="480"/>
      <c r="CL80" s="480"/>
    </row>
    <row r="81" spans="1:100" s="119" customFormat="1" ht="7.5" customHeight="1">
      <c r="A81" s="574"/>
      <c r="B81" s="1557"/>
      <c r="C81" s="1502"/>
      <c r="D81" s="1566"/>
      <c r="E81" s="1567"/>
      <c r="F81" s="1567"/>
      <c r="G81" s="1568" t="s">
        <v>607</v>
      </c>
      <c r="H81" s="1510"/>
      <c r="I81" s="1510"/>
      <c r="J81" s="1510"/>
      <c r="K81" s="1510"/>
      <c r="L81" s="1510"/>
      <c r="M81" s="1510"/>
      <c r="N81" s="1567"/>
      <c r="O81" s="1510"/>
      <c r="P81" s="1510"/>
      <c r="Q81" s="1510"/>
      <c r="R81" s="1569"/>
      <c r="S81" s="1567"/>
      <c r="T81" s="1510"/>
      <c r="U81" s="1510"/>
      <c r="V81" s="1410">
        <f>X80</f>
        <v>19222.05</v>
      </c>
      <c r="W81" s="1411" t="s">
        <v>596</v>
      </c>
      <c r="X81" s="1412">
        <f>V82</f>
        <v>19326.45</v>
      </c>
      <c r="Y81" s="853"/>
      <c r="Z81" s="1570">
        <f>Z70</f>
        <v>-59.78</v>
      </c>
      <c r="AA81" s="1570"/>
      <c r="AB81" s="1415">
        <f>X81-V81-Z81</f>
        <v>164.18000000000146</v>
      </c>
      <c r="AC81" s="1428"/>
      <c r="AD81" s="491"/>
      <c r="AE81" s="502" t="str">
        <f>'4.2.1NEE'!AR47</f>
        <v>L &lt; 1,000 m</v>
      </c>
      <c r="AN81" s="480"/>
      <c r="CG81" s="480"/>
      <c r="CH81" s="480"/>
      <c r="CL81" s="480"/>
    </row>
    <row r="82" spans="1:100" s="119" customFormat="1" ht="7.5" customHeight="1">
      <c r="A82" s="574"/>
      <c r="B82" s="1557"/>
      <c r="C82" s="1502"/>
      <c r="D82" s="1566"/>
      <c r="E82" s="1567"/>
      <c r="F82" s="1567"/>
      <c r="G82" s="1568"/>
      <c r="H82" s="1510"/>
      <c r="I82" s="1510"/>
      <c r="J82" s="1510"/>
      <c r="K82" s="1510"/>
      <c r="L82" s="1510"/>
      <c r="M82" s="1510" t="str">
        <f>'4.2.3BR'!G43</f>
        <v>VD10</v>
      </c>
      <c r="N82" s="1567"/>
      <c r="O82" s="1510"/>
      <c r="P82" s="1510"/>
      <c r="Q82" s="1510"/>
      <c r="R82" s="1569"/>
      <c r="S82" s="1567"/>
      <c r="T82" s="1510"/>
      <c r="U82" s="1510"/>
      <c r="V82" s="1410">
        <f>'4.2.3BR'!K43</f>
        <v>19326.45</v>
      </c>
      <c r="W82" s="1411" t="s">
        <v>596</v>
      </c>
      <c r="X82" s="1412">
        <f>'4.2.3BR'!O43</f>
        <v>19373.55</v>
      </c>
      <c r="Y82" s="853"/>
      <c r="Z82" s="1570"/>
      <c r="AA82" s="1570"/>
      <c r="AB82" s="1415">
        <f>'4.2.3BR'!R43</f>
        <v>47.1</v>
      </c>
      <c r="AC82" s="1428"/>
      <c r="AD82" s="491"/>
      <c r="AE82" s="492">
        <f>'4.2.3BR'!CB43</f>
        <v>0</v>
      </c>
      <c r="AN82" s="480"/>
    </row>
    <row r="83" spans="1:100" s="119" customFormat="1" ht="7.5" customHeight="1">
      <c r="A83" s="574"/>
      <c r="B83" s="1557"/>
      <c r="C83" s="1502"/>
      <c r="D83" s="1566"/>
      <c r="E83" s="1567"/>
      <c r="F83" s="1567"/>
      <c r="G83" s="1568" t="s">
        <v>608</v>
      </c>
      <c r="H83" s="1510"/>
      <c r="I83" s="1510"/>
      <c r="J83" s="1510"/>
      <c r="K83" s="1510"/>
      <c r="L83" s="1510"/>
      <c r="M83" s="1510"/>
      <c r="N83" s="1567"/>
      <c r="O83" s="1510"/>
      <c r="P83" s="1510"/>
      <c r="Q83" s="1510"/>
      <c r="R83" s="1569"/>
      <c r="S83" s="1567"/>
      <c r="T83" s="1510"/>
      <c r="U83" s="1510"/>
      <c r="V83" s="1410">
        <f>X82</f>
        <v>19373.55</v>
      </c>
      <c r="W83" s="1411" t="s">
        <v>596</v>
      </c>
      <c r="X83" s="1412">
        <f>V84</f>
        <v>19980</v>
      </c>
      <c r="Y83" s="853"/>
      <c r="Z83" s="1570"/>
      <c r="AA83" s="1570"/>
      <c r="AB83" s="1415">
        <f>X83-V83-Z83</f>
        <v>606.45000000000073</v>
      </c>
      <c r="AC83" s="1428"/>
      <c r="AD83" s="491"/>
      <c r="AE83" s="492" t="str">
        <f>'4.2.1NEE'!AR48</f>
        <v>L &lt; 1,000 m</v>
      </c>
      <c r="AN83" s="480"/>
    </row>
    <row r="84" spans="1:100" s="119" customFormat="1" ht="7.5" customHeight="1">
      <c r="A84" s="574"/>
      <c r="B84" s="1557"/>
      <c r="C84" s="1401"/>
      <c r="D84" s="1566"/>
      <c r="E84" s="1567"/>
      <c r="F84" s="1567"/>
      <c r="G84" s="1568"/>
      <c r="H84" s="1510"/>
      <c r="I84" s="1510" t="str">
        <f>'4.2.3BR'!G44</f>
        <v>LRB09</v>
      </c>
      <c r="J84" s="1510"/>
      <c r="K84" s="1510"/>
      <c r="L84" s="1510"/>
      <c r="M84" s="1510"/>
      <c r="N84" s="1567"/>
      <c r="O84" s="1510"/>
      <c r="P84" s="1510"/>
      <c r="Q84" s="1510"/>
      <c r="R84" s="1569"/>
      <c r="S84" s="1567"/>
      <c r="T84" s="1510"/>
      <c r="U84" s="1510"/>
      <c r="V84" s="1410">
        <f>'4.2.3BR'!K44</f>
        <v>19980</v>
      </c>
      <c r="W84" s="1411" t="s">
        <v>596</v>
      </c>
      <c r="X84" s="1412">
        <f>'4.2.3BR'!O44</f>
        <v>20390</v>
      </c>
      <c r="Y84" s="853"/>
      <c r="Z84" s="1570"/>
      <c r="AA84" s="1570"/>
      <c r="AB84" s="1415">
        <f>'4.2.3BR'!R44</f>
        <v>410</v>
      </c>
      <c r="AC84" s="1428"/>
      <c r="AD84" s="491"/>
      <c r="AE84" s="492">
        <f>'4.2.3BR'!CB44</f>
        <v>0</v>
      </c>
      <c r="AF84" s="120"/>
      <c r="AG84" s="120"/>
      <c r="AH84" s="120"/>
      <c r="AI84" s="120"/>
      <c r="AJ84" s="120"/>
      <c r="AK84" s="120"/>
      <c r="AL84" s="120"/>
      <c r="AM84" s="120"/>
      <c r="AN84" s="120"/>
      <c r="AO84" s="120"/>
      <c r="BV84" s="480"/>
    </row>
    <row r="85" spans="1:100" s="119" customFormat="1" ht="7.5" customHeight="1">
      <c r="A85" s="574"/>
      <c r="B85" s="1557"/>
      <c r="C85" s="1401"/>
      <c r="D85" s="1566"/>
      <c r="E85" s="1567"/>
      <c r="F85" s="1567"/>
      <c r="G85" s="1568" t="s">
        <v>609</v>
      </c>
      <c r="H85" s="1510"/>
      <c r="I85" s="1510"/>
      <c r="J85" s="1510"/>
      <c r="K85" s="1510"/>
      <c r="L85" s="1510"/>
      <c r="M85" s="1510"/>
      <c r="N85" s="1567"/>
      <c r="O85" s="1510"/>
      <c r="P85" s="1510"/>
      <c r="Q85" s="1510"/>
      <c r="R85" s="1569"/>
      <c r="S85" s="1567"/>
      <c r="T85" s="1510"/>
      <c r="U85" s="1510"/>
      <c r="V85" s="1410">
        <f>X84</f>
        <v>20390</v>
      </c>
      <c r="W85" s="1411" t="s">
        <v>596</v>
      </c>
      <c r="X85" s="1412">
        <f>V86</f>
        <v>20805</v>
      </c>
      <c r="Y85" s="853"/>
      <c r="Z85" s="1570"/>
      <c r="AA85" s="1570"/>
      <c r="AB85" s="1415">
        <f>X85-V85-Z85</f>
        <v>415</v>
      </c>
      <c r="AC85" s="1428"/>
      <c r="AD85" s="491"/>
      <c r="AE85" s="492" t="str">
        <f>'4.2.1NEE'!AR49</f>
        <v>NEE033-DE02 &lt; 1,000 m</v>
      </c>
      <c r="AF85" s="1399"/>
      <c r="AG85" s="1399"/>
      <c r="AH85" s="1399"/>
      <c r="AI85" s="1399"/>
      <c r="AJ85" s="1399"/>
      <c r="AK85" s="1399"/>
      <c r="AL85" s="1399"/>
      <c r="AM85" s="1399"/>
      <c r="AN85" s="1399"/>
      <c r="AO85" s="1399"/>
      <c r="AP85" s="480"/>
      <c r="AQ85" s="480"/>
      <c r="AR85" s="480"/>
      <c r="AS85" s="480"/>
      <c r="AT85" s="480"/>
      <c r="AU85" s="480"/>
      <c r="AV85" s="480"/>
      <c r="AW85" s="480"/>
      <c r="AX85" s="480"/>
      <c r="AY85" s="480"/>
      <c r="AZ85" s="480"/>
      <c r="BA85" s="480"/>
      <c r="BB85" s="480"/>
      <c r="BC85" s="480"/>
      <c r="BD85" s="480"/>
      <c r="BE85" s="480"/>
      <c r="BF85" s="480"/>
      <c r="BG85" s="480"/>
      <c r="BH85" s="480"/>
      <c r="BI85" s="480"/>
      <c r="BJ85" s="480"/>
      <c r="BK85" s="480"/>
      <c r="BL85" s="480"/>
      <c r="BM85" s="480"/>
      <c r="BN85" s="480"/>
      <c r="BO85" s="480"/>
      <c r="BP85" s="480"/>
      <c r="BQ85" s="480"/>
      <c r="BV85" s="480"/>
    </row>
    <row r="86" spans="1:100" s="119" customFormat="1" ht="7.5" customHeight="1">
      <c r="A86" s="574"/>
      <c r="B86" s="1557"/>
      <c r="C86" s="1401"/>
      <c r="D86" s="1566"/>
      <c r="E86" s="1567"/>
      <c r="F86" s="1567"/>
      <c r="G86" s="1568"/>
      <c r="H86" s="1510"/>
      <c r="I86" s="1510"/>
      <c r="J86" s="1510"/>
      <c r="K86" s="1510"/>
      <c r="L86" s="1510"/>
      <c r="M86" s="1510"/>
      <c r="N86" s="1567"/>
      <c r="O86" s="1510"/>
      <c r="P86" s="1510"/>
      <c r="Q86" s="1510" t="str">
        <f>'4.2.3BR'!G175</f>
        <v>IRB03</v>
      </c>
      <c r="R86" s="1569"/>
      <c r="S86" s="1567"/>
      <c r="T86" s="1510"/>
      <c r="U86" s="1510"/>
      <c r="V86" s="2315">
        <f>'4.2.3BR'!I175</f>
        <v>20805</v>
      </c>
      <c r="W86" s="2316"/>
      <c r="X86" s="2316"/>
      <c r="Y86" s="2317"/>
      <c r="Z86" s="1654"/>
      <c r="AA86" s="1654"/>
      <c r="AB86" s="2380" t="s">
        <v>596</v>
      </c>
      <c r="AC86" s="2381"/>
      <c r="AD86" s="491"/>
      <c r="AE86" s="479" t="str">
        <f>'4.2.3BR'!CB175</f>
        <v>IR (My Son IC)</v>
      </c>
      <c r="AF86" s="1399"/>
      <c r="AG86" s="1399"/>
      <c r="AH86" s="1399"/>
      <c r="AI86" s="1399"/>
      <c r="AJ86" s="1399"/>
      <c r="AK86" s="1399"/>
      <c r="AL86" s="1399"/>
      <c r="AM86" s="1399"/>
      <c r="AN86" s="1399"/>
      <c r="AO86" s="1399"/>
      <c r="AP86" s="480"/>
      <c r="AQ86" s="480"/>
      <c r="AR86" s="480"/>
      <c r="AS86" s="480"/>
      <c r="AT86" s="480"/>
      <c r="AU86" s="480"/>
      <c r="AV86" s="480"/>
      <c r="AW86" s="480"/>
      <c r="AX86" s="480"/>
      <c r="AY86" s="480"/>
      <c r="AZ86" s="480"/>
      <c r="BA86" s="480"/>
      <c r="BB86" s="480"/>
      <c r="BC86" s="480"/>
      <c r="BD86" s="480"/>
      <c r="BE86" s="480"/>
      <c r="BF86" s="480"/>
      <c r="BG86" s="480"/>
      <c r="BH86" s="480"/>
      <c r="BI86" s="480"/>
      <c r="BJ86" s="480"/>
      <c r="BK86" s="480"/>
      <c r="BL86" s="480"/>
      <c r="BM86" s="480"/>
      <c r="BN86" s="480"/>
      <c r="BO86" s="480"/>
      <c r="BP86" s="480"/>
      <c r="BQ86" s="480"/>
    </row>
    <row r="87" spans="1:100" s="119" customFormat="1" ht="7.5" customHeight="1">
      <c r="A87" s="574"/>
      <c r="B87" s="1557"/>
      <c r="C87" s="1401"/>
      <c r="D87" s="1566"/>
      <c r="E87" s="1567"/>
      <c r="F87" s="1567"/>
      <c r="G87" s="1568" t="s">
        <v>610</v>
      </c>
      <c r="H87" s="1510"/>
      <c r="I87" s="1510"/>
      <c r="J87" s="1510"/>
      <c r="K87" s="1510"/>
      <c r="L87" s="1510"/>
      <c r="M87" s="1510"/>
      <c r="N87" s="1567"/>
      <c r="O87" s="1510"/>
      <c r="P87" s="1510"/>
      <c r="Q87" s="1510"/>
      <c r="R87" s="1569"/>
      <c r="S87" s="1567"/>
      <c r="T87" s="1510"/>
      <c r="U87" s="1510"/>
      <c r="V87" s="1511">
        <f>V86</f>
        <v>20805</v>
      </c>
      <c r="W87" s="1512" t="s">
        <v>596</v>
      </c>
      <c r="X87" s="1513">
        <f>V88</f>
        <v>21876.45</v>
      </c>
      <c r="Y87" s="1514"/>
      <c r="Z87" s="1654"/>
      <c r="AA87" s="1654"/>
      <c r="AB87" s="1415">
        <f>X87-V87-Z87</f>
        <v>1071.4500000000007</v>
      </c>
      <c r="AC87" s="1656"/>
      <c r="AD87" s="491"/>
      <c r="AE87" s="479" t="str">
        <f>'4.2.1NEE'!AR50</f>
        <v>1,000 m &lt; L &lt; 2,000 m</v>
      </c>
      <c r="AF87" s="480"/>
      <c r="AG87" s="480"/>
      <c r="AH87" s="480"/>
      <c r="AI87" s="480"/>
      <c r="AJ87" s="480"/>
      <c r="AK87" s="480"/>
      <c r="AL87" s="480"/>
      <c r="AM87" s="480"/>
      <c r="AN87" s="480"/>
      <c r="AO87" s="480"/>
      <c r="AP87" s="480"/>
      <c r="AQ87" s="480"/>
      <c r="AR87" s="480"/>
      <c r="AS87" s="480"/>
      <c r="AT87" s="480"/>
      <c r="AU87" s="480"/>
      <c r="AV87" s="480"/>
      <c r="AW87" s="480"/>
      <c r="AX87" s="480"/>
      <c r="AY87" s="480"/>
      <c r="AZ87" s="480"/>
      <c r="BA87" s="480"/>
      <c r="BB87" s="480"/>
      <c r="BC87" s="480"/>
      <c r="BD87" s="480"/>
      <c r="BE87" s="480"/>
      <c r="BF87" s="480"/>
      <c r="BG87" s="480"/>
      <c r="BH87" s="480"/>
      <c r="BI87" s="480"/>
      <c r="BJ87" s="480"/>
      <c r="BK87" s="480"/>
      <c r="BL87" s="480"/>
      <c r="BM87" s="480"/>
      <c r="BN87" s="480"/>
      <c r="BO87" s="480"/>
      <c r="BP87" s="480"/>
      <c r="BQ87" s="480"/>
    </row>
    <row r="88" spans="1:100" s="119" customFormat="1" ht="7.5" customHeight="1">
      <c r="A88" s="574"/>
      <c r="B88" s="1557"/>
      <c r="C88" s="1401"/>
      <c r="D88" s="1566"/>
      <c r="E88" s="1567"/>
      <c r="F88" s="1567"/>
      <c r="G88" s="1568"/>
      <c r="H88" s="1510"/>
      <c r="I88" s="1510"/>
      <c r="J88" s="1510"/>
      <c r="K88" s="1510"/>
      <c r="L88" s="1510"/>
      <c r="M88" s="1510" t="str">
        <f>'4.2.3BR'!G45</f>
        <v>VD11</v>
      </c>
      <c r="N88" s="1567"/>
      <c r="O88" s="1510"/>
      <c r="P88" s="1510"/>
      <c r="Q88" s="1510"/>
      <c r="R88" s="1569"/>
      <c r="S88" s="1567"/>
      <c r="T88" s="1510"/>
      <c r="U88" s="1510"/>
      <c r="V88" s="1511">
        <f>'4.2.3BR'!K45</f>
        <v>21876.45</v>
      </c>
      <c r="W88" s="1512" t="s">
        <v>596</v>
      </c>
      <c r="X88" s="1513">
        <f>'4.2.3BR'!O45</f>
        <v>21923.55</v>
      </c>
      <c r="Y88" s="1514"/>
      <c r="Z88" s="1654"/>
      <c r="AA88" s="1654"/>
      <c r="AB88" s="1415">
        <f>'4.2.3BR'!R45</f>
        <v>47.1</v>
      </c>
      <c r="AC88" s="1656"/>
      <c r="AD88" s="491"/>
      <c r="AE88" s="492">
        <f>'4.2.3BR'!CB158</f>
        <v>0</v>
      </c>
      <c r="AF88" s="120"/>
      <c r="AG88" s="120"/>
      <c r="AH88" s="120"/>
      <c r="AI88" s="120"/>
      <c r="AJ88" s="120"/>
      <c r="AK88" s="120"/>
      <c r="AL88" s="120"/>
      <c r="AM88" s="120"/>
      <c r="AN88" s="120"/>
      <c r="BO88" s="480"/>
      <c r="BP88" s="480"/>
      <c r="BQ88" s="480"/>
    </row>
    <row r="89" spans="1:100" s="119" customFormat="1" ht="7.5" customHeight="1">
      <c r="A89" s="574"/>
      <c r="B89" s="1557"/>
      <c r="C89" s="1401"/>
      <c r="D89" s="1637"/>
      <c r="E89" s="1638"/>
      <c r="F89" s="1638"/>
      <c r="G89" s="1639" t="s">
        <v>611</v>
      </c>
      <c r="H89" s="1517"/>
      <c r="I89" s="1517"/>
      <c r="J89" s="1517"/>
      <c r="K89" s="1517"/>
      <c r="L89" s="1517"/>
      <c r="M89" s="1517"/>
      <c r="N89" s="1638"/>
      <c r="O89" s="1517"/>
      <c r="P89" s="1517"/>
      <c r="Q89" s="1517"/>
      <c r="R89" s="1640"/>
      <c r="S89" s="1638"/>
      <c r="T89" s="1517"/>
      <c r="U89" s="1517"/>
      <c r="V89" s="1518">
        <f>X88</f>
        <v>21923.55</v>
      </c>
      <c r="W89" s="1519" t="s">
        <v>596</v>
      </c>
      <c r="X89" s="1520">
        <f>X70</f>
        <v>22000</v>
      </c>
      <c r="Y89" s="1521"/>
      <c r="Z89" s="1641"/>
      <c r="AA89" s="1641"/>
      <c r="AB89" s="1443">
        <f>X89-V89-Z89</f>
        <v>76.450000000000728</v>
      </c>
      <c r="AC89" s="1642"/>
      <c r="AD89" s="1643"/>
      <c r="AE89" s="1644" t="str">
        <f>'4.2.1NEE'!AR51</f>
        <v>NEE035+NEE036-DE03 &lt; 1,000 m</v>
      </c>
      <c r="AF89" s="120"/>
      <c r="AG89" s="120"/>
      <c r="AH89" s="120"/>
      <c r="AI89" s="120"/>
      <c r="AJ89" s="120"/>
      <c r="AK89" s="120"/>
      <c r="AL89" s="120"/>
      <c r="AM89" s="120"/>
      <c r="AN89" s="120"/>
      <c r="BO89" s="480"/>
      <c r="BP89" s="480"/>
      <c r="BQ89" s="480"/>
    </row>
    <row r="90" spans="1:100" s="119" customFormat="1" ht="7.5" customHeight="1">
      <c r="A90" s="574"/>
      <c r="B90" s="1557"/>
      <c r="C90" s="1401"/>
      <c r="D90" s="1645"/>
      <c r="E90" s="1646" t="str">
        <f>'4.2.7DE'!G16</f>
        <v>DE02</v>
      </c>
      <c r="F90" s="1646"/>
      <c r="G90" s="1647"/>
      <c r="H90" s="1530"/>
      <c r="I90" s="1530"/>
      <c r="J90" s="1530"/>
      <c r="K90" s="1530"/>
      <c r="L90" s="1530"/>
      <c r="M90" s="1530"/>
      <c r="N90" s="1646"/>
      <c r="O90" s="1530"/>
      <c r="P90" s="1530"/>
      <c r="Q90" s="1530"/>
      <c r="R90" s="1648"/>
      <c r="S90" s="1646"/>
      <c r="T90" s="1530"/>
      <c r="U90" s="1530"/>
      <c r="V90" s="1531">
        <f>'4.2.7DE'!I16</f>
        <v>20425</v>
      </c>
      <c r="W90" s="1532" t="s">
        <v>596</v>
      </c>
      <c r="X90" s="1533">
        <f>'4.2.7DE'!L16</f>
        <v>20650</v>
      </c>
      <c r="Y90" s="1534"/>
      <c r="Z90" s="1649"/>
      <c r="AA90" s="1649"/>
      <c r="AB90" s="1536">
        <f>X90-V90-Z90</f>
        <v>225</v>
      </c>
      <c r="AC90" s="1650"/>
      <c r="AD90" s="499"/>
      <c r="AE90" s="500"/>
      <c r="AF90" s="120"/>
      <c r="AG90" s="120"/>
      <c r="AH90" s="120"/>
      <c r="AI90" s="120"/>
      <c r="AJ90" s="120"/>
      <c r="AK90" s="120"/>
      <c r="AL90" s="120"/>
      <c r="AM90" s="120"/>
      <c r="AN90" s="120"/>
      <c r="BO90" s="480"/>
      <c r="BP90" s="480"/>
      <c r="BQ90" s="480"/>
    </row>
    <row r="91" spans="1:100" s="119" customFormat="1" ht="7.5" customHeight="1">
      <c r="A91" s="579"/>
      <c r="B91" s="1658"/>
      <c r="C91" s="1539"/>
      <c r="D91" s="1659"/>
      <c r="E91" s="1660"/>
      <c r="F91" s="1660"/>
      <c r="G91" s="1661"/>
      <c r="H91" s="1661"/>
      <c r="I91" s="1661"/>
      <c r="J91" s="1661"/>
      <c r="K91" s="1661"/>
      <c r="L91" s="1661"/>
      <c r="M91" s="1661"/>
      <c r="N91" s="1660"/>
      <c r="O91" s="1661"/>
      <c r="P91" s="1661" t="str">
        <f>'4.2.4IC'!G16</f>
        <v>IC02</v>
      </c>
      <c r="Q91" s="1661"/>
      <c r="R91" s="1662"/>
      <c r="S91" s="1660"/>
      <c r="T91" s="1661"/>
      <c r="U91" s="1661"/>
      <c r="V91" s="2347">
        <f>'4.2.4IC'!I16</f>
        <v>20805</v>
      </c>
      <c r="W91" s="2348"/>
      <c r="X91" s="2348"/>
      <c r="Y91" s="2349"/>
      <c r="Z91" s="1663"/>
      <c r="AA91" s="1663"/>
      <c r="AB91" s="2378" t="s">
        <v>596</v>
      </c>
      <c r="AC91" s="2379"/>
      <c r="AD91" s="503"/>
      <c r="AE91" s="504" t="str">
        <f>'4.2.4IC'!AP16</f>
        <v>My Son IC ( TG and TPO)</v>
      </c>
      <c r="AF91" s="120"/>
      <c r="AG91" s="120"/>
      <c r="AH91" s="120"/>
      <c r="AI91" s="120"/>
      <c r="AJ91" s="120"/>
      <c r="AK91" s="120"/>
      <c r="AL91" s="120"/>
      <c r="AM91" s="120"/>
      <c r="AN91" s="120"/>
      <c r="AO91" s="120"/>
      <c r="BF91" s="480"/>
      <c r="BG91" s="480"/>
      <c r="BH91" s="480"/>
      <c r="BI91" s="480"/>
      <c r="BJ91" s="480"/>
      <c r="BK91" s="480"/>
      <c r="BL91" s="480"/>
      <c r="BM91" s="480"/>
      <c r="BN91" s="480"/>
      <c r="BO91" s="480"/>
      <c r="BP91" s="480"/>
      <c r="BQ91" s="480"/>
      <c r="CB91" s="480"/>
      <c r="CC91" s="480"/>
      <c r="CQ91" s="480"/>
      <c r="CR91" s="480"/>
      <c r="CS91" s="480"/>
      <c r="CT91" s="480"/>
      <c r="CU91" s="480"/>
    </row>
    <row r="92" spans="1:100" s="480" customFormat="1" ht="7.5" customHeight="1">
      <c r="A92" s="585"/>
      <c r="B92" s="1553" t="s">
        <v>598</v>
      </c>
      <c r="C92" s="1554" t="s">
        <v>650</v>
      </c>
      <c r="D92" s="1363" t="s">
        <v>651</v>
      </c>
      <c r="E92" s="1364"/>
      <c r="F92" s="1364"/>
      <c r="G92" s="1365"/>
      <c r="H92" s="1365"/>
      <c r="I92" s="1365"/>
      <c r="J92" s="1365"/>
      <c r="K92" s="1365"/>
      <c r="L92" s="1365"/>
      <c r="M92" s="1365"/>
      <c r="N92" s="1364"/>
      <c r="O92" s="1365"/>
      <c r="P92" s="1365"/>
      <c r="Q92" s="1365"/>
      <c r="R92" s="1369"/>
      <c r="S92" s="1364"/>
      <c r="T92" s="1365"/>
      <c r="U92" s="1365"/>
      <c r="V92" s="1370">
        <v>22000</v>
      </c>
      <c r="W92" s="1503" t="s">
        <v>596</v>
      </c>
      <c r="X92" s="1372">
        <v>26800</v>
      </c>
      <c r="Y92" s="1373"/>
      <c r="Z92" s="1555"/>
      <c r="AA92" s="1555"/>
      <c r="AB92" s="1376">
        <f>(X92-V92)-Z92</f>
        <v>4800</v>
      </c>
      <c r="AC92" s="1504"/>
      <c r="AD92" s="488"/>
      <c r="AE92" s="476"/>
      <c r="AF92" s="120"/>
      <c r="AG92" s="120"/>
      <c r="AH92" s="120"/>
      <c r="AI92" s="120"/>
      <c r="AJ92" s="120"/>
      <c r="AK92" s="120"/>
      <c r="AL92" s="120"/>
      <c r="AM92" s="120"/>
      <c r="AN92" s="120"/>
      <c r="AO92" s="120"/>
      <c r="AP92" s="119"/>
      <c r="AQ92" s="119"/>
      <c r="AR92" s="119"/>
      <c r="AS92" s="119"/>
      <c r="AT92" s="119"/>
      <c r="AU92" s="119"/>
      <c r="AV92" s="119"/>
      <c r="AW92" s="119"/>
      <c r="AX92" s="119"/>
      <c r="AY92" s="119"/>
      <c r="AZ92" s="119"/>
      <c r="BA92" s="119"/>
      <c r="BB92" s="119"/>
      <c r="BC92" s="119"/>
      <c r="BD92" s="119"/>
      <c r="BE92" s="119"/>
      <c r="BR92" s="119"/>
      <c r="BS92" s="119"/>
      <c r="BT92" s="119"/>
      <c r="BU92" s="119"/>
      <c r="BV92" s="119"/>
      <c r="BW92" s="119"/>
      <c r="BX92" s="119"/>
      <c r="BY92" s="119"/>
      <c r="BZ92" s="119"/>
      <c r="CA92" s="119"/>
      <c r="CB92" s="119"/>
      <c r="CC92" s="119"/>
      <c r="CD92" s="119"/>
      <c r="CE92" s="119"/>
      <c r="CF92" s="119"/>
      <c r="CG92" s="119"/>
      <c r="CH92" s="119"/>
      <c r="CI92" s="119"/>
      <c r="CJ92" s="119"/>
      <c r="CK92" s="119"/>
      <c r="CL92" s="119"/>
      <c r="CM92" s="119"/>
      <c r="CN92" s="119"/>
      <c r="CO92" s="119"/>
      <c r="CP92" s="119"/>
      <c r="CQ92" s="119"/>
      <c r="CR92" s="119"/>
      <c r="CS92" s="119"/>
      <c r="CT92" s="119"/>
      <c r="CU92" s="119"/>
      <c r="CV92" s="119"/>
    </row>
    <row r="93" spans="1:100" s="480" customFormat="1" ht="7.5" customHeight="1">
      <c r="A93" s="1507"/>
      <c r="B93" s="1664"/>
      <c r="C93" s="1634"/>
      <c r="D93" s="1381"/>
      <c r="E93" s="1382"/>
      <c r="F93" s="1382"/>
      <c r="G93" s="1665" t="s">
        <v>775</v>
      </c>
      <c r="H93" s="1666"/>
      <c r="I93" s="1389"/>
      <c r="J93" s="1389"/>
      <c r="K93" s="1389"/>
      <c r="L93" s="1389"/>
      <c r="M93" s="1389"/>
      <c r="N93" s="1382"/>
      <c r="O93" s="1389"/>
      <c r="P93" s="1389"/>
      <c r="Q93" s="1389"/>
      <c r="R93" s="1388"/>
      <c r="S93" s="1382"/>
      <c r="T93" s="1389"/>
      <c r="U93" s="1389"/>
      <c r="V93" s="1390">
        <f>V92</f>
        <v>22000</v>
      </c>
      <c r="W93" s="1391" t="s">
        <v>596</v>
      </c>
      <c r="X93" s="1392">
        <f>V94</f>
        <v>22630</v>
      </c>
      <c r="Y93" s="1393"/>
      <c r="Z93" s="1563"/>
      <c r="AA93" s="1563"/>
      <c r="AB93" s="1396">
        <f>X93-V93-Z93</f>
        <v>630</v>
      </c>
      <c r="AC93" s="1447"/>
      <c r="AD93" s="1636"/>
      <c r="AE93" s="1667" t="str">
        <f>'4.2.1NEE'!AR53</f>
        <v>NEE035+NEE036-DE03 &lt; 1,000 m</v>
      </c>
      <c r="AF93" s="120"/>
      <c r="AG93" s="120"/>
      <c r="AH93" s="120"/>
      <c r="AI93" s="120"/>
      <c r="AJ93" s="120"/>
      <c r="AK93" s="120"/>
      <c r="AL93" s="120"/>
      <c r="AM93" s="120"/>
      <c r="AN93" s="120"/>
      <c r="AO93" s="120"/>
      <c r="AP93" s="119"/>
      <c r="AQ93" s="119"/>
      <c r="AR93" s="119"/>
      <c r="AS93" s="119"/>
      <c r="AT93" s="119"/>
      <c r="AU93" s="119"/>
      <c r="AW93" s="119"/>
    </row>
    <row r="94" spans="1:100" s="480" customFormat="1" ht="7.5" customHeight="1">
      <c r="A94" s="1507"/>
      <c r="B94" s="1664"/>
      <c r="C94" s="1634"/>
      <c r="D94" s="1402"/>
      <c r="E94" s="1403"/>
      <c r="F94" s="1403"/>
      <c r="G94" s="1404"/>
      <c r="H94" s="1409" t="str">
        <f>'4.2.2TN'!F23</f>
        <v>TN01</v>
      </c>
      <c r="I94" s="1409"/>
      <c r="J94" s="1409"/>
      <c r="K94" s="1409"/>
      <c r="L94" s="1409"/>
      <c r="M94" s="1409"/>
      <c r="N94" s="1403"/>
      <c r="O94" s="1409"/>
      <c r="P94" s="1409"/>
      <c r="Q94" s="1409"/>
      <c r="R94" s="1408"/>
      <c r="S94" s="1403"/>
      <c r="T94" s="1409"/>
      <c r="U94" s="1409"/>
      <c r="V94" s="1410">
        <f>'4.2.2TN'!H23</f>
        <v>22630</v>
      </c>
      <c r="W94" s="1411" t="s">
        <v>596</v>
      </c>
      <c r="X94" s="1412">
        <f>'4.2.2TN'!K23</f>
        <v>23170</v>
      </c>
      <c r="Y94" s="853"/>
      <c r="Z94" s="1570"/>
      <c r="AA94" s="1570"/>
      <c r="AB94" s="1396">
        <f>'4.2.2TN'!M23</f>
        <v>540</v>
      </c>
      <c r="AC94" s="1428"/>
      <c r="AD94" s="505"/>
      <c r="AE94" s="1668">
        <f>'4.2.2TN'!BR23</f>
        <v>0</v>
      </c>
      <c r="AF94" s="120"/>
      <c r="AG94" s="120"/>
      <c r="AH94" s="120"/>
      <c r="AI94" s="120"/>
      <c r="AJ94" s="120"/>
      <c r="AK94" s="120"/>
      <c r="AL94" s="120"/>
      <c r="AM94" s="120"/>
      <c r="AN94" s="120"/>
      <c r="AO94" s="120"/>
      <c r="AP94" s="119"/>
      <c r="AQ94" s="119"/>
      <c r="AR94" s="119"/>
      <c r="AS94" s="119"/>
      <c r="AT94" s="119"/>
      <c r="AU94" s="119"/>
      <c r="AV94" s="119"/>
      <c r="AW94" s="119"/>
      <c r="AX94" s="119"/>
      <c r="AY94" s="119"/>
      <c r="AZ94" s="119"/>
      <c r="BA94" s="119"/>
      <c r="BB94" s="119"/>
      <c r="BC94" s="119"/>
      <c r="BD94" s="119"/>
      <c r="BE94" s="119"/>
      <c r="BF94" s="119"/>
      <c r="BG94" s="119"/>
      <c r="BH94" s="119"/>
      <c r="BI94" s="119"/>
      <c r="BJ94" s="119"/>
      <c r="BK94" s="119"/>
      <c r="BL94" s="119"/>
      <c r="BM94" s="119"/>
      <c r="BN94" s="119"/>
      <c r="BO94" s="119"/>
      <c r="BP94" s="119"/>
      <c r="BQ94" s="119"/>
    </row>
    <row r="95" spans="1:100" s="480" customFormat="1" ht="7.5" customHeight="1">
      <c r="A95" s="1507"/>
      <c r="B95" s="1664"/>
      <c r="C95" s="1634"/>
      <c r="D95" s="1402"/>
      <c r="E95" s="1403"/>
      <c r="F95" s="1403"/>
      <c r="G95" s="1404" t="s">
        <v>612</v>
      </c>
      <c r="H95" s="1409"/>
      <c r="I95" s="1409"/>
      <c r="J95" s="1409"/>
      <c r="K95" s="1409"/>
      <c r="L95" s="1409"/>
      <c r="M95" s="1409"/>
      <c r="N95" s="1403"/>
      <c r="O95" s="1409"/>
      <c r="P95" s="1409"/>
      <c r="Q95" s="1409"/>
      <c r="R95" s="1408"/>
      <c r="S95" s="1403"/>
      <c r="T95" s="1409"/>
      <c r="U95" s="1409"/>
      <c r="V95" s="1390">
        <f>X94</f>
        <v>23170</v>
      </c>
      <c r="W95" s="1391" t="s">
        <v>596</v>
      </c>
      <c r="X95" s="1392">
        <f>V96</f>
        <v>23318.924999999999</v>
      </c>
      <c r="Y95" s="1393"/>
      <c r="Z95" s="1570"/>
      <c r="AA95" s="1570"/>
      <c r="AB95" s="1396">
        <f>X95-V95-Z95</f>
        <v>148.92499999999927</v>
      </c>
      <c r="AC95" s="1428"/>
      <c r="AD95" s="505"/>
      <c r="AE95" s="1668" t="str">
        <f>'4.2.1NEE'!AR54</f>
        <v>NEE037-HE01 &lt; 1,000 m</v>
      </c>
      <c r="AF95" s="120"/>
      <c r="AG95" s="120"/>
      <c r="AH95" s="120"/>
      <c r="AI95" s="120"/>
      <c r="AJ95" s="120"/>
      <c r="AK95" s="120"/>
      <c r="AL95" s="120"/>
      <c r="AM95" s="120"/>
      <c r="AN95" s="120"/>
      <c r="AO95" s="120"/>
      <c r="AP95" s="120"/>
      <c r="AQ95" s="120"/>
      <c r="AR95" s="119"/>
      <c r="AS95" s="119"/>
      <c r="AT95" s="119"/>
      <c r="AU95" s="119"/>
      <c r="AV95" s="119"/>
      <c r="AW95" s="119"/>
      <c r="AX95" s="119"/>
      <c r="AY95" s="119"/>
    </row>
    <row r="96" spans="1:100" s="480" customFormat="1" ht="7.5" customHeight="1">
      <c r="A96" s="1507"/>
      <c r="B96" s="1664"/>
      <c r="C96" s="1634"/>
      <c r="D96" s="1402"/>
      <c r="E96" s="1403"/>
      <c r="F96" s="1403"/>
      <c r="G96" s="1404"/>
      <c r="H96" s="1409"/>
      <c r="I96" s="1409"/>
      <c r="J96" s="1409"/>
      <c r="K96" s="1409" t="str">
        <f>'4.2.3BR'!G47</f>
        <v>SB01</v>
      </c>
      <c r="L96" s="1409"/>
      <c r="M96" s="1409"/>
      <c r="N96" s="1403"/>
      <c r="O96" s="1409"/>
      <c r="P96" s="1409"/>
      <c r="Q96" s="1409"/>
      <c r="R96" s="1408"/>
      <c r="S96" s="1403"/>
      <c r="T96" s="1409"/>
      <c r="U96" s="1409"/>
      <c r="V96" s="1410">
        <f>'4.2.3BR'!K47</f>
        <v>23318.924999999999</v>
      </c>
      <c r="W96" s="1411" t="s">
        <v>596</v>
      </c>
      <c r="X96" s="1412">
        <f>'4.2.3BR'!O47</f>
        <v>23381.075000000001</v>
      </c>
      <c r="Y96" s="853"/>
      <c r="Z96" s="1570"/>
      <c r="AA96" s="1570"/>
      <c r="AB96" s="1396">
        <f>'4.2.3BR'!R47</f>
        <v>62.15</v>
      </c>
      <c r="AC96" s="1428"/>
      <c r="AD96" s="505"/>
      <c r="AE96" s="1668">
        <f>'4.2.3BR'!CB47</f>
        <v>0</v>
      </c>
      <c r="AF96" s="120"/>
      <c r="AG96" s="120"/>
      <c r="AH96" s="120"/>
      <c r="AI96" s="120"/>
      <c r="AJ96" s="120"/>
      <c r="AK96" s="120"/>
      <c r="AL96" s="120"/>
      <c r="AM96" s="120"/>
      <c r="AN96" s="120"/>
      <c r="AO96" s="120"/>
      <c r="AP96" s="120"/>
      <c r="AQ96" s="120"/>
      <c r="AR96" s="119"/>
      <c r="AS96" s="119"/>
      <c r="AT96" s="119"/>
      <c r="AU96" s="119"/>
      <c r="AV96" s="119"/>
      <c r="AW96" s="119"/>
      <c r="AX96" s="119"/>
      <c r="AY96" s="119"/>
      <c r="AZ96" s="119"/>
      <c r="BA96" s="119"/>
      <c r="BB96" s="119"/>
      <c r="BC96" s="119"/>
      <c r="BD96" s="119"/>
      <c r="BE96" s="119"/>
      <c r="BF96" s="119"/>
      <c r="BG96" s="119"/>
      <c r="BH96" s="119"/>
      <c r="BI96" s="119"/>
      <c r="BJ96" s="119"/>
      <c r="BK96" s="119"/>
      <c r="BL96" s="119"/>
      <c r="BM96" s="119"/>
      <c r="BN96" s="119"/>
      <c r="BO96" s="119"/>
      <c r="BP96" s="119"/>
      <c r="BQ96" s="119"/>
    </row>
    <row r="97" spans="1:100" s="480" customFormat="1" ht="7.5" customHeight="1">
      <c r="A97" s="1507"/>
      <c r="B97" s="1664"/>
      <c r="C97" s="1634"/>
      <c r="D97" s="1402"/>
      <c r="E97" s="1403"/>
      <c r="F97" s="1403"/>
      <c r="G97" s="1404" t="s">
        <v>776</v>
      </c>
      <c r="H97" s="1409"/>
      <c r="I97" s="1409"/>
      <c r="J97" s="1409"/>
      <c r="K97" s="1409"/>
      <c r="L97" s="1409"/>
      <c r="M97" s="1409"/>
      <c r="N97" s="1403"/>
      <c r="O97" s="1409"/>
      <c r="P97" s="1409"/>
      <c r="Q97" s="1409"/>
      <c r="R97" s="1408"/>
      <c r="S97" s="1403"/>
      <c r="T97" s="1409"/>
      <c r="U97" s="1409"/>
      <c r="V97" s="1390">
        <f>X96</f>
        <v>23381.075000000001</v>
      </c>
      <c r="W97" s="1391" t="s">
        <v>596</v>
      </c>
      <c r="X97" s="1392">
        <f>V98</f>
        <v>24416.95</v>
      </c>
      <c r="Y97" s="1393"/>
      <c r="Z97" s="1570"/>
      <c r="AA97" s="1570"/>
      <c r="AB97" s="1396">
        <f>X97-V97-Z97</f>
        <v>1035.875</v>
      </c>
      <c r="AC97" s="1428"/>
      <c r="AD97" s="505"/>
      <c r="AE97" s="1668" t="str">
        <f>'4.2.1NEE'!AR55</f>
        <v>NEE038-HE01 &lt; 1,000 m</v>
      </c>
      <c r="AF97" s="120"/>
      <c r="AG97" s="120"/>
      <c r="AH97" s="120"/>
      <c r="AI97" s="120"/>
      <c r="AJ97" s="120"/>
      <c r="AK97" s="120"/>
      <c r="AL97" s="120"/>
      <c r="AM97" s="120"/>
      <c r="AN97" s="120"/>
      <c r="AO97" s="120"/>
      <c r="AP97" s="120"/>
      <c r="AQ97" s="119"/>
      <c r="AR97" s="119"/>
      <c r="AS97" s="119"/>
      <c r="AT97" s="119"/>
      <c r="AU97" s="119"/>
      <c r="AV97" s="119"/>
      <c r="AW97" s="119"/>
      <c r="AX97" s="119"/>
      <c r="AY97" s="119"/>
      <c r="AZ97" s="119"/>
      <c r="BA97" s="119"/>
    </row>
    <row r="98" spans="1:100" s="480" customFormat="1" ht="7.5" customHeight="1">
      <c r="A98" s="1507"/>
      <c r="B98" s="1664"/>
      <c r="C98" s="1634"/>
      <c r="D98" s="1402"/>
      <c r="E98" s="1403"/>
      <c r="F98" s="1403"/>
      <c r="G98" s="1404"/>
      <c r="H98" s="1409"/>
      <c r="I98" s="1409"/>
      <c r="J98" s="1409"/>
      <c r="K98" s="1409"/>
      <c r="L98" s="1409"/>
      <c r="M98" s="1409"/>
      <c r="N98" s="1403" t="str">
        <f>'4.2.3BR'!G48</f>
        <v>OP05</v>
      </c>
      <c r="O98" s="1409"/>
      <c r="P98" s="1409"/>
      <c r="Q98" s="1409"/>
      <c r="R98" s="1408"/>
      <c r="S98" s="1403"/>
      <c r="T98" s="1409"/>
      <c r="U98" s="1409"/>
      <c r="V98" s="1410">
        <f>'4.2.3BR'!K48</f>
        <v>24416.95</v>
      </c>
      <c r="W98" s="1411" t="s">
        <v>596</v>
      </c>
      <c r="X98" s="1412">
        <f>'4.2.3BR'!O48</f>
        <v>24443.05</v>
      </c>
      <c r="Y98" s="853"/>
      <c r="Z98" s="1570"/>
      <c r="AA98" s="1570"/>
      <c r="AB98" s="1396">
        <f>'4.2.3BR'!R48</f>
        <v>26.1</v>
      </c>
      <c r="AC98" s="1428"/>
      <c r="AD98" s="505"/>
      <c r="AE98" s="1668">
        <f>'4.2.3BR'!CB48</f>
        <v>0</v>
      </c>
      <c r="AF98" s="120"/>
      <c r="AG98" s="120"/>
      <c r="AH98" s="120"/>
      <c r="AI98" s="120"/>
      <c r="AJ98" s="120"/>
      <c r="AK98" s="120"/>
      <c r="AL98" s="120"/>
      <c r="AM98" s="120"/>
      <c r="AN98" s="120"/>
      <c r="AO98" s="120"/>
      <c r="AP98" s="120"/>
      <c r="AQ98" s="119"/>
      <c r="AR98" s="119"/>
      <c r="AS98" s="119"/>
      <c r="AT98" s="119"/>
      <c r="AU98" s="119"/>
      <c r="AV98" s="119"/>
      <c r="AW98" s="119"/>
      <c r="AX98" s="119"/>
      <c r="AY98" s="119"/>
      <c r="AZ98" s="119"/>
      <c r="BA98" s="119"/>
      <c r="BB98" s="119"/>
      <c r="BC98" s="119"/>
      <c r="BD98" s="119"/>
      <c r="BE98" s="119"/>
      <c r="BF98" s="119"/>
      <c r="BG98" s="119"/>
      <c r="BH98" s="119"/>
      <c r="BI98" s="119"/>
      <c r="BJ98" s="119"/>
      <c r="BK98" s="119"/>
      <c r="BL98" s="119"/>
      <c r="BM98" s="119"/>
      <c r="BN98" s="119"/>
      <c r="BO98" s="119"/>
      <c r="BP98" s="119"/>
      <c r="BQ98" s="119"/>
      <c r="BR98" s="119"/>
      <c r="BS98" s="119"/>
      <c r="BT98" s="119"/>
      <c r="BU98" s="119"/>
      <c r="BV98" s="119"/>
      <c r="BW98" s="119"/>
      <c r="BX98" s="119"/>
      <c r="BY98" s="119"/>
      <c r="BZ98" s="119"/>
      <c r="CA98" s="119"/>
      <c r="CB98" s="119"/>
      <c r="CC98" s="119"/>
      <c r="CD98" s="119"/>
      <c r="CF98" s="119"/>
    </row>
    <row r="99" spans="1:100" s="480" customFormat="1" ht="7.5" customHeight="1">
      <c r="A99" s="1507"/>
      <c r="B99" s="1664"/>
      <c r="C99" s="1634"/>
      <c r="D99" s="1402"/>
      <c r="E99" s="1403"/>
      <c r="F99" s="1403"/>
      <c r="G99" s="1404" t="s">
        <v>613</v>
      </c>
      <c r="H99" s="1409"/>
      <c r="I99" s="1409"/>
      <c r="J99" s="1409"/>
      <c r="K99" s="1409"/>
      <c r="L99" s="1409"/>
      <c r="M99" s="1409"/>
      <c r="N99" s="1403"/>
      <c r="O99" s="1409"/>
      <c r="P99" s="1409"/>
      <c r="Q99" s="1409"/>
      <c r="R99" s="1408"/>
      <c r="S99" s="1403"/>
      <c r="T99" s="1409"/>
      <c r="U99" s="1409"/>
      <c r="V99" s="1390">
        <f>X98</f>
        <v>24443.05</v>
      </c>
      <c r="W99" s="1391" t="s">
        <v>596</v>
      </c>
      <c r="X99" s="1392">
        <f>V100</f>
        <v>24609.174999999999</v>
      </c>
      <c r="Y99" s="1393"/>
      <c r="Z99" s="1570"/>
      <c r="AA99" s="1570"/>
      <c r="AB99" s="1396">
        <f>X99-V99-Z99</f>
        <v>166.125</v>
      </c>
      <c r="AC99" s="1428"/>
      <c r="AD99" s="505"/>
      <c r="AE99" s="1668" t="str">
        <f>'4.2.1NEE'!AR56</f>
        <v>L &lt; 1,000 m</v>
      </c>
      <c r="AF99" s="119"/>
      <c r="AG99" s="119"/>
      <c r="AH99" s="119"/>
      <c r="AI99" s="119"/>
      <c r="AJ99" s="119"/>
      <c r="AK99" s="119"/>
      <c r="AL99" s="119"/>
      <c r="AM99" s="119"/>
      <c r="AN99" s="119"/>
      <c r="AO99" s="119"/>
      <c r="AP99" s="119"/>
      <c r="AQ99" s="119"/>
      <c r="AR99" s="119"/>
      <c r="AS99" s="119"/>
      <c r="AT99" s="119"/>
      <c r="AU99" s="119"/>
      <c r="AV99" s="119"/>
      <c r="AW99" s="119"/>
      <c r="AX99" s="119"/>
      <c r="AY99" s="119"/>
      <c r="AZ99" s="119"/>
      <c r="BA99" s="119"/>
      <c r="BB99" s="119"/>
      <c r="BC99" s="119"/>
      <c r="BD99" s="119"/>
      <c r="BE99" s="119"/>
      <c r="BF99" s="119"/>
      <c r="BG99" s="119"/>
      <c r="BH99" s="119"/>
      <c r="BI99" s="119"/>
      <c r="BJ99" s="119"/>
      <c r="BK99" s="119"/>
      <c r="BL99" s="119"/>
      <c r="BM99" s="119"/>
      <c r="BN99" s="119"/>
      <c r="BO99" s="119"/>
      <c r="BP99" s="119"/>
      <c r="BQ99" s="119"/>
      <c r="BR99" s="119"/>
      <c r="BS99" s="119"/>
      <c r="BT99" s="119"/>
      <c r="BU99" s="119"/>
      <c r="BV99" s="119"/>
      <c r="BW99" s="119"/>
      <c r="BX99" s="119"/>
      <c r="BY99" s="119"/>
      <c r="BZ99" s="119"/>
      <c r="CA99" s="119"/>
      <c r="CB99" s="119"/>
      <c r="CC99" s="119"/>
      <c r="CD99" s="119"/>
      <c r="CF99" s="119"/>
    </row>
    <row r="100" spans="1:100" s="480" customFormat="1" ht="7.5" customHeight="1">
      <c r="A100" s="1507"/>
      <c r="B100" s="1664"/>
      <c r="C100" s="1634"/>
      <c r="D100" s="1402"/>
      <c r="E100" s="1403"/>
      <c r="F100" s="1403"/>
      <c r="G100" s="1404"/>
      <c r="H100" s="1409"/>
      <c r="I100" s="1409"/>
      <c r="J100" s="1409" t="str">
        <f>'4.2.3BR'!G49</f>
        <v>ORB02</v>
      </c>
      <c r="K100" s="1409"/>
      <c r="L100" s="1409"/>
      <c r="M100" s="1409"/>
      <c r="N100" s="1403"/>
      <c r="O100" s="1409"/>
      <c r="P100" s="1409"/>
      <c r="Q100" s="1409"/>
      <c r="R100" s="1408"/>
      <c r="S100" s="1403"/>
      <c r="T100" s="1409"/>
      <c r="U100" s="1409"/>
      <c r="V100" s="1410">
        <f>'4.2.3BR'!K49</f>
        <v>24609.174999999999</v>
      </c>
      <c r="W100" s="1411" t="s">
        <v>596</v>
      </c>
      <c r="X100" s="1412">
        <f>'4.2.3BR'!O49</f>
        <v>24686.825000000001</v>
      </c>
      <c r="Y100" s="853"/>
      <c r="Z100" s="1570"/>
      <c r="AA100" s="1570"/>
      <c r="AB100" s="1396">
        <f>'4.2.3BR'!R49</f>
        <v>77.650000000000006</v>
      </c>
      <c r="AC100" s="1428"/>
      <c r="AD100" s="505"/>
      <c r="AE100" s="1668">
        <f>'4.2.3BR'!CB49</f>
        <v>0</v>
      </c>
      <c r="AF100" s="120"/>
      <c r="AG100" s="120"/>
      <c r="AH100" s="120"/>
      <c r="AI100" s="120"/>
      <c r="AJ100" s="120"/>
      <c r="AK100" s="120"/>
      <c r="AL100" s="120"/>
      <c r="AM100" s="120"/>
      <c r="AN100" s="120"/>
      <c r="AO100" s="120"/>
      <c r="AP100" s="119"/>
      <c r="AQ100" s="119"/>
      <c r="AR100" s="119"/>
      <c r="AS100" s="119"/>
      <c r="AT100" s="119"/>
      <c r="AU100" s="119"/>
      <c r="AV100" s="119"/>
      <c r="AW100" s="119"/>
      <c r="AX100" s="119"/>
      <c r="AY100" s="119"/>
      <c r="AZ100" s="119"/>
      <c r="BA100" s="119"/>
      <c r="BB100" s="119"/>
      <c r="BC100" s="119"/>
      <c r="BD100" s="119"/>
      <c r="BE100" s="119"/>
      <c r="BF100" s="119"/>
      <c r="BG100" s="119"/>
      <c r="BH100" s="119"/>
      <c r="BI100" s="119"/>
      <c r="BJ100" s="119"/>
      <c r="BK100" s="119"/>
      <c r="BL100" s="119"/>
      <c r="BM100" s="119"/>
      <c r="BN100" s="119"/>
      <c r="BO100" s="119"/>
      <c r="BP100" s="119"/>
      <c r="BQ100" s="119"/>
      <c r="BR100" s="119"/>
      <c r="BS100" s="119"/>
      <c r="BT100" s="119"/>
      <c r="BU100" s="119"/>
      <c r="BV100" s="119"/>
      <c r="CB100" s="119"/>
      <c r="CC100" s="119"/>
      <c r="CD100" s="119"/>
      <c r="CE100" s="119"/>
      <c r="CF100" s="119"/>
      <c r="CG100" s="119"/>
      <c r="CH100" s="119"/>
    </row>
    <row r="101" spans="1:100" s="480" customFormat="1" ht="7.5" customHeight="1">
      <c r="A101" s="1507"/>
      <c r="B101" s="1664"/>
      <c r="C101" s="1634"/>
      <c r="D101" s="1402"/>
      <c r="E101" s="1403"/>
      <c r="F101" s="1403"/>
      <c r="G101" s="1404" t="s">
        <v>777</v>
      </c>
      <c r="H101" s="1409"/>
      <c r="I101" s="1409"/>
      <c r="J101" s="1409"/>
      <c r="K101" s="1409"/>
      <c r="L101" s="1409"/>
      <c r="M101" s="1409"/>
      <c r="N101" s="1403"/>
      <c r="O101" s="1409"/>
      <c r="P101" s="1409"/>
      <c r="Q101" s="1409"/>
      <c r="R101" s="1408"/>
      <c r="S101" s="1403"/>
      <c r="T101" s="1409"/>
      <c r="U101" s="1409"/>
      <c r="V101" s="1390">
        <f>X100</f>
        <v>24686.825000000001</v>
      </c>
      <c r="W101" s="1391" t="s">
        <v>596</v>
      </c>
      <c r="X101" s="1392">
        <f>V102</f>
        <v>25048.95</v>
      </c>
      <c r="Y101" s="1393"/>
      <c r="Z101" s="1570"/>
      <c r="AA101" s="1570"/>
      <c r="AB101" s="1396">
        <f>X101-V101-Z101</f>
        <v>362.125</v>
      </c>
      <c r="AC101" s="1428"/>
      <c r="AD101" s="505"/>
      <c r="AE101" s="1668" t="str">
        <f>'4.2.1NEE'!AR57</f>
        <v>L &lt; 1,000 m</v>
      </c>
      <c r="AF101" s="120"/>
      <c r="AG101" s="120"/>
      <c r="AH101" s="120"/>
      <c r="AI101" s="120"/>
      <c r="AJ101" s="120"/>
      <c r="AK101" s="120"/>
      <c r="AL101" s="120"/>
      <c r="AM101" s="120"/>
      <c r="AN101" s="120"/>
      <c r="AO101" s="120"/>
      <c r="AP101" s="119"/>
      <c r="AQ101" s="119"/>
      <c r="AR101" s="119"/>
      <c r="AS101" s="119"/>
      <c r="AT101" s="119"/>
      <c r="AU101" s="119"/>
      <c r="AV101" s="119"/>
      <c r="AW101" s="119"/>
      <c r="AX101" s="119"/>
      <c r="AY101" s="119"/>
      <c r="AZ101" s="119"/>
      <c r="BA101" s="119"/>
      <c r="BB101" s="119"/>
      <c r="BC101" s="119"/>
      <c r="BD101" s="119"/>
      <c r="BE101" s="119"/>
      <c r="BF101" s="119"/>
      <c r="BG101" s="119"/>
      <c r="BH101" s="119"/>
      <c r="BI101" s="119"/>
      <c r="BJ101" s="119"/>
      <c r="BK101" s="119"/>
      <c r="BL101" s="119"/>
      <c r="BM101" s="119"/>
      <c r="BN101" s="119"/>
      <c r="BO101" s="119"/>
      <c r="BP101" s="119"/>
      <c r="BQ101" s="119"/>
      <c r="BR101" s="119"/>
      <c r="BS101" s="119"/>
      <c r="BT101" s="119"/>
      <c r="BU101" s="119"/>
      <c r="BV101" s="119"/>
      <c r="CB101" s="119"/>
      <c r="CC101" s="119"/>
      <c r="CD101" s="119"/>
      <c r="CE101" s="119"/>
      <c r="CF101" s="119"/>
      <c r="CG101" s="119"/>
      <c r="CH101" s="119"/>
    </row>
    <row r="102" spans="1:100" s="480" customFormat="1" ht="7.5" customHeight="1">
      <c r="A102" s="1507"/>
      <c r="B102" s="1664"/>
      <c r="C102" s="1634"/>
      <c r="D102" s="1402"/>
      <c r="E102" s="1403"/>
      <c r="F102" s="1403"/>
      <c r="G102" s="1404"/>
      <c r="H102" s="1409"/>
      <c r="I102" s="1409"/>
      <c r="J102" s="1409"/>
      <c r="K102" s="1409"/>
      <c r="L102" s="1409"/>
      <c r="M102" s="1409"/>
      <c r="N102" s="1403" t="str">
        <f>'4.2.3BR'!G50</f>
        <v>OP06</v>
      </c>
      <c r="O102" s="1409"/>
      <c r="P102" s="1409"/>
      <c r="Q102" s="1409"/>
      <c r="R102" s="1408"/>
      <c r="S102" s="1403"/>
      <c r="T102" s="1409"/>
      <c r="U102" s="1409"/>
      <c r="V102" s="1410">
        <f>'4.2.3BR'!K50</f>
        <v>25048.95</v>
      </c>
      <c r="W102" s="1411" t="s">
        <v>596</v>
      </c>
      <c r="X102" s="1412">
        <f>'4.2.3BR'!O50</f>
        <v>25075.05</v>
      </c>
      <c r="Y102" s="853"/>
      <c r="Z102" s="1570"/>
      <c r="AA102" s="1570"/>
      <c r="AB102" s="1396">
        <f>'4.2.3BR'!R50</f>
        <v>26.1</v>
      </c>
      <c r="AC102" s="1428"/>
      <c r="AD102" s="505"/>
      <c r="AE102" s="506">
        <f>'4.2.3BR'!CB50</f>
        <v>0</v>
      </c>
      <c r="AF102" s="119"/>
      <c r="AG102" s="119"/>
      <c r="AH102" s="119"/>
      <c r="AI102" s="119"/>
      <c r="AJ102" s="119"/>
      <c r="AK102" s="119"/>
      <c r="AL102" s="119"/>
      <c r="AM102" s="119"/>
      <c r="AN102" s="119"/>
      <c r="AO102" s="119"/>
      <c r="AP102" s="119"/>
      <c r="AQ102" s="119"/>
      <c r="AR102" s="119"/>
      <c r="AS102" s="119"/>
      <c r="AT102" s="119"/>
      <c r="AU102" s="119"/>
      <c r="AV102" s="119"/>
      <c r="AW102" s="119"/>
      <c r="AX102" s="119"/>
      <c r="AY102" s="119"/>
      <c r="AZ102" s="119"/>
      <c r="BA102" s="119"/>
      <c r="BB102" s="119"/>
      <c r="BC102" s="119"/>
      <c r="BD102" s="119"/>
      <c r="BE102" s="119"/>
      <c r="BF102" s="119"/>
      <c r="BG102" s="119"/>
      <c r="BH102" s="119"/>
      <c r="BI102" s="119"/>
      <c r="BJ102" s="119"/>
      <c r="BK102" s="119"/>
      <c r="BL102" s="119"/>
      <c r="BM102" s="119"/>
      <c r="BN102" s="119"/>
      <c r="BO102" s="119"/>
      <c r="BP102" s="119"/>
      <c r="BQ102" s="119"/>
      <c r="BR102" s="119"/>
      <c r="BS102" s="119"/>
      <c r="BT102" s="119"/>
      <c r="BU102" s="119"/>
      <c r="BV102" s="119"/>
      <c r="BW102" s="119"/>
      <c r="BX102" s="119"/>
      <c r="BY102" s="119"/>
      <c r="BZ102" s="119"/>
      <c r="CA102" s="119"/>
      <c r="CB102" s="119"/>
      <c r="CC102" s="119"/>
      <c r="CD102" s="119"/>
      <c r="CG102" s="119"/>
      <c r="CH102" s="119"/>
    </row>
    <row r="103" spans="1:100" s="480" customFormat="1" ht="7.5" customHeight="1">
      <c r="A103" s="1507"/>
      <c r="B103" s="1664"/>
      <c r="C103" s="1634"/>
      <c r="D103" s="1402"/>
      <c r="E103" s="1403"/>
      <c r="F103" s="1403"/>
      <c r="G103" s="1404" t="s">
        <v>615</v>
      </c>
      <c r="H103" s="1409"/>
      <c r="I103" s="1409"/>
      <c r="J103" s="1409"/>
      <c r="K103" s="1409"/>
      <c r="L103" s="1409"/>
      <c r="M103" s="1409"/>
      <c r="N103" s="1403"/>
      <c r="O103" s="1409"/>
      <c r="P103" s="1409"/>
      <c r="Q103" s="1409"/>
      <c r="R103" s="1408"/>
      <c r="S103" s="1403"/>
      <c r="T103" s="1409"/>
      <c r="U103" s="1409"/>
      <c r="V103" s="1390">
        <f>X102</f>
        <v>25075.05</v>
      </c>
      <c r="W103" s="1391" t="s">
        <v>596</v>
      </c>
      <c r="X103" s="1392">
        <f>V104</f>
        <v>25701.95</v>
      </c>
      <c r="Y103" s="1393"/>
      <c r="Z103" s="1570"/>
      <c r="AA103" s="1570"/>
      <c r="AB103" s="1396">
        <f>X103-V103-Z103</f>
        <v>626.90000000000146</v>
      </c>
      <c r="AC103" s="1428"/>
      <c r="AD103" s="505"/>
      <c r="AE103" s="506" t="str">
        <f>'4.2.1NEE'!AR58</f>
        <v>L &lt; 1,000 m</v>
      </c>
      <c r="AF103" s="119"/>
      <c r="AG103" s="119"/>
      <c r="AH103" s="119"/>
      <c r="AI103" s="119"/>
      <c r="AJ103" s="119"/>
      <c r="AK103" s="119"/>
      <c r="AL103" s="119"/>
      <c r="AM103" s="119"/>
      <c r="AN103" s="119"/>
      <c r="AO103" s="119"/>
      <c r="AP103" s="119"/>
      <c r="AQ103" s="119"/>
      <c r="AR103" s="119"/>
      <c r="AS103" s="119"/>
      <c r="AT103" s="119"/>
      <c r="AU103" s="119"/>
      <c r="AV103" s="119"/>
      <c r="AW103" s="119"/>
      <c r="AX103" s="119"/>
      <c r="AY103" s="119"/>
      <c r="AZ103" s="119"/>
      <c r="BA103" s="119"/>
      <c r="BB103" s="119"/>
      <c r="BC103" s="119"/>
      <c r="BD103" s="119"/>
      <c r="BE103" s="119"/>
      <c r="BF103" s="119"/>
      <c r="BG103" s="119"/>
      <c r="BH103" s="119"/>
      <c r="BI103" s="119"/>
      <c r="BJ103" s="119"/>
      <c r="BK103" s="119"/>
      <c r="BL103" s="119"/>
      <c r="BM103" s="119"/>
      <c r="BN103" s="119"/>
      <c r="BO103" s="119"/>
      <c r="BP103" s="119"/>
      <c r="BQ103" s="119"/>
      <c r="BR103" s="119"/>
      <c r="BS103" s="119"/>
      <c r="BT103" s="119"/>
      <c r="BU103" s="119"/>
      <c r="BV103" s="119"/>
      <c r="BW103" s="119"/>
      <c r="BX103" s="119"/>
      <c r="BY103" s="119"/>
      <c r="BZ103" s="119"/>
      <c r="CA103" s="119"/>
      <c r="CB103" s="119"/>
      <c r="CC103" s="119"/>
      <c r="CD103" s="119"/>
      <c r="CG103" s="119"/>
      <c r="CH103" s="119"/>
    </row>
    <row r="104" spans="1:100" s="480" customFormat="1" ht="7.5" customHeight="1">
      <c r="A104" s="1507"/>
      <c r="B104" s="1664"/>
      <c r="C104" s="1634"/>
      <c r="D104" s="1402"/>
      <c r="E104" s="1403"/>
      <c r="F104" s="1403"/>
      <c r="G104" s="1404"/>
      <c r="H104" s="1409"/>
      <c r="I104" s="1409"/>
      <c r="J104" s="1409"/>
      <c r="K104" s="1409" t="str">
        <f>'4.2.3BR'!G51</f>
        <v>SB02</v>
      </c>
      <c r="L104" s="1409"/>
      <c r="M104" s="1409"/>
      <c r="N104" s="1403"/>
      <c r="O104" s="1409"/>
      <c r="P104" s="1409"/>
      <c r="Q104" s="1409"/>
      <c r="R104" s="1408"/>
      <c r="S104" s="1403"/>
      <c r="T104" s="1409"/>
      <c r="U104" s="1409"/>
      <c r="V104" s="1410">
        <f>'4.2.3BR'!K51</f>
        <v>25701.95</v>
      </c>
      <c r="W104" s="1411" t="s">
        <v>596</v>
      </c>
      <c r="X104" s="1412">
        <f>'4.2.3BR'!O51</f>
        <v>25738.05</v>
      </c>
      <c r="Y104" s="853"/>
      <c r="Z104" s="1570"/>
      <c r="AA104" s="1570"/>
      <c r="AB104" s="1396">
        <f>'4.2.3BR'!R51</f>
        <v>36.1</v>
      </c>
      <c r="AC104" s="1428"/>
      <c r="AD104" s="505"/>
      <c r="AE104" s="506">
        <f>'4.2.3BR'!CB51</f>
        <v>0</v>
      </c>
      <c r="AF104" s="120"/>
      <c r="AG104" s="120"/>
      <c r="AH104" s="120"/>
      <c r="AI104" s="120"/>
      <c r="AJ104" s="120"/>
      <c r="AK104" s="120"/>
      <c r="AL104" s="120"/>
      <c r="AM104" s="120"/>
      <c r="AN104" s="120"/>
      <c r="AO104" s="120"/>
      <c r="AP104" s="119"/>
      <c r="AQ104" s="119"/>
      <c r="AR104" s="119"/>
      <c r="AS104" s="119"/>
      <c r="AT104" s="119"/>
      <c r="AU104" s="119"/>
      <c r="AV104" s="119"/>
      <c r="AW104" s="119"/>
      <c r="AX104" s="119"/>
      <c r="AY104" s="119"/>
      <c r="AZ104" s="119"/>
      <c r="BA104" s="119"/>
      <c r="BB104" s="119"/>
      <c r="BC104" s="119"/>
      <c r="BD104" s="119"/>
      <c r="BE104" s="119"/>
      <c r="BF104" s="119"/>
      <c r="BG104" s="119"/>
      <c r="BH104" s="119"/>
      <c r="BI104" s="119"/>
      <c r="BJ104" s="119"/>
      <c r="BK104" s="119"/>
      <c r="BL104" s="119"/>
      <c r="BM104" s="119"/>
      <c r="BN104" s="119"/>
      <c r="BO104" s="119"/>
      <c r="BP104" s="119"/>
      <c r="BQ104" s="119"/>
      <c r="BR104" s="119"/>
      <c r="BS104" s="119"/>
      <c r="BT104" s="119"/>
      <c r="BU104" s="119"/>
      <c r="BV104" s="119"/>
      <c r="BW104" s="119"/>
      <c r="BX104" s="119"/>
      <c r="BY104" s="119"/>
      <c r="BZ104" s="119"/>
      <c r="CA104" s="119"/>
      <c r="CB104" s="119"/>
      <c r="CC104" s="119"/>
      <c r="CD104" s="119"/>
      <c r="CE104" s="119"/>
      <c r="CF104" s="119"/>
      <c r="CG104" s="119"/>
      <c r="CH104" s="119"/>
      <c r="CI104" s="119"/>
      <c r="CJ104" s="119"/>
    </row>
    <row r="105" spans="1:100" s="480" customFormat="1" ht="7.5" customHeight="1">
      <c r="A105" s="1507"/>
      <c r="B105" s="1664"/>
      <c r="C105" s="1634"/>
      <c r="D105" s="1429"/>
      <c r="E105" s="1430"/>
      <c r="F105" s="1430"/>
      <c r="G105" s="1431" t="s">
        <v>778</v>
      </c>
      <c r="H105" s="1436"/>
      <c r="I105" s="1436"/>
      <c r="J105" s="1436"/>
      <c r="K105" s="1436"/>
      <c r="L105" s="1436"/>
      <c r="M105" s="1436"/>
      <c r="N105" s="1430"/>
      <c r="O105" s="1436"/>
      <c r="P105" s="1436"/>
      <c r="Q105" s="1436"/>
      <c r="R105" s="1435"/>
      <c r="S105" s="1430"/>
      <c r="T105" s="1436"/>
      <c r="U105" s="1436"/>
      <c r="V105" s="1437">
        <f>X104</f>
        <v>25738.05</v>
      </c>
      <c r="W105" s="1438" t="s">
        <v>596</v>
      </c>
      <c r="X105" s="1439">
        <f>X92</f>
        <v>26800</v>
      </c>
      <c r="Y105" s="1440"/>
      <c r="Z105" s="1669"/>
      <c r="AA105" s="1669"/>
      <c r="AB105" s="1443">
        <f>X105-V105-Z105</f>
        <v>1061.9500000000007</v>
      </c>
      <c r="AC105" s="1444"/>
      <c r="AD105" s="1670"/>
      <c r="AE105" s="1671" t="str">
        <f>'4.2.1NEE'!AR59</f>
        <v>NEE042+NEE043-HE02 &lt; 1,000 m</v>
      </c>
      <c r="AF105" s="120"/>
      <c r="AG105" s="120"/>
      <c r="AH105" s="120"/>
      <c r="AI105" s="120"/>
      <c r="AJ105" s="120"/>
      <c r="AK105" s="120"/>
      <c r="AL105" s="120"/>
      <c r="AM105" s="120"/>
      <c r="AN105" s="120"/>
      <c r="AO105" s="120"/>
      <c r="AP105" s="119"/>
      <c r="AQ105" s="119"/>
      <c r="AR105" s="119"/>
      <c r="AS105" s="119"/>
      <c r="AT105" s="119"/>
      <c r="AU105" s="119"/>
      <c r="AV105" s="119"/>
      <c r="AW105" s="119"/>
      <c r="AX105" s="119"/>
      <c r="AY105" s="119"/>
      <c r="AZ105" s="119"/>
      <c r="BA105" s="119"/>
      <c r="BB105" s="119"/>
      <c r="BC105" s="119"/>
      <c r="BD105" s="119"/>
      <c r="BE105" s="119"/>
      <c r="BF105" s="119"/>
      <c r="BG105" s="119"/>
      <c r="BH105" s="119"/>
      <c r="BI105" s="119"/>
      <c r="BJ105" s="119"/>
      <c r="BK105" s="119"/>
      <c r="BL105" s="119"/>
      <c r="BM105" s="119"/>
      <c r="BN105" s="119"/>
      <c r="BO105" s="119"/>
      <c r="BP105" s="119"/>
      <c r="BQ105" s="119"/>
      <c r="BR105" s="119"/>
      <c r="BS105" s="119"/>
      <c r="BT105" s="119"/>
      <c r="BU105" s="119"/>
      <c r="BV105" s="119"/>
      <c r="BW105" s="119"/>
      <c r="BX105" s="119"/>
      <c r="BY105" s="119"/>
      <c r="BZ105" s="119"/>
      <c r="CA105" s="119"/>
      <c r="CB105" s="119"/>
      <c r="CC105" s="119"/>
      <c r="CD105" s="119"/>
      <c r="CE105" s="119"/>
      <c r="CF105" s="119"/>
      <c r="CG105" s="119"/>
      <c r="CH105" s="119"/>
      <c r="CI105" s="119"/>
      <c r="CJ105" s="119"/>
    </row>
    <row r="106" spans="1:100" s="480" customFormat="1" ht="7.5" customHeight="1">
      <c r="A106" s="1507"/>
      <c r="B106" s="1664"/>
      <c r="C106" s="1634"/>
      <c r="D106" s="1672"/>
      <c r="E106" s="1673" t="str">
        <f>'4.2.7DE'!G21</f>
        <v>DE03</v>
      </c>
      <c r="F106" s="1673"/>
      <c r="G106" s="1665"/>
      <c r="H106" s="1666"/>
      <c r="I106" s="1666"/>
      <c r="J106" s="1666"/>
      <c r="K106" s="1666"/>
      <c r="L106" s="1666"/>
      <c r="M106" s="1666"/>
      <c r="N106" s="1673"/>
      <c r="O106" s="1666"/>
      <c r="P106" s="1666"/>
      <c r="Q106" s="1666"/>
      <c r="R106" s="1674"/>
      <c r="S106" s="1673"/>
      <c r="T106" s="1666"/>
      <c r="U106" s="1666"/>
      <c r="V106" s="1675">
        <f>'4.2.7DE'!I21</f>
        <v>22330</v>
      </c>
      <c r="W106" s="1676" t="s">
        <v>596</v>
      </c>
      <c r="X106" s="1677">
        <f>'4.2.7DE'!L21</f>
        <v>22630</v>
      </c>
      <c r="Y106" s="1678"/>
      <c r="Z106" s="1679"/>
      <c r="AA106" s="1679"/>
      <c r="AB106" s="1680">
        <f>X106-V106-Z106</f>
        <v>300</v>
      </c>
      <c r="AC106" s="1681"/>
      <c r="AD106" s="524"/>
      <c r="AE106" s="525"/>
      <c r="AF106" s="120"/>
      <c r="AG106" s="120"/>
      <c r="AH106" s="120"/>
      <c r="AI106" s="120"/>
      <c r="AJ106" s="120"/>
      <c r="AK106" s="120"/>
      <c r="AL106" s="120"/>
      <c r="AM106" s="120"/>
      <c r="AN106" s="120"/>
      <c r="AO106" s="120"/>
      <c r="AP106" s="119"/>
      <c r="AQ106" s="119"/>
      <c r="AR106" s="119"/>
      <c r="AS106" s="119"/>
      <c r="AT106" s="119"/>
      <c r="AU106" s="119"/>
      <c r="AV106" s="119"/>
      <c r="AW106" s="119"/>
      <c r="AX106" s="119"/>
      <c r="AY106" s="119"/>
      <c r="AZ106" s="119"/>
      <c r="BA106" s="119"/>
      <c r="BB106" s="119"/>
      <c r="BC106" s="119"/>
      <c r="BD106" s="119"/>
      <c r="BE106" s="119"/>
      <c r="BF106" s="119"/>
      <c r="BG106" s="119"/>
      <c r="BH106" s="119"/>
      <c r="BI106" s="119"/>
      <c r="BJ106" s="119"/>
      <c r="BK106" s="119"/>
      <c r="BL106" s="119"/>
      <c r="BM106" s="119"/>
      <c r="BN106" s="119"/>
      <c r="BO106" s="119"/>
      <c r="BP106" s="119"/>
      <c r="BQ106" s="119"/>
      <c r="BR106" s="119"/>
      <c r="BS106" s="119"/>
      <c r="BT106" s="119"/>
      <c r="BU106" s="119"/>
      <c r="BV106" s="119"/>
      <c r="BW106" s="119"/>
      <c r="BX106" s="119"/>
      <c r="BY106" s="119"/>
      <c r="BZ106" s="119"/>
      <c r="CA106" s="119"/>
      <c r="CB106" s="119"/>
      <c r="CC106" s="119"/>
      <c r="CD106" s="119"/>
      <c r="CE106" s="119"/>
      <c r="CF106" s="119"/>
      <c r="CI106" s="119"/>
      <c r="CJ106" s="119"/>
      <c r="CK106" s="119"/>
      <c r="CL106" s="119"/>
      <c r="CM106" s="119"/>
      <c r="CN106" s="119"/>
    </row>
    <row r="107" spans="1:100" s="480" customFormat="1" ht="7.5" customHeight="1">
      <c r="A107" s="1507"/>
      <c r="B107" s="1664"/>
      <c r="C107" s="1634"/>
      <c r="D107" s="1402"/>
      <c r="E107" s="1403"/>
      <c r="F107" s="1682" t="str">
        <f>'4.2.8HE'!G15</f>
        <v>HE01</v>
      </c>
      <c r="G107" s="1683"/>
      <c r="H107" s="1409"/>
      <c r="I107" s="1409"/>
      <c r="J107" s="1409"/>
      <c r="K107" s="1409"/>
      <c r="L107" s="1409"/>
      <c r="M107" s="1409"/>
      <c r="N107" s="1403"/>
      <c r="O107" s="1409"/>
      <c r="P107" s="1409"/>
      <c r="Q107" s="1409"/>
      <c r="R107" s="1408"/>
      <c r="S107" s="1403"/>
      <c r="T107" s="1409"/>
      <c r="U107" s="1409"/>
      <c r="V107" s="1410">
        <f>'4.2.8HE'!I15</f>
        <v>23300</v>
      </c>
      <c r="W107" s="1411" t="s">
        <v>596</v>
      </c>
      <c r="X107" s="1412">
        <f>'4.2.8HE'!L15</f>
        <v>23850</v>
      </c>
      <c r="Y107" s="853"/>
      <c r="Z107" s="1570"/>
      <c r="AA107" s="1570"/>
      <c r="AB107" s="1415">
        <f>'4.2.8HE'!N15</f>
        <v>550</v>
      </c>
      <c r="AC107" s="1414"/>
      <c r="AD107" s="505"/>
      <c r="AE107" s="506"/>
      <c r="AF107" s="120"/>
      <c r="AG107" s="120"/>
      <c r="AH107" s="120"/>
      <c r="AI107" s="120"/>
      <c r="AJ107" s="120"/>
      <c r="AK107" s="120"/>
      <c r="AL107" s="120"/>
      <c r="AM107" s="120"/>
      <c r="AN107" s="120"/>
      <c r="AO107" s="120"/>
      <c r="AP107" s="119"/>
      <c r="AQ107" s="119"/>
      <c r="AR107" s="119"/>
      <c r="AS107" s="119"/>
      <c r="AT107" s="119"/>
      <c r="AU107" s="119"/>
      <c r="AV107" s="119"/>
      <c r="AW107" s="119"/>
      <c r="AX107" s="119"/>
      <c r="AY107" s="119"/>
      <c r="AZ107" s="119"/>
      <c r="BA107" s="119"/>
      <c r="BB107" s="119"/>
      <c r="BC107" s="119"/>
      <c r="BD107" s="119"/>
      <c r="BE107" s="119"/>
      <c r="BF107" s="119"/>
      <c r="BG107" s="119"/>
      <c r="BH107" s="119"/>
      <c r="BI107" s="119"/>
      <c r="BJ107" s="119"/>
      <c r="BK107" s="119"/>
      <c r="BL107" s="119"/>
      <c r="BM107" s="119"/>
      <c r="BN107" s="119"/>
      <c r="BO107" s="119"/>
      <c r="BP107" s="119"/>
      <c r="BQ107" s="119"/>
      <c r="BR107" s="119"/>
      <c r="BS107" s="119"/>
      <c r="BT107" s="119"/>
      <c r="BU107" s="119"/>
      <c r="BV107" s="119"/>
      <c r="BW107" s="119"/>
      <c r="BX107" s="119"/>
      <c r="BY107" s="119"/>
      <c r="BZ107" s="119"/>
      <c r="CA107" s="119"/>
      <c r="CB107" s="119"/>
      <c r="CC107" s="119"/>
      <c r="CD107" s="119"/>
      <c r="CE107" s="119"/>
      <c r="CF107" s="119"/>
      <c r="CI107" s="119"/>
      <c r="CJ107" s="119"/>
      <c r="CK107" s="119"/>
      <c r="CL107" s="119"/>
      <c r="CM107" s="119"/>
      <c r="CN107" s="119"/>
    </row>
    <row r="108" spans="1:100" s="480" customFormat="1" ht="7.5" customHeight="1">
      <c r="A108" s="1507"/>
      <c r="B108" s="1664"/>
      <c r="C108" s="1634"/>
      <c r="D108" s="1684"/>
      <c r="E108" s="1685"/>
      <c r="F108" s="1685" t="str">
        <f>'4.2.8HE'!G24</f>
        <v>HE02</v>
      </c>
      <c r="G108" s="1686"/>
      <c r="H108" s="1687"/>
      <c r="I108" s="1687"/>
      <c r="J108" s="1687"/>
      <c r="K108" s="1687"/>
      <c r="L108" s="1687"/>
      <c r="M108" s="1687"/>
      <c r="N108" s="1685"/>
      <c r="O108" s="1687"/>
      <c r="P108" s="1687"/>
      <c r="Q108" s="1687"/>
      <c r="R108" s="1688"/>
      <c r="S108" s="1685"/>
      <c r="T108" s="1687"/>
      <c r="U108" s="1687"/>
      <c r="V108" s="1689">
        <f>'4.2.8HE'!I24</f>
        <v>26025</v>
      </c>
      <c r="W108" s="1690" t="s">
        <v>596</v>
      </c>
      <c r="X108" s="1691">
        <f>'4.2.8HE'!L24</f>
        <v>26250</v>
      </c>
      <c r="Y108" s="1692"/>
      <c r="Z108" s="1693"/>
      <c r="AA108" s="1693"/>
      <c r="AB108" s="1694">
        <f>'4.2.8HE'!N24</f>
        <v>225</v>
      </c>
      <c r="AC108" s="1695"/>
      <c r="AD108" s="526"/>
      <c r="AE108" s="527"/>
      <c r="AF108" s="120"/>
      <c r="AG108" s="120"/>
      <c r="AH108" s="120"/>
      <c r="AI108" s="120"/>
      <c r="AJ108" s="120"/>
      <c r="AK108" s="120"/>
      <c r="AL108" s="120"/>
      <c r="AM108" s="120"/>
      <c r="AN108" s="120"/>
      <c r="AO108" s="120"/>
      <c r="AP108" s="119"/>
      <c r="AQ108" s="119"/>
      <c r="AR108" s="119"/>
      <c r="AS108" s="119"/>
      <c r="AT108" s="119"/>
      <c r="AU108" s="119"/>
      <c r="AV108" s="119"/>
      <c r="AW108" s="119"/>
      <c r="AX108" s="119"/>
      <c r="AY108" s="119"/>
      <c r="AZ108" s="119"/>
      <c r="BA108" s="119"/>
      <c r="BB108" s="119"/>
      <c r="BC108" s="119"/>
      <c r="BD108" s="119"/>
      <c r="BE108" s="119"/>
      <c r="BF108" s="119"/>
      <c r="BG108" s="119"/>
      <c r="BH108" s="119"/>
      <c r="BI108" s="119"/>
      <c r="BJ108" s="119"/>
      <c r="BK108" s="119"/>
      <c r="BL108" s="119"/>
      <c r="BM108" s="119"/>
      <c r="BN108" s="119"/>
      <c r="BO108" s="119"/>
      <c r="BP108" s="119"/>
      <c r="BQ108" s="119"/>
      <c r="BR108" s="119"/>
      <c r="BS108" s="119"/>
      <c r="BT108" s="119"/>
      <c r="BU108" s="119"/>
      <c r="BV108" s="119"/>
      <c r="BW108" s="119"/>
      <c r="BX108" s="119"/>
      <c r="BY108" s="119"/>
      <c r="BZ108" s="119"/>
      <c r="CA108" s="119"/>
      <c r="CB108" s="119"/>
      <c r="CC108" s="119"/>
      <c r="CD108" s="119"/>
      <c r="CE108" s="119"/>
      <c r="CF108" s="119"/>
      <c r="CI108" s="119"/>
      <c r="CJ108" s="119"/>
      <c r="CK108" s="119"/>
      <c r="CL108" s="119"/>
      <c r="CM108" s="119"/>
      <c r="CN108" s="119"/>
    </row>
    <row r="109" spans="1:100" s="480" customFormat="1" ht="7.5" customHeight="1">
      <c r="A109" s="1507"/>
      <c r="B109" s="1664"/>
      <c r="C109" s="1634"/>
      <c r="D109" s="1696"/>
      <c r="E109" s="1697"/>
      <c r="F109" s="1697"/>
      <c r="G109" s="1698"/>
      <c r="H109" s="1698"/>
      <c r="I109" s="1698"/>
      <c r="J109" s="1698"/>
      <c r="K109" s="1698"/>
      <c r="L109" s="1698"/>
      <c r="M109" s="1698"/>
      <c r="N109" s="1697"/>
      <c r="O109" s="1698"/>
      <c r="P109" s="1698"/>
      <c r="Q109" s="1698"/>
      <c r="R109" s="1699"/>
      <c r="S109" s="1697"/>
      <c r="T109" s="1698"/>
      <c r="U109" s="1698"/>
      <c r="V109" s="1700"/>
      <c r="W109" s="1701"/>
      <c r="X109" s="1702"/>
      <c r="Y109" s="1703"/>
      <c r="Z109" s="1704"/>
      <c r="AA109" s="1704"/>
      <c r="AB109" s="1705"/>
      <c r="AC109" s="1706"/>
      <c r="AD109" s="509"/>
      <c r="AE109" s="510"/>
      <c r="AF109" s="120"/>
      <c r="AG109" s="120"/>
      <c r="AH109" s="120"/>
      <c r="AI109" s="120"/>
      <c r="AJ109" s="120"/>
      <c r="AK109" s="120"/>
      <c r="AL109" s="120"/>
      <c r="AM109" s="120"/>
      <c r="AN109" s="120"/>
      <c r="AO109" s="120"/>
      <c r="AP109" s="119"/>
      <c r="AQ109" s="119"/>
      <c r="AR109" s="119"/>
      <c r="AS109" s="119"/>
      <c r="AT109" s="119"/>
      <c r="AU109" s="119"/>
      <c r="AV109" s="119"/>
      <c r="AW109" s="119"/>
      <c r="AX109" s="119"/>
      <c r="AY109" s="119"/>
      <c r="AZ109" s="119"/>
      <c r="BA109" s="119"/>
      <c r="BB109" s="119"/>
      <c r="BC109" s="119"/>
      <c r="BD109" s="119"/>
      <c r="BE109" s="119"/>
      <c r="BF109" s="119"/>
      <c r="BG109" s="119"/>
      <c r="BH109" s="119"/>
      <c r="BI109" s="119"/>
      <c r="BJ109" s="119"/>
      <c r="BK109" s="119"/>
      <c r="BL109" s="119"/>
      <c r="BM109" s="119"/>
      <c r="BN109" s="119"/>
      <c r="BO109" s="119"/>
      <c r="BP109" s="119"/>
      <c r="BQ109" s="119"/>
      <c r="BR109" s="119"/>
      <c r="BS109" s="119"/>
      <c r="BT109" s="119"/>
      <c r="BU109" s="119"/>
      <c r="BV109" s="119"/>
      <c r="BW109" s="119"/>
      <c r="BX109" s="119"/>
      <c r="BY109" s="119"/>
      <c r="BZ109" s="119"/>
      <c r="CA109" s="119"/>
      <c r="CB109" s="119"/>
      <c r="CC109" s="119"/>
      <c r="CD109" s="119"/>
      <c r="CE109" s="119"/>
      <c r="CF109" s="119"/>
      <c r="CI109" s="119"/>
      <c r="CJ109" s="119"/>
      <c r="CK109" s="119"/>
      <c r="CL109" s="119"/>
      <c r="CM109" s="119"/>
      <c r="CN109" s="119"/>
    </row>
    <row r="110" spans="1:100" s="480" customFormat="1" ht="7.5" customHeight="1">
      <c r="A110" s="574"/>
      <c r="B110" s="1557"/>
      <c r="C110" s="1502"/>
      <c r="D110" s="1363" t="s">
        <v>668</v>
      </c>
      <c r="E110" s="1364"/>
      <c r="F110" s="1364"/>
      <c r="G110" s="1365"/>
      <c r="H110" s="1365"/>
      <c r="I110" s="1365"/>
      <c r="J110" s="1365"/>
      <c r="K110" s="1365"/>
      <c r="L110" s="1365"/>
      <c r="M110" s="1365"/>
      <c r="N110" s="1364"/>
      <c r="O110" s="1365"/>
      <c r="P110" s="1365"/>
      <c r="Q110" s="1365"/>
      <c r="R110" s="1369"/>
      <c r="S110" s="1364"/>
      <c r="T110" s="1365"/>
      <c r="U110" s="1365"/>
      <c r="V110" s="1370">
        <v>26800</v>
      </c>
      <c r="W110" s="1503" t="s">
        <v>596</v>
      </c>
      <c r="X110" s="1372">
        <v>32000</v>
      </c>
      <c r="Y110" s="1373"/>
      <c r="Z110" s="1555"/>
      <c r="AA110" s="1555"/>
      <c r="AB110" s="1376">
        <f>(X110-V110)-Z110</f>
        <v>5200</v>
      </c>
      <c r="AC110" s="1504"/>
      <c r="AD110" s="488"/>
      <c r="AE110" s="476"/>
      <c r="AF110" s="120"/>
      <c r="AG110" s="120"/>
      <c r="AH110" s="120"/>
      <c r="AI110" s="120"/>
      <c r="AJ110" s="120"/>
      <c r="AK110" s="120"/>
      <c r="AL110" s="120"/>
      <c r="AM110" s="120"/>
      <c r="AN110" s="120"/>
      <c r="AO110" s="120"/>
      <c r="AP110" s="119"/>
      <c r="AQ110" s="119"/>
      <c r="AR110" s="119"/>
      <c r="AS110" s="119"/>
      <c r="AT110" s="119"/>
      <c r="AU110" s="119"/>
      <c r="AV110" s="119"/>
      <c r="AW110" s="119"/>
      <c r="AX110" s="119"/>
      <c r="AY110" s="119"/>
      <c r="AZ110" s="119"/>
      <c r="BA110" s="119"/>
      <c r="BB110" s="119"/>
      <c r="BC110" s="119"/>
      <c r="BD110" s="119"/>
      <c r="BE110" s="119"/>
      <c r="BF110" s="119"/>
      <c r="BG110" s="119"/>
      <c r="BH110" s="119"/>
      <c r="BI110" s="119"/>
      <c r="BJ110" s="119"/>
      <c r="BK110" s="119"/>
      <c r="BL110" s="119"/>
      <c r="BM110" s="119"/>
      <c r="BN110" s="119"/>
      <c r="BO110" s="119"/>
      <c r="BP110" s="119"/>
      <c r="BQ110" s="119"/>
      <c r="BR110" s="119"/>
      <c r="BS110" s="119"/>
      <c r="BT110" s="119"/>
      <c r="BU110" s="119"/>
      <c r="BV110" s="119"/>
      <c r="BW110" s="119"/>
      <c r="BX110" s="119"/>
      <c r="BY110" s="119"/>
      <c r="BZ110" s="119"/>
      <c r="CA110" s="119"/>
      <c r="CB110" s="119"/>
      <c r="CC110" s="119"/>
      <c r="CD110" s="119"/>
      <c r="CE110" s="119"/>
      <c r="CF110" s="119"/>
      <c r="CI110" s="119"/>
      <c r="CJ110" s="119"/>
      <c r="CK110" s="119"/>
      <c r="CL110" s="119"/>
      <c r="CM110" s="119"/>
      <c r="CN110" s="119"/>
      <c r="CO110" s="119"/>
      <c r="CP110" s="119"/>
      <c r="CQ110" s="119"/>
      <c r="CR110" s="119"/>
      <c r="CS110" s="119"/>
      <c r="CT110" s="119"/>
      <c r="CU110" s="119"/>
      <c r="CV110" s="119"/>
    </row>
    <row r="111" spans="1:100" s="119" customFormat="1" ht="7.5" customHeight="1">
      <c r="A111" s="574"/>
      <c r="B111" s="1557"/>
      <c r="C111" s="1502"/>
      <c r="D111" s="1558"/>
      <c r="E111" s="1559"/>
      <c r="F111" s="1559"/>
      <c r="G111" s="1707" t="s">
        <v>616</v>
      </c>
      <c r="H111" s="1561"/>
      <c r="I111" s="1561"/>
      <c r="J111" s="1561"/>
      <c r="K111" s="1561"/>
      <c r="L111" s="1561"/>
      <c r="M111" s="1561"/>
      <c r="N111" s="1559"/>
      <c r="O111" s="1561"/>
      <c r="P111" s="1561"/>
      <c r="Q111" s="1561"/>
      <c r="R111" s="1562"/>
      <c r="S111" s="1559"/>
      <c r="T111" s="1561"/>
      <c r="U111" s="1561"/>
      <c r="V111" s="1708">
        <f>V110</f>
        <v>26800</v>
      </c>
      <c r="W111" s="1709" t="s">
        <v>596</v>
      </c>
      <c r="X111" s="1710">
        <f>V112</f>
        <v>26982.95</v>
      </c>
      <c r="Y111" s="1711"/>
      <c r="Z111" s="1712"/>
      <c r="AA111" s="1712"/>
      <c r="AB111" s="1713">
        <f>X111-V111-Z111</f>
        <v>182.95000000000073</v>
      </c>
      <c r="AC111" s="1714"/>
      <c r="AD111" s="489"/>
      <c r="AE111" s="1715" t="str">
        <f>'4.2.1NEE'!AR61</f>
        <v>NEE042+NEE043-HE02 &lt; 1,000 m</v>
      </c>
      <c r="AF111" s="1399"/>
      <c r="AG111" s="1399"/>
      <c r="AH111" s="1399"/>
      <c r="AI111" s="1399"/>
      <c r="AJ111" s="1399"/>
      <c r="AK111" s="1399"/>
      <c r="AL111" s="1399"/>
      <c r="AM111" s="1399"/>
      <c r="AN111" s="1399"/>
      <c r="AO111" s="1399"/>
      <c r="AP111" s="480"/>
      <c r="AQ111" s="480"/>
      <c r="AR111" s="480"/>
      <c r="AS111" s="480"/>
      <c r="AT111" s="480"/>
      <c r="AU111" s="480"/>
      <c r="AV111" s="480"/>
      <c r="AW111" s="480"/>
      <c r="AX111" s="480"/>
      <c r="AY111" s="480"/>
      <c r="AZ111" s="480"/>
      <c r="BO111" s="480"/>
      <c r="BP111" s="480"/>
      <c r="BQ111" s="480"/>
    </row>
    <row r="112" spans="1:100" s="119" customFormat="1" ht="7.5" customHeight="1">
      <c r="A112" s="574"/>
      <c r="B112" s="1557"/>
      <c r="C112" s="1502"/>
      <c r="D112" s="1566"/>
      <c r="E112" s="1567"/>
      <c r="F112" s="1567"/>
      <c r="G112" s="1716"/>
      <c r="H112" s="1510"/>
      <c r="I112" s="1510"/>
      <c r="J112" s="1510"/>
      <c r="K112" s="1510"/>
      <c r="L112" s="1510"/>
      <c r="M112" s="1510" t="str">
        <f>'4.2.3BR'!G53</f>
        <v>VD12</v>
      </c>
      <c r="N112" s="1567"/>
      <c r="O112" s="1510"/>
      <c r="P112" s="1510"/>
      <c r="Q112" s="1510"/>
      <c r="R112" s="1569"/>
      <c r="S112" s="1567"/>
      <c r="T112" s="1510"/>
      <c r="U112" s="1510"/>
      <c r="V112" s="1410">
        <f>'4.2.3BR'!K53</f>
        <v>26982.95</v>
      </c>
      <c r="W112" s="1411" t="s">
        <v>596</v>
      </c>
      <c r="X112" s="1412">
        <f>'4.2.3BR'!O53</f>
        <v>27017.05</v>
      </c>
      <c r="Y112" s="853"/>
      <c r="Z112" s="1570"/>
      <c r="AA112" s="1570"/>
      <c r="AB112" s="1415">
        <f>'4.2.3BR'!R53</f>
        <v>34.1</v>
      </c>
      <c r="AC112" s="1428"/>
      <c r="AD112" s="491"/>
      <c r="AE112" s="492">
        <f>'4.2.3BR'!CB53</f>
        <v>0</v>
      </c>
      <c r="AF112" s="1399"/>
      <c r="AG112" s="1399"/>
      <c r="AH112" s="1399"/>
      <c r="AI112" s="1399"/>
      <c r="AJ112" s="1399"/>
      <c r="AK112" s="1399"/>
      <c r="AL112" s="1399"/>
      <c r="AM112" s="1399"/>
      <c r="AN112" s="1399"/>
      <c r="AO112" s="1399"/>
      <c r="AP112" s="480"/>
      <c r="AQ112" s="480"/>
      <c r="AR112" s="480"/>
      <c r="AS112" s="480"/>
      <c r="AT112" s="480"/>
      <c r="AU112" s="480"/>
      <c r="AV112" s="480"/>
      <c r="AW112" s="480"/>
      <c r="AX112" s="480"/>
      <c r="AY112" s="480"/>
      <c r="AZ112" s="480"/>
      <c r="BA112" s="480"/>
      <c r="BB112" s="480"/>
      <c r="BC112" s="480"/>
      <c r="BD112" s="480"/>
      <c r="BE112" s="480"/>
      <c r="BF112" s="480"/>
      <c r="BG112" s="480"/>
      <c r="BH112" s="480"/>
      <c r="BI112" s="480"/>
      <c r="BJ112" s="480"/>
      <c r="BK112" s="480"/>
      <c r="BL112" s="480"/>
      <c r="BM112" s="480"/>
      <c r="BN112" s="480"/>
      <c r="BO112" s="480"/>
      <c r="BP112" s="480"/>
      <c r="BQ112" s="480"/>
      <c r="CB112" s="480"/>
      <c r="CC112" s="480"/>
      <c r="CK112" s="480"/>
    </row>
    <row r="113" spans="1:116" s="119" customFormat="1" ht="7.5" customHeight="1">
      <c r="A113" s="574"/>
      <c r="B113" s="1557"/>
      <c r="C113" s="1502"/>
      <c r="D113" s="1717"/>
      <c r="E113" s="1718"/>
      <c r="F113" s="1718"/>
      <c r="G113" s="1716" t="s">
        <v>617</v>
      </c>
      <c r="H113" s="1719"/>
      <c r="I113" s="1719"/>
      <c r="J113" s="1719"/>
      <c r="K113" s="1719"/>
      <c r="L113" s="1719"/>
      <c r="M113" s="1719"/>
      <c r="N113" s="1718"/>
      <c r="O113" s="1719"/>
      <c r="P113" s="1719"/>
      <c r="Q113" s="1719"/>
      <c r="R113" s="1720"/>
      <c r="S113" s="1718"/>
      <c r="T113" s="1719"/>
      <c r="U113" s="1719"/>
      <c r="V113" s="1410">
        <f>X112</f>
        <v>27017.05</v>
      </c>
      <c r="W113" s="1411" t="s">
        <v>596</v>
      </c>
      <c r="X113" s="1412">
        <f>V114</f>
        <v>27886.95</v>
      </c>
      <c r="Y113" s="853"/>
      <c r="Z113" s="1721"/>
      <c r="AA113" s="1721"/>
      <c r="AB113" s="1415">
        <f>X113-V113-Z113</f>
        <v>869.90000000000146</v>
      </c>
      <c r="AC113" s="1722"/>
      <c r="AD113" s="1723"/>
      <c r="AE113" s="1724" t="str">
        <f>'4.2.1NEE'!AR62</f>
        <v>L &lt; 1,000 m</v>
      </c>
      <c r="CB113" s="480"/>
      <c r="CC113" s="480"/>
      <c r="CK113" s="480"/>
    </row>
    <row r="114" spans="1:116" s="119" customFormat="1" ht="7.5" customHeight="1">
      <c r="A114" s="574"/>
      <c r="B114" s="1557"/>
      <c r="C114" s="1502"/>
      <c r="D114" s="1566"/>
      <c r="E114" s="1567"/>
      <c r="F114" s="1567"/>
      <c r="G114" s="1716"/>
      <c r="H114" s="1510"/>
      <c r="I114" s="1510"/>
      <c r="J114" s="1510"/>
      <c r="K114" s="1510"/>
      <c r="L114" s="1510"/>
      <c r="M114" s="1510" t="str">
        <f>'4.2.3BR'!G54</f>
        <v>VD13</v>
      </c>
      <c r="N114" s="1567"/>
      <c r="O114" s="1510"/>
      <c r="P114" s="1510"/>
      <c r="Q114" s="1510"/>
      <c r="R114" s="1569"/>
      <c r="S114" s="1567"/>
      <c r="T114" s="1510"/>
      <c r="U114" s="1510"/>
      <c r="V114" s="1410">
        <f>'4.2.3BR'!K54</f>
        <v>27886.95</v>
      </c>
      <c r="W114" s="1411" t="s">
        <v>596</v>
      </c>
      <c r="X114" s="1412">
        <f>'4.2.3BR'!O54</f>
        <v>27913.05</v>
      </c>
      <c r="Y114" s="853"/>
      <c r="Z114" s="1570"/>
      <c r="AA114" s="1570"/>
      <c r="AB114" s="1415">
        <f>'4.2.3BR'!R54</f>
        <v>26.1</v>
      </c>
      <c r="AC114" s="1428"/>
      <c r="AD114" s="491"/>
      <c r="AE114" s="492">
        <f>'4.2.3BR'!CB54</f>
        <v>0</v>
      </c>
      <c r="BT114" s="480"/>
      <c r="CI114" s="480"/>
      <c r="CJ114" s="480"/>
      <c r="CL114" s="480"/>
    </row>
    <row r="115" spans="1:116" s="119" customFormat="1" ht="7.5" customHeight="1">
      <c r="A115" s="574"/>
      <c r="B115" s="1557"/>
      <c r="C115" s="1502"/>
      <c r="D115" s="1566"/>
      <c r="E115" s="1567"/>
      <c r="F115" s="1718"/>
      <c r="G115" s="1725" t="s">
        <v>779</v>
      </c>
      <c r="H115" s="1510"/>
      <c r="I115" s="1510"/>
      <c r="J115" s="1510"/>
      <c r="K115" s="1510"/>
      <c r="L115" s="1510"/>
      <c r="M115" s="1510"/>
      <c r="N115" s="1567"/>
      <c r="O115" s="1510"/>
      <c r="P115" s="1510"/>
      <c r="Q115" s="1510"/>
      <c r="R115" s="1569"/>
      <c r="S115" s="1567"/>
      <c r="T115" s="1510"/>
      <c r="U115" s="1510"/>
      <c r="V115" s="1410">
        <f>X114</f>
        <v>27913.05</v>
      </c>
      <c r="W115" s="1411" t="s">
        <v>596</v>
      </c>
      <c r="X115" s="1412">
        <f>V116</f>
        <v>28764.95</v>
      </c>
      <c r="Y115" s="853"/>
      <c r="Z115" s="1570"/>
      <c r="AA115" s="1570"/>
      <c r="AB115" s="1415">
        <f>X115-V115-Z115</f>
        <v>851.90000000000146</v>
      </c>
      <c r="AC115" s="1428"/>
      <c r="AD115" s="491"/>
      <c r="AE115" s="492" t="str">
        <f>'4.2.1NEE'!AR63</f>
        <v>L &lt; 1,000 m</v>
      </c>
      <c r="BT115" s="480"/>
      <c r="CI115" s="480"/>
      <c r="CJ115" s="480"/>
      <c r="CL115" s="480"/>
    </row>
    <row r="116" spans="1:116" s="119" customFormat="1" ht="7.5" customHeight="1">
      <c r="A116" s="574"/>
      <c r="B116" s="1557"/>
      <c r="C116" s="1502"/>
      <c r="D116" s="1566"/>
      <c r="E116" s="1567"/>
      <c r="F116" s="1718"/>
      <c r="G116" s="1725"/>
      <c r="H116" s="1510"/>
      <c r="I116" s="1510"/>
      <c r="J116" s="1510"/>
      <c r="K116" s="1510"/>
      <c r="L116" s="1510"/>
      <c r="M116" s="1510"/>
      <c r="N116" s="1567" t="str">
        <f>'4.2.3BR'!G55</f>
        <v>OP07</v>
      </c>
      <c r="O116" s="1510"/>
      <c r="P116" s="1510"/>
      <c r="Q116" s="1510"/>
      <c r="R116" s="1569"/>
      <c r="S116" s="1567"/>
      <c r="T116" s="1510"/>
      <c r="U116" s="1510"/>
      <c r="V116" s="1410">
        <f>'4.2.3BR'!K55</f>
        <v>28764.95</v>
      </c>
      <c r="W116" s="1411" t="s">
        <v>596</v>
      </c>
      <c r="X116" s="1412">
        <f>'4.2.3BR'!O55</f>
        <v>28791.05</v>
      </c>
      <c r="Y116" s="853"/>
      <c r="Z116" s="1570"/>
      <c r="AA116" s="1570"/>
      <c r="AB116" s="1415">
        <f>'4.2.3BR'!R55</f>
        <v>26.1</v>
      </c>
      <c r="AC116" s="1428"/>
      <c r="AD116" s="491"/>
      <c r="AE116" s="492">
        <f>'4.2.3BR'!CB55</f>
        <v>0</v>
      </c>
      <c r="BU116" s="480"/>
      <c r="CI116" s="480"/>
      <c r="CJ116" s="480"/>
      <c r="CK116" s="480"/>
      <c r="CL116" s="480"/>
      <c r="CM116" s="480"/>
      <c r="CN116" s="480"/>
      <c r="CO116" s="480"/>
      <c r="CP116" s="480"/>
    </row>
    <row r="117" spans="1:116" s="119" customFormat="1" ht="7.5" customHeight="1">
      <c r="A117" s="574"/>
      <c r="B117" s="1557"/>
      <c r="C117" s="1502"/>
      <c r="D117" s="1566"/>
      <c r="E117" s="1567"/>
      <c r="F117" s="1718"/>
      <c r="G117" s="1725" t="s">
        <v>618</v>
      </c>
      <c r="H117" s="1510"/>
      <c r="I117" s="1510"/>
      <c r="J117" s="1510"/>
      <c r="K117" s="1510"/>
      <c r="L117" s="1510"/>
      <c r="M117" s="1510"/>
      <c r="N117" s="1567"/>
      <c r="O117" s="1510"/>
      <c r="P117" s="1510"/>
      <c r="Q117" s="1510"/>
      <c r="R117" s="1569"/>
      <c r="S117" s="1567"/>
      <c r="T117" s="1510"/>
      <c r="U117" s="1510"/>
      <c r="V117" s="1410">
        <f>X116</f>
        <v>28791.05</v>
      </c>
      <c r="W117" s="1411" t="s">
        <v>596</v>
      </c>
      <c r="X117" s="1412">
        <f>V118</f>
        <v>29461.174999999999</v>
      </c>
      <c r="Y117" s="853"/>
      <c r="Z117" s="1570"/>
      <c r="AA117" s="1570"/>
      <c r="AB117" s="1415">
        <f>X117-V117-Z117</f>
        <v>670.125</v>
      </c>
      <c r="AC117" s="1428"/>
      <c r="AD117" s="491"/>
      <c r="AE117" s="492" t="str">
        <f>'4.2.1NEE'!AR64</f>
        <v>L &lt; 1,000 m</v>
      </c>
      <c r="BU117" s="480"/>
      <c r="CI117" s="480"/>
      <c r="CJ117" s="480"/>
      <c r="CK117" s="480"/>
      <c r="CL117" s="480"/>
      <c r="CM117" s="480"/>
      <c r="CN117" s="480"/>
      <c r="CO117" s="480"/>
      <c r="CP117" s="480"/>
    </row>
    <row r="118" spans="1:116" s="119" customFormat="1" ht="7.5" customHeight="1">
      <c r="A118" s="574"/>
      <c r="B118" s="1557"/>
      <c r="C118" s="1502"/>
      <c r="D118" s="1717"/>
      <c r="E118" s="1718"/>
      <c r="F118" s="1718"/>
      <c r="G118" s="1716"/>
      <c r="H118" s="1719"/>
      <c r="I118" s="1719"/>
      <c r="J118" s="1719"/>
      <c r="K118" s="1719" t="str">
        <f>'4.2.3BR'!G56</f>
        <v>SB03</v>
      </c>
      <c r="L118" s="1719"/>
      <c r="M118" s="1719"/>
      <c r="N118" s="1718"/>
      <c r="O118" s="1719"/>
      <c r="P118" s="1719"/>
      <c r="Q118" s="1719"/>
      <c r="R118" s="1720"/>
      <c r="S118" s="1718"/>
      <c r="T118" s="1719"/>
      <c r="U118" s="1719"/>
      <c r="V118" s="1726">
        <f>'4.2.3BR'!K56</f>
        <v>29461.174999999999</v>
      </c>
      <c r="W118" s="1727" t="s">
        <v>596</v>
      </c>
      <c r="X118" s="1728">
        <f>'4.2.3BR'!O56</f>
        <v>29538.825000000001</v>
      </c>
      <c r="Y118" s="1729"/>
      <c r="Z118" s="1721"/>
      <c r="AA118" s="1721"/>
      <c r="AB118" s="1730">
        <f>'4.2.3BR'!R56</f>
        <v>77.650000000000006</v>
      </c>
      <c r="AC118" s="1722"/>
      <c r="AD118" s="1723"/>
      <c r="AE118" s="1731">
        <f>'4.2.3BR'!CB56</f>
        <v>0</v>
      </c>
      <c r="AF118" s="120"/>
      <c r="AG118" s="120"/>
      <c r="AH118" s="120"/>
      <c r="AI118" s="120"/>
      <c r="AJ118" s="120"/>
      <c r="AK118" s="120"/>
      <c r="AL118" s="120"/>
      <c r="AM118" s="120"/>
      <c r="AN118" s="120"/>
      <c r="AO118" s="120"/>
      <c r="AP118" s="120"/>
      <c r="AQ118" s="120"/>
      <c r="CI118" s="480"/>
      <c r="CJ118" s="480"/>
      <c r="CK118" s="480"/>
      <c r="CL118" s="480"/>
      <c r="CM118" s="480"/>
      <c r="CN118" s="480"/>
    </row>
    <row r="119" spans="1:116" s="119" customFormat="1" ht="7.5" customHeight="1">
      <c r="A119" s="574"/>
      <c r="B119" s="1557"/>
      <c r="C119" s="1502"/>
      <c r="D119" s="1566"/>
      <c r="E119" s="1567"/>
      <c r="F119" s="1567"/>
      <c r="G119" s="1716" t="s">
        <v>619</v>
      </c>
      <c r="H119" s="1510"/>
      <c r="I119" s="1510"/>
      <c r="J119" s="1510"/>
      <c r="K119" s="1510"/>
      <c r="L119" s="1510"/>
      <c r="M119" s="1510"/>
      <c r="N119" s="1567"/>
      <c r="O119" s="1510"/>
      <c r="P119" s="1510"/>
      <c r="Q119" s="1510"/>
      <c r="R119" s="1569"/>
      <c r="S119" s="1567"/>
      <c r="T119" s="1510"/>
      <c r="U119" s="1510"/>
      <c r="V119" s="1410">
        <f>X118</f>
        <v>29538.825000000001</v>
      </c>
      <c r="W119" s="1411" t="s">
        <v>596</v>
      </c>
      <c r="X119" s="1412">
        <f>V120</f>
        <v>31936.95</v>
      </c>
      <c r="Y119" s="853"/>
      <c r="Z119" s="1570"/>
      <c r="AA119" s="1570"/>
      <c r="AB119" s="1415">
        <f>X119-V119-Z119</f>
        <v>2398.125</v>
      </c>
      <c r="AC119" s="1428"/>
      <c r="AD119" s="491"/>
      <c r="AE119" s="502" t="str">
        <f>'4.2.1NEE'!AR65</f>
        <v>2,000 m &lt; NEE047-DE04 &lt; 3,000 m</v>
      </c>
      <c r="AF119" s="1399"/>
      <c r="AG119" s="1399"/>
      <c r="AH119" s="1399"/>
      <c r="AI119" s="1399"/>
      <c r="AJ119" s="1399"/>
      <c r="AK119" s="1399"/>
      <c r="AL119" s="1399"/>
      <c r="AM119" s="1399"/>
      <c r="AN119" s="1399"/>
      <c r="AO119" s="1399"/>
      <c r="AP119" s="1399"/>
      <c r="AQ119" s="1399"/>
      <c r="AR119" s="480"/>
      <c r="AS119" s="480"/>
      <c r="AT119" s="480"/>
      <c r="AU119" s="480"/>
      <c r="AV119" s="480"/>
      <c r="AW119" s="480"/>
      <c r="AX119" s="480"/>
      <c r="AY119" s="480"/>
      <c r="AZ119" s="480"/>
      <c r="BA119" s="480"/>
      <c r="BB119" s="480"/>
      <c r="BC119" s="480"/>
      <c r="BD119" s="480"/>
      <c r="BE119" s="480"/>
      <c r="BF119" s="480"/>
      <c r="BG119" s="480"/>
      <c r="BH119" s="480"/>
      <c r="BI119" s="480"/>
      <c r="BJ119" s="480"/>
      <c r="BK119" s="480"/>
      <c r="BL119" s="480"/>
      <c r="BM119" s="480"/>
      <c r="BN119" s="480"/>
      <c r="BO119" s="480"/>
      <c r="BP119" s="480"/>
      <c r="BQ119" s="480"/>
      <c r="CI119" s="480"/>
      <c r="CJ119" s="480"/>
      <c r="CK119" s="480"/>
      <c r="CL119" s="480"/>
      <c r="CM119" s="480"/>
      <c r="CN119" s="480"/>
    </row>
    <row r="120" spans="1:116" s="119" customFormat="1" ht="7.5" customHeight="1">
      <c r="A120" s="574"/>
      <c r="B120" s="1557"/>
      <c r="C120" s="1502"/>
      <c r="D120" s="1566"/>
      <c r="E120" s="1567"/>
      <c r="F120" s="1567"/>
      <c r="G120" s="1716"/>
      <c r="H120" s="1510"/>
      <c r="I120" s="1510"/>
      <c r="J120" s="1510"/>
      <c r="K120" s="1510"/>
      <c r="L120" s="1510"/>
      <c r="M120" s="1510"/>
      <c r="N120" s="1567" t="str">
        <f>'4.2.3BR'!G57</f>
        <v>OP08</v>
      </c>
      <c r="O120" s="1510"/>
      <c r="P120" s="1510"/>
      <c r="Q120" s="1510"/>
      <c r="R120" s="1569"/>
      <c r="S120" s="1567"/>
      <c r="T120" s="1510"/>
      <c r="U120" s="1510"/>
      <c r="V120" s="1410">
        <f>'4.2.3BR'!K57</f>
        <v>31936.95</v>
      </c>
      <c r="W120" s="1411" t="s">
        <v>596</v>
      </c>
      <c r="X120" s="1412">
        <f>'4.2.3BR'!O57</f>
        <v>31963.05</v>
      </c>
      <c r="Y120" s="853"/>
      <c r="Z120" s="1570"/>
      <c r="AA120" s="1570"/>
      <c r="AB120" s="1415">
        <f>'4.2.3BR'!R57</f>
        <v>26.1</v>
      </c>
      <c r="AC120" s="1428"/>
      <c r="AD120" s="491"/>
      <c r="AE120" s="502">
        <f>'4.2.3BR'!CB57</f>
        <v>0</v>
      </c>
      <c r="AF120" s="1399"/>
      <c r="AG120" s="1399"/>
      <c r="AH120" s="1399"/>
      <c r="AI120" s="1399"/>
      <c r="AJ120" s="1399"/>
      <c r="AK120" s="1399"/>
      <c r="AL120" s="1399"/>
      <c r="AM120" s="1399"/>
      <c r="AN120" s="1399"/>
      <c r="AO120" s="1399"/>
      <c r="AP120" s="1399"/>
      <c r="AQ120" s="1399"/>
      <c r="AR120" s="480"/>
      <c r="AS120" s="480"/>
      <c r="AT120" s="480"/>
      <c r="AU120" s="480"/>
      <c r="AV120" s="480"/>
      <c r="AW120" s="480"/>
      <c r="AX120" s="480"/>
      <c r="AY120" s="480"/>
      <c r="AZ120" s="480"/>
      <c r="BA120" s="480"/>
      <c r="BB120" s="480"/>
      <c r="BC120" s="480"/>
      <c r="BD120" s="480"/>
      <c r="BE120" s="480"/>
      <c r="BF120" s="480"/>
      <c r="BG120" s="480"/>
      <c r="BH120" s="480"/>
      <c r="BI120" s="480"/>
      <c r="BJ120" s="480"/>
      <c r="BK120" s="480"/>
      <c r="BL120" s="480"/>
      <c r="BM120" s="480"/>
      <c r="BN120" s="480"/>
      <c r="BO120" s="480"/>
      <c r="BP120" s="480"/>
      <c r="BQ120" s="480"/>
      <c r="CI120" s="480"/>
      <c r="CJ120" s="480"/>
      <c r="CK120" s="480"/>
      <c r="CL120" s="480"/>
      <c r="CM120" s="480"/>
      <c r="CN120" s="480"/>
    </row>
    <row r="121" spans="1:116" s="119" customFormat="1" ht="7.5" customHeight="1">
      <c r="A121" s="574"/>
      <c r="B121" s="1557"/>
      <c r="C121" s="1502"/>
      <c r="D121" s="1637"/>
      <c r="E121" s="1638"/>
      <c r="F121" s="1638"/>
      <c r="G121" s="1732" t="s">
        <v>620</v>
      </c>
      <c r="H121" s="1517"/>
      <c r="I121" s="1517"/>
      <c r="J121" s="1517"/>
      <c r="K121" s="1517"/>
      <c r="L121" s="1517"/>
      <c r="M121" s="1517"/>
      <c r="N121" s="1638"/>
      <c r="O121" s="1517"/>
      <c r="P121" s="1517"/>
      <c r="Q121" s="1517"/>
      <c r="R121" s="1640"/>
      <c r="S121" s="1638"/>
      <c r="T121" s="1517"/>
      <c r="U121" s="1517"/>
      <c r="V121" s="1437">
        <f>X120</f>
        <v>31963.05</v>
      </c>
      <c r="W121" s="1438" t="s">
        <v>596</v>
      </c>
      <c r="X121" s="1439">
        <f>X110</f>
        <v>32000</v>
      </c>
      <c r="Y121" s="1440"/>
      <c r="Z121" s="1669"/>
      <c r="AA121" s="1669"/>
      <c r="AB121" s="1443">
        <f>X121-V121-Z121</f>
        <v>36.950000000000728</v>
      </c>
      <c r="AC121" s="1444"/>
      <c r="AD121" s="1643"/>
      <c r="AE121" s="1733" t="str">
        <f>'4.2.1NEE'!AR66</f>
        <v>NEE048+NEE049 &lt; 1,000 m</v>
      </c>
      <c r="AF121" s="1399"/>
      <c r="AG121" s="1399"/>
      <c r="AH121" s="1399"/>
      <c r="AI121" s="1399"/>
      <c r="AJ121" s="1399"/>
      <c r="AK121" s="1399"/>
      <c r="AL121" s="1399"/>
      <c r="AM121" s="1399"/>
      <c r="AN121" s="1399"/>
      <c r="AO121" s="1399"/>
      <c r="AP121" s="1399"/>
      <c r="AQ121" s="1399"/>
      <c r="AR121" s="480"/>
      <c r="AS121" s="480"/>
      <c r="AT121" s="480"/>
      <c r="AU121" s="480"/>
      <c r="AV121" s="480"/>
      <c r="AW121" s="480"/>
      <c r="AX121" s="480"/>
      <c r="AY121" s="480"/>
      <c r="AZ121" s="480"/>
      <c r="BA121" s="480"/>
      <c r="BB121" s="480"/>
      <c r="BC121" s="480"/>
      <c r="BD121" s="480"/>
      <c r="BE121" s="480"/>
      <c r="BF121" s="480"/>
      <c r="BG121" s="480"/>
      <c r="BH121" s="480"/>
      <c r="BI121" s="480"/>
      <c r="BJ121" s="480"/>
      <c r="BK121" s="480"/>
      <c r="BL121" s="480"/>
      <c r="BM121" s="480"/>
      <c r="BN121" s="480"/>
      <c r="BO121" s="480"/>
      <c r="BP121" s="480"/>
      <c r="BQ121" s="480"/>
      <c r="CI121" s="480"/>
      <c r="CJ121" s="480"/>
      <c r="CK121" s="480"/>
      <c r="CL121" s="480"/>
      <c r="CM121" s="480"/>
      <c r="CN121" s="480"/>
    </row>
    <row r="122" spans="1:116" s="119" customFormat="1" ht="7.5" customHeight="1">
      <c r="A122" s="574"/>
      <c r="B122" s="1557"/>
      <c r="C122" s="1502"/>
      <c r="D122" s="1645"/>
      <c r="E122" s="1646" t="str">
        <f>'4.2.7DE'!G27</f>
        <v>DE04</v>
      </c>
      <c r="F122" s="1646"/>
      <c r="G122" s="1734"/>
      <c r="H122" s="1530"/>
      <c r="I122" s="1530"/>
      <c r="J122" s="1530"/>
      <c r="K122" s="1530"/>
      <c r="L122" s="1530"/>
      <c r="M122" s="1530"/>
      <c r="N122" s="1646"/>
      <c r="O122" s="1530"/>
      <c r="P122" s="1530"/>
      <c r="Q122" s="1530"/>
      <c r="R122" s="1648"/>
      <c r="S122" s="1646"/>
      <c r="T122" s="1530"/>
      <c r="U122" s="1530"/>
      <c r="V122" s="1735">
        <f>'4.2.7DE'!I27</f>
        <v>31600</v>
      </c>
      <c r="W122" s="1736" t="s">
        <v>596</v>
      </c>
      <c r="X122" s="1737">
        <f>'4.2.7DE'!L27</f>
        <v>31900</v>
      </c>
      <c r="Y122" s="1738"/>
      <c r="Z122" s="1739"/>
      <c r="AA122" s="1739"/>
      <c r="AB122" s="1536">
        <f>X122-V122-Z122</f>
        <v>300</v>
      </c>
      <c r="AC122" s="1537"/>
      <c r="AD122" s="499"/>
      <c r="AE122" s="511"/>
      <c r="AF122" s="1399"/>
      <c r="AG122" s="1399"/>
      <c r="AH122" s="1399"/>
      <c r="AI122" s="1399"/>
      <c r="AJ122" s="1399"/>
      <c r="AK122" s="1399"/>
      <c r="AL122" s="1399"/>
      <c r="AM122" s="1399"/>
      <c r="AN122" s="1399"/>
      <c r="AO122" s="1399"/>
      <c r="AP122" s="1399"/>
      <c r="AQ122" s="1399"/>
      <c r="AR122" s="480"/>
      <c r="AS122" s="480"/>
      <c r="AT122" s="480"/>
      <c r="AU122" s="480"/>
      <c r="AV122" s="480"/>
      <c r="AW122" s="480"/>
      <c r="AX122" s="480"/>
      <c r="AY122" s="480"/>
      <c r="AZ122" s="480"/>
      <c r="BA122" s="480"/>
      <c r="BB122" s="480"/>
      <c r="BC122" s="480"/>
      <c r="BD122" s="480"/>
      <c r="BE122" s="480"/>
      <c r="BF122" s="480"/>
      <c r="BG122" s="480"/>
      <c r="BH122" s="480"/>
      <c r="BI122" s="480"/>
      <c r="BJ122" s="480"/>
      <c r="BK122" s="480"/>
      <c r="BL122" s="480"/>
      <c r="BM122" s="480"/>
      <c r="BN122" s="480"/>
      <c r="BO122" s="480"/>
      <c r="BP122" s="480"/>
      <c r="BQ122" s="480"/>
      <c r="CI122" s="480"/>
      <c r="CJ122" s="480"/>
      <c r="CK122" s="480"/>
      <c r="CL122" s="480"/>
      <c r="CM122" s="480"/>
      <c r="CN122" s="480"/>
    </row>
    <row r="123" spans="1:116" s="119" customFormat="1" ht="7.5" customHeight="1">
      <c r="A123" s="579"/>
      <c r="B123" s="1658"/>
      <c r="C123" s="1539"/>
      <c r="D123" s="1659"/>
      <c r="E123" s="1660"/>
      <c r="F123" s="1660"/>
      <c r="G123" s="1661"/>
      <c r="H123" s="1661"/>
      <c r="I123" s="1661"/>
      <c r="J123" s="1661"/>
      <c r="K123" s="1661"/>
      <c r="L123" s="1661"/>
      <c r="M123" s="1661"/>
      <c r="N123" s="1660"/>
      <c r="O123" s="1661"/>
      <c r="P123" s="1661"/>
      <c r="Q123" s="1661"/>
      <c r="R123" s="1662" t="str">
        <f>'4.2.5BL'!G22</f>
        <v>BL03</v>
      </c>
      <c r="S123" s="1660"/>
      <c r="T123" s="1661"/>
      <c r="U123" s="1661"/>
      <c r="V123" s="2347">
        <f>'4.2.5BL'!I22</f>
        <v>29130</v>
      </c>
      <c r="W123" s="2348"/>
      <c r="X123" s="2348"/>
      <c r="Y123" s="2349"/>
      <c r="Z123" s="1663"/>
      <c r="AA123" s="1663"/>
      <c r="AB123" s="2324" t="s">
        <v>596</v>
      </c>
      <c r="AC123" s="2325"/>
      <c r="AD123" s="503"/>
      <c r="AE123" s="504" t="str">
        <f>'4.2.5BL'!BN22</f>
        <v>PA</v>
      </c>
      <c r="CB123" s="480"/>
      <c r="CC123" s="480"/>
      <c r="CK123" s="480"/>
      <c r="CL123" s="480"/>
      <c r="CM123" s="480"/>
      <c r="CN123" s="480"/>
    </row>
    <row r="124" spans="1:116" s="480" customFormat="1" ht="7.5" customHeight="1">
      <c r="A124" s="585"/>
      <c r="B124" s="1553" t="s">
        <v>598</v>
      </c>
      <c r="C124" s="1554" t="s">
        <v>681</v>
      </c>
      <c r="D124" s="1363" t="s">
        <v>682</v>
      </c>
      <c r="E124" s="1364"/>
      <c r="F124" s="1364"/>
      <c r="G124" s="1365"/>
      <c r="H124" s="1365"/>
      <c r="I124" s="1365"/>
      <c r="J124" s="1365"/>
      <c r="K124" s="1365"/>
      <c r="L124" s="1365"/>
      <c r="M124" s="1365"/>
      <c r="N124" s="1364"/>
      <c r="O124" s="1365"/>
      <c r="P124" s="1365"/>
      <c r="Q124" s="1365"/>
      <c r="R124" s="1369"/>
      <c r="S124" s="1364"/>
      <c r="T124" s="1365"/>
      <c r="U124" s="1365"/>
      <c r="V124" s="1370">
        <v>32000</v>
      </c>
      <c r="W124" s="1503" t="s">
        <v>596</v>
      </c>
      <c r="X124" s="1372">
        <v>35000</v>
      </c>
      <c r="Y124" s="1373"/>
      <c r="Z124" s="1555"/>
      <c r="AA124" s="1555"/>
      <c r="AB124" s="1376">
        <f>(X124-V124)-Z124</f>
        <v>3000</v>
      </c>
      <c r="AC124" s="1504"/>
      <c r="AD124" s="488"/>
      <c r="AE124" s="476"/>
      <c r="AF124" s="119"/>
      <c r="AG124" s="119"/>
      <c r="AH124" s="119"/>
      <c r="AI124" s="119"/>
      <c r="AJ124" s="119"/>
      <c r="AK124" s="119"/>
      <c r="AL124" s="119"/>
      <c r="AM124" s="119"/>
      <c r="AN124" s="119"/>
      <c r="AO124" s="119"/>
      <c r="AP124" s="119"/>
      <c r="AQ124" s="119"/>
      <c r="AR124" s="119"/>
      <c r="AS124" s="119"/>
      <c r="AT124" s="119"/>
      <c r="AU124" s="119"/>
      <c r="AV124" s="119"/>
      <c r="AW124" s="119"/>
      <c r="AX124" s="119"/>
      <c r="AY124" s="119"/>
      <c r="AZ124" s="119"/>
      <c r="BA124" s="119"/>
      <c r="BB124" s="119"/>
      <c r="BC124" s="119"/>
      <c r="BD124" s="119"/>
      <c r="BE124" s="119"/>
      <c r="BF124" s="119"/>
      <c r="BG124" s="119"/>
      <c r="BH124" s="119"/>
      <c r="BI124" s="119"/>
      <c r="BJ124" s="119"/>
      <c r="BK124" s="119"/>
      <c r="BL124" s="119"/>
      <c r="BM124" s="119"/>
      <c r="BN124" s="119"/>
      <c r="BO124" s="119"/>
      <c r="BP124" s="119"/>
      <c r="BQ124" s="119"/>
      <c r="CE124" s="119"/>
      <c r="CF124" s="119"/>
      <c r="CG124" s="119"/>
      <c r="CH124" s="119"/>
      <c r="CI124" s="119"/>
      <c r="CJ124" s="119"/>
      <c r="CO124" s="119"/>
      <c r="CP124" s="119"/>
      <c r="CQ124" s="119"/>
      <c r="CR124" s="119"/>
      <c r="CS124" s="119"/>
      <c r="CT124" s="119"/>
      <c r="CU124" s="119"/>
      <c r="CV124" s="119"/>
    </row>
    <row r="125" spans="1:116" s="119" customFormat="1" ht="7.5" customHeight="1">
      <c r="A125" s="574"/>
      <c r="B125" s="1557"/>
      <c r="C125" s="1502"/>
      <c r="D125" s="1558"/>
      <c r="E125" s="1559"/>
      <c r="F125" s="1559"/>
      <c r="G125" s="1740" t="s">
        <v>621</v>
      </c>
      <c r="H125" s="1561"/>
      <c r="I125" s="1561"/>
      <c r="J125" s="1561"/>
      <c r="K125" s="1561"/>
      <c r="L125" s="1561"/>
      <c r="M125" s="1561"/>
      <c r="N125" s="1559"/>
      <c r="O125" s="1561"/>
      <c r="P125" s="1561"/>
      <c r="Q125" s="1561"/>
      <c r="R125" s="1562"/>
      <c r="S125" s="1559"/>
      <c r="T125" s="1561"/>
      <c r="U125" s="1561"/>
      <c r="V125" s="1708">
        <f>V124</f>
        <v>32000</v>
      </c>
      <c r="W125" s="1741" t="s">
        <v>596</v>
      </c>
      <c r="X125" s="1710">
        <f>V126</f>
        <v>32426.95</v>
      </c>
      <c r="Y125" s="1711"/>
      <c r="Z125" s="1712"/>
      <c r="AA125" s="1712"/>
      <c r="AB125" s="1396">
        <f>X125-V125-Z125</f>
        <v>426.95000000000073</v>
      </c>
      <c r="AC125" s="1714"/>
      <c r="AD125" s="489"/>
      <c r="AE125" s="490" t="str">
        <f>'4.2.1NEE'!AR68</f>
        <v>NEE048+NEE049 &lt; 1,000 m</v>
      </c>
    </row>
    <row r="126" spans="1:116" s="119" customFormat="1" ht="7.5" customHeight="1">
      <c r="A126" s="574"/>
      <c r="B126" s="1557"/>
      <c r="C126" s="1502"/>
      <c r="D126" s="1566"/>
      <c r="E126" s="1567"/>
      <c r="F126" s="1567"/>
      <c r="G126" s="1568"/>
      <c r="H126" s="1510"/>
      <c r="I126" s="1510"/>
      <c r="J126" s="1510"/>
      <c r="K126" s="1510"/>
      <c r="L126" s="1510"/>
      <c r="M126" s="1510" t="str">
        <f>'4.2.3BR'!G59</f>
        <v>VD14</v>
      </c>
      <c r="N126" s="1567"/>
      <c r="O126" s="1510"/>
      <c r="P126" s="1510"/>
      <c r="Q126" s="1510"/>
      <c r="R126" s="1569"/>
      <c r="S126" s="1567"/>
      <c r="T126" s="1510"/>
      <c r="U126" s="1510"/>
      <c r="V126" s="1410">
        <f>'4.2.3BR'!K59</f>
        <v>32426.95</v>
      </c>
      <c r="W126" s="1411" t="s">
        <v>596</v>
      </c>
      <c r="X126" s="1412">
        <f>'4.2.3BR'!O59</f>
        <v>32453.05</v>
      </c>
      <c r="Y126" s="853"/>
      <c r="Z126" s="1570"/>
      <c r="AA126" s="1570"/>
      <c r="AB126" s="1396">
        <f>'4.2.3BR'!R59</f>
        <v>26.1</v>
      </c>
      <c r="AC126" s="1428"/>
      <c r="AD126" s="491"/>
      <c r="AE126" s="492">
        <f>'4.2.3BR'!CB59</f>
        <v>0</v>
      </c>
    </row>
    <row r="127" spans="1:116" s="119" customFormat="1" ht="7.5" customHeight="1">
      <c r="A127" s="574"/>
      <c r="B127" s="1557"/>
      <c r="C127" s="1502"/>
      <c r="D127" s="1566"/>
      <c r="E127" s="1567"/>
      <c r="F127" s="1567"/>
      <c r="G127" s="1568" t="s">
        <v>780</v>
      </c>
      <c r="H127" s="1510"/>
      <c r="I127" s="1510"/>
      <c r="J127" s="1510"/>
      <c r="K127" s="1510"/>
      <c r="L127" s="1510"/>
      <c r="M127" s="1510"/>
      <c r="N127" s="1567"/>
      <c r="O127" s="1510"/>
      <c r="P127" s="1510"/>
      <c r="Q127" s="1510"/>
      <c r="R127" s="1569"/>
      <c r="S127" s="1567"/>
      <c r="T127" s="1510"/>
      <c r="U127" s="1510"/>
      <c r="V127" s="1410">
        <f>X126</f>
        <v>32453.05</v>
      </c>
      <c r="W127" s="1411" t="s">
        <v>596</v>
      </c>
      <c r="X127" s="1412">
        <f>V128</f>
        <v>34084.925000000003</v>
      </c>
      <c r="Y127" s="853"/>
      <c r="Z127" s="1570"/>
      <c r="AA127" s="1570"/>
      <c r="AB127" s="1396">
        <f>X127-V127-Z127</f>
        <v>1631.8750000000036</v>
      </c>
      <c r="AC127" s="1428"/>
      <c r="AD127" s="491"/>
      <c r="AE127" s="492" t="str">
        <f>'4.2.1NEE'!AR69</f>
        <v>1,000 m &lt; NEE050-DE05 &lt; 2,000 m</v>
      </c>
      <c r="AI127" s="120"/>
      <c r="AJ127" s="120"/>
      <c r="AK127" s="120"/>
      <c r="AL127" s="120"/>
      <c r="AM127" s="120"/>
      <c r="AN127" s="120"/>
      <c r="AO127" s="120"/>
      <c r="AP127" s="120"/>
      <c r="AQ127" s="120"/>
    </row>
    <row r="128" spans="1:116" s="119" customFormat="1" ht="7.5" customHeight="1">
      <c r="A128" s="574"/>
      <c r="B128" s="1557"/>
      <c r="C128" s="1502"/>
      <c r="D128" s="1566"/>
      <c r="E128" s="1567"/>
      <c r="F128" s="1567"/>
      <c r="G128" s="1568"/>
      <c r="H128" s="1510"/>
      <c r="I128" s="1510"/>
      <c r="J128" s="1510"/>
      <c r="K128" s="1510"/>
      <c r="L128" s="1510"/>
      <c r="M128" s="1510" t="str">
        <f>'4.2.3BR'!G60</f>
        <v>VD15</v>
      </c>
      <c r="N128" s="1567"/>
      <c r="O128" s="1510"/>
      <c r="P128" s="1510"/>
      <c r="Q128" s="1510"/>
      <c r="R128" s="1569"/>
      <c r="S128" s="1567"/>
      <c r="T128" s="1510"/>
      <c r="U128" s="1510"/>
      <c r="V128" s="1410">
        <f>'4.2.3BR'!K60</f>
        <v>34084.925000000003</v>
      </c>
      <c r="W128" s="1411" t="s">
        <v>596</v>
      </c>
      <c r="X128" s="1412">
        <f>'4.2.3BR'!O60</f>
        <v>34155.074999999997</v>
      </c>
      <c r="Y128" s="853"/>
      <c r="Z128" s="1570"/>
      <c r="AA128" s="1570"/>
      <c r="AB128" s="1396">
        <f>'4.2.3BR'!R60</f>
        <v>70.150000000000006</v>
      </c>
      <c r="AC128" s="1428"/>
      <c r="AD128" s="491"/>
      <c r="AE128" s="492">
        <f>'4.2.3BR'!CB60</f>
        <v>0</v>
      </c>
      <c r="AI128" s="120"/>
      <c r="AJ128" s="120"/>
      <c r="AK128" s="120"/>
      <c r="AL128" s="120"/>
      <c r="AM128" s="120"/>
      <c r="AN128" s="120"/>
      <c r="AO128" s="120"/>
      <c r="AP128" s="120"/>
      <c r="AQ128" s="120"/>
      <c r="CW128" s="480"/>
      <c r="CX128" s="480"/>
      <c r="CY128" s="480"/>
      <c r="CZ128" s="480"/>
      <c r="DA128" s="480"/>
      <c r="DB128" s="480"/>
      <c r="DC128" s="480"/>
      <c r="DD128" s="480"/>
      <c r="DE128" s="480"/>
      <c r="DF128" s="480"/>
      <c r="DG128" s="480"/>
      <c r="DH128" s="480"/>
      <c r="DI128" s="480"/>
      <c r="DJ128" s="480"/>
      <c r="DK128" s="480"/>
      <c r="DL128" s="480"/>
    </row>
    <row r="129" spans="1:116" s="119" customFormat="1" ht="7.5" customHeight="1">
      <c r="A129" s="574"/>
      <c r="B129" s="1557"/>
      <c r="C129" s="1502"/>
      <c r="D129" s="1637"/>
      <c r="E129" s="1638"/>
      <c r="F129" s="1638"/>
      <c r="G129" s="1639" t="s">
        <v>622</v>
      </c>
      <c r="H129" s="1517"/>
      <c r="I129" s="1517"/>
      <c r="J129" s="1517"/>
      <c r="K129" s="1517"/>
      <c r="L129" s="1517"/>
      <c r="M129" s="1517"/>
      <c r="N129" s="1638"/>
      <c r="O129" s="1517"/>
      <c r="P129" s="1517"/>
      <c r="Q129" s="1517"/>
      <c r="R129" s="1640"/>
      <c r="S129" s="1638"/>
      <c r="T129" s="1517"/>
      <c r="U129" s="1517"/>
      <c r="V129" s="1437">
        <f>X128</f>
        <v>34155.074999999997</v>
      </c>
      <c r="W129" s="1438" t="s">
        <v>596</v>
      </c>
      <c r="X129" s="1439">
        <f>X124</f>
        <v>35000</v>
      </c>
      <c r="Y129" s="1440"/>
      <c r="Z129" s="1669"/>
      <c r="AA129" s="1669"/>
      <c r="AB129" s="1443">
        <f>X129-V129-Z129</f>
        <v>844.92500000000291</v>
      </c>
      <c r="AC129" s="1444"/>
      <c r="AD129" s="1643"/>
      <c r="AE129" s="1644" t="str">
        <f>'4.2.1NEE'!AR70</f>
        <v>NEE051+NEE052-HE03-DE06 &lt; 1,000 m</v>
      </c>
      <c r="AF129" s="120"/>
      <c r="AG129" s="120"/>
      <c r="AH129" s="120"/>
      <c r="AI129" s="120"/>
      <c r="AJ129" s="120"/>
      <c r="AK129" s="120"/>
      <c r="AL129" s="120"/>
      <c r="AM129" s="120"/>
      <c r="AN129" s="120"/>
      <c r="AO129" s="120"/>
      <c r="AP129" s="120"/>
      <c r="AQ129" s="120"/>
      <c r="CW129" s="480"/>
      <c r="CX129" s="480"/>
      <c r="CY129" s="480"/>
      <c r="CZ129" s="480"/>
      <c r="DA129" s="480"/>
      <c r="DB129" s="480"/>
      <c r="DC129" s="480"/>
      <c r="DD129" s="480"/>
      <c r="DE129" s="480"/>
      <c r="DF129" s="480"/>
      <c r="DG129" s="480"/>
      <c r="DH129" s="480"/>
      <c r="DI129" s="480"/>
      <c r="DJ129" s="480"/>
      <c r="DK129" s="480"/>
      <c r="DL129" s="480"/>
    </row>
    <row r="130" spans="1:116" s="119" customFormat="1" ht="7.5" customHeight="1">
      <c r="A130" s="574"/>
      <c r="B130" s="1557"/>
      <c r="C130" s="1502"/>
      <c r="D130" s="1558"/>
      <c r="E130" s="1559" t="str">
        <f>'4.2.7DE'!G33</f>
        <v>DE05</v>
      </c>
      <c r="F130" s="1559"/>
      <c r="G130" s="1560"/>
      <c r="H130" s="1561"/>
      <c r="I130" s="1561"/>
      <c r="J130" s="1561"/>
      <c r="K130" s="1561"/>
      <c r="L130" s="1561"/>
      <c r="M130" s="1561"/>
      <c r="N130" s="1559"/>
      <c r="O130" s="1561"/>
      <c r="P130" s="1561"/>
      <c r="Q130" s="1561"/>
      <c r="R130" s="1562"/>
      <c r="S130" s="1559"/>
      <c r="T130" s="1561"/>
      <c r="U130" s="1561"/>
      <c r="V130" s="1708">
        <f>'4.2.7DE'!I33</f>
        <v>33425</v>
      </c>
      <c r="W130" s="1741" t="s">
        <v>596</v>
      </c>
      <c r="X130" s="1710">
        <f>'4.2.7DE'!L33</f>
        <v>33575</v>
      </c>
      <c r="Y130" s="1711"/>
      <c r="Z130" s="1563"/>
      <c r="AA130" s="1563"/>
      <c r="AB130" s="1396">
        <f>X130-V130-Z130</f>
        <v>150</v>
      </c>
      <c r="AC130" s="1447"/>
      <c r="AD130" s="489"/>
      <c r="AE130" s="512"/>
      <c r="AF130" s="120"/>
      <c r="AG130" s="120"/>
      <c r="AH130" s="120"/>
      <c r="AI130" s="120"/>
      <c r="AJ130" s="120"/>
      <c r="AK130" s="120"/>
      <c r="AL130" s="120"/>
      <c r="AM130" s="120"/>
      <c r="AN130" s="120"/>
      <c r="AO130" s="120"/>
      <c r="AP130" s="120"/>
      <c r="AQ130" s="120"/>
      <c r="CQ130" s="480"/>
      <c r="CR130" s="480"/>
      <c r="CS130" s="480"/>
      <c r="CT130" s="480"/>
      <c r="CU130" s="480"/>
    </row>
    <row r="131" spans="1:116" s="119" customFormat="1" ht="7.5" customHeight="1">
      <c r="A131" s="574"/>
      <c r="B131" s="1557"/>
      <c r="C131" s="1502"/>
      <c r="D131" s="1566"/>
      <c r="E131" s="1567"/>
      <c r="F131" s="1567" t="str">
        <f>'4.2.8HE'!G29</f>
        <v>HE03</v>
      </c>
      <c r="G131" s="1716"/>
      <c r="H131" s="1510"/>
      <c r="I131" s="1510"/>
      <c r="J131" s="1510"/>
      <c r="K131" s="1510"/>
      <c r="L131" s="1510"/>
      <c r="M131" s="1510"/>
      <c r="N131" s="1567"/>
      <c r="O131" s="1510"/>
      <c r="P131" s="1510"/>
      <c r="Q131" s="1510"/>
      <c r="R131" s="1569"/>
      <c r="S131" s="1567"/>
      <c r="T131" s="1510"/>
      <c r="U131" s="1510"/>
      <c r="V131" s="1511">
        <f>'4.2.8HE'!I29</f>
        <v>34200</v>
      </c>
      <c r="W131" s="1512" t="s">
        <v>596</v>
      </c>
      <c r="X131" s="1513">
        <f>'4.2.8HE'!L29</f>
        <v>34350</v>
      </c>
      <c r="Y131" s="1514"/>
      <c r="Z131" s="1570"/>
      <c r="AA131" s="1570"/>
      <c r="AB131" s="1415">
        <f>'4.2.8HE'!N29</f>
        <v>150</v>
      </c>
      <c r="AC131" s="1428"/>
      <c r="AD131" s="491"/>
      <c r="AE131" s="502"/>
      <c r="AF131" s="120"/>
      <c r="AG131" s="120"/>
      <c r="AH131" s="120"/>
      <c r="AI131" s="120"/>
      <c r="BO131" s="480"/>
      <c r="BP131" s="480"/>
      <c r="BQ131" s="480"/>
      <c r="BR131" s="480"/>
      <c r="BS131" s="480"/>
    </row>
    <row r="132" spans="1:116" s="119" customFormat="1" ht="7.5" customHeight="1">
      <c r="A132" s="574"/>
      <c r="B132" s="1557"/>
      <c r="C132" s="1502"/>
      <c r="D132" s="1742"/>
      <c r="E132" s="1743" t="str">
        <f>'4.2.7DE'!G36</f>
        <v>DE06</v>
      </c>
      <c r="F132" s="1743"/>
      <c r="G132" s="1744"/>
      <c r="H132" s="1745"/>
      <c r="I132" s="1745"/>
      <c r="J132" s="1745"/>
      <c r="K132" s="1745"/>
      <c r="L132" s="1745"/>
      <c r="M132" s="1745"/>
      <c r="N132" s="1743"/>
      <c r="O132" s="1745"/>
      <c r="P132" s="1745"/>
      <c r="Q132" s="1745"/>
      <c r="R132" s="1746"/>
      <c r="S132" s="1743"/>
      <c r="T132" s="1745"/>
      <c r="U132" s="1745"/>
      <c r="V132" s="1747">
        <f>'4.2.7DE'!I36</f>
        <v>34375</v>
      </c>
      <c r="W132" s="1748" t="s">
        <v>596</v>
      </c>
      <c r="X132" s="1749">
        <f>'4.2.7DE'!L36</f>
        <v>34900</v>
      </c>
      <c r="Y132" s="1750"/>
      <c r="Z132" s="1693"/>
      <c r="AA132" s="1693"/>
      <c r="AB132" s="1694">
        <f>X132-V132-Z132</f>
        <v>525</v>
      </c>
      <c r="AC132" s="1751"/>
      <c r="AD132" s="513"/>
      <c r="AE132" s="514"/>
      <c r="AF132" s="120"/>
      <c r="AG132" s="120"/>
      <c r="AH132" s="120"/>
      <c r="AI132" s="120"/>
      <c r="AJ132" s="120"/>
      <c r="AK132" s="120"/>
      <c r="AL132" s="120"/>
      <c r="AM132" s="120"/>
      <c r="AN132" s="120"/>
      <c r="AO132" s="120"/>
      <c r="AP132" s="120"/>
      <c r="AQ132" s="120"/>
      <c r="CQ132" s="480"/>
      <c r="CR132" s="480"/>
      <c r="CS132" s="480"/>
      <c r="CT132" s="480"/>
      <c r="CU132" s="480"/>
    </row>
    <row r="133" spans="1:116" s="119" customFormat="1" ht="7.5" customHeight="1">
      <c r="A133" s="574"/>
      <c r="B133" s="1557"/>
      <c r="C133" s="1502"/>
      <c r="D133" s="1558"/>
      <c r="E133" s="1559"/>
      <c r="F133" s="1559"/>
      <c r="G133" s="1561"/>
      <c r="H133" s="1561"/>
      <c r="I133" s="1561"/>
      <c r="J133" s="1561"/>
      <c r="K133" s="1561"/>
      <c r="L133" s="1561"/>
      <c r="M133" s="1561"/>
      <c r="N133" s="1559"/>
      <c r="O133" s="1561"/>
      <c r="P133" s="1561"/>
      <c r="Q133" s="1561"/>
      <c r="R133" s="1562"/>
      <c r="S133" s="1559"/>
      <c r="T133" s="1561"/>
      <c r="U133" s="1561"/>
      <c r="V133" s="1708"/>
      <c r="W133" s="1741"/>
      <c r="X133" s="1710"/>
      <c r="Y133" s="1711"/>
      <c r="Z133" s="1563"/>
      <c r="AA133" s="1563"/>
      <c r="AB133" s="1396"/>
      <c r="AC133" s="1447"/>
      <c r="AD133" s="489"/>
      <c r="AE133" s="512"/>
      <c r="AF133" s="480"/>
      <c r="AG133" s="480"/>
      <c r="AH133" s="480"/>
      <c r="AI133" s="480"/>
      <c r="AJ133" s="480"/>
      <c r="AK133" s="480"/>
      <c r="AL133" s="480"/>
      <c r="AM133" s="480"/>
      <c r="AN133" s="480"/>
      <c r="AO133" s="480"/>
      <c r="AP133" s="480"/>
      <c r="AQ133" s="480"/>
      <c r="AR133" s="480"/>
      <c r="AS133" s="1399"/>
      <c r="AT133" s="480"/>
      <c r="AU133" s="480"/>
      <c r="AV133" s="480"/>
      <c r="AW133" s="480"/>
      <c r="AX133" s="480"/>
      <c r="AY133" s="480"/>
      <c r="AZ133" s="480"/>
      <c r="CQ133" s="480"/>
      <c r="CR133" s="480"/>
      <c r="CS133" s="480"/>
      <c r="CT133" s="480"/>
      <c r="CU133" s="480"/>
    </row>
    <row r="134" spans="1:116" s="480" customFormat="1" ht="7.5" customHeight="1">
      <c r="A134" s="574"/>
      <c r="B134" s="1557"/>
      <c r="C134" s="1502"/>
      <c r="D134" s="1363" t="s">
        <v>687</v>
      </c>
      <c r="E134" s="1364"/>
      <c r="F134" s="1364"/>
      <c r="G134" s="1365"/>
      <c r="H134" s="1365"/>
      <c r="I134" s="1365"/>
      <c r="J134" s="1365"/>
      <c r="K134" s="1365"/>
      <c r="L134" s="1365"/>
      <c r="M134" s="1365"/>
      <c r="N134" s="1364"/>
      <c r="O134" s="1365"/>
      <c r="P134" s="1365"/>
      <c r="Q134" s="1365"/>
      <c r="R134" s="1369"/>
      <c r="S134" s="1364"/>
      <c r="T134" s="1365"/>
      <c r="U134" s="1365"/>
      <c r="V134" s="1370">
        <v>35000</v>
      </c>
      <c r="W134" s="1503" t="s">
        <v>596</v>
      </c>
      <c r="X134" s="1372">
        <v>42000</v>
      </c>
      <c r="Y134" s="1373"/>
      <c r="Z134" s="1555"/>
      <c r="AA134" s="1555"/>
      <c r="AB134" s="1376">
        <f>(X134-V134)-Z134</f>
        <v>7000</v>
      </c>
      <c r="AC134" s="1504"/>
      <c r="AD134" s="488"/>
      <c r="AE134" s="476"/>
      <c r="AS134" s="1399"/>
      <c r="BL134" s="119"/>
      <c r="BM134" s="119"/>
      <c r="BN134" s="119"/>
      <c r="BO134" s="119"/>
      <c r="BP134" s="119"/>
      <c r="BQ134" s="119"/>
      <c r="BR134" s="119"/>
      <c r="BS134" s="119"/>
      <c r="BT134" s="119"/>
      <c r="BU134" s="119"/>
      <c r="BV134" s="119"/>
      <c r="BW134" s="119"/>
      <c r="BX134" s="119"/>
      <c r="BY134" s="119"/>
      <c r="BZ134" s="119"/>
      <c r="CA134" s="119"/>
      <c r="CB134" s="119"/>
      <c r="CC134" s="119"/>
      <c r="CD134" s="119"/>
      <c r="CE134" s="119"/>
      <c r="CF134" s="119"/>
      <c r="CG134" s="119"/>
      <c r="CH134" s="119"/>
      <c r="CI134" s="119"/>
      <c r="CJ134" s="119"/>
      <c r="CK134" s="119"/>
      <c r="CL134" s="119"/>
      <c r="CM134" s="119"/>
      <c r="CN134" s="119"/>
      <c r="CO134" s="119"/>
      <c r="CP134" s="119"/>
      <c r="CQ134" s="119"/>
      <c r="CR134" s="119"/>
      <c r="CS134" s="119"/>
      <c r="CT134" s="119"/>
      <c r="CU134" s="119"/>
      <c r="CV134" s="119"/>
      <c r="CW134" s="119"/>
      <c r="CX134" s="119"/>
      <c r="CY134" s="119"/>
      <c r="CZ134" s="119"/>
      <c r="DA134" s="119"/>
      <c r="DB134" s="119"/>
      <c r="DC134" s="119"/>
      <c r="DD134" s="119"/>
      <c r="DE134" s="119"/>
      <c r="DF134" s="119"/>
      <c r="DG134" s="119"/>
      <c r="DH134" s="119"/>
      <c r="DI134" s="119"/>
      <c r="DJ134" s="119"/>
      <c r="DK134" s="119"/>
      <c r="DL134" s="119"/>
    </row>
    <row r="135" spans="1:116" s="480" customFormat="1" ht="7.5" customHeight="1">
      <c r="A135" s="1507"/>
      <c r="B135" s="1664"/>
      <c r="C135" s="1634"/>
      <c r="D135" s="1381"/>
      <c r="E135" s="1382"/>
      <c r="F135" s="1382"/>
      <c r="G135" s="1665" t="s">
        <v>623</v>
      </c>
      <c r="H135" s="1389"/>
      <c r="I135" s="1389"/>
      <c r="J135" s="1389"/>
      <c r="K135" s="1389"/>
      <c r="L135" s="1389"/>
      <c r="M135" s="1389"/>
      <c r="N135" s="1382"/>
      <c r="O135" s="1389"/>
      <c r="P135" s="1389"/>
      <c r="Q135" s="1389"/>
      <c r="R135" s="1388"/>
      <c r="S135" s="1382"/>
      <c r="T135" s="1389"/>
      <c r="U135" s="1389"/>
      <c r="V135" s="1390">
        <f>V134</f>
        <v>35000</v>
      </c>
      <c r="W135" s="1635" t="s">
        <v>596</v>
      </c>
      <c r="X135" s="1392">
        <f>V136</f>
        <v>35335.5</v>
      </c>
      <c r="Y135" s="1393"/>
      <c r="Z135" s="1563"/>
      <c r="AA135" s="1563"/>
      <c r="AB135" s="1396">
        <f>X135-V135-Z135</f>
        <v>335.5</v>
      </c>
      <c r="AC135" s="1447"/>
      <c r="AD135" s="1636"/>
      <c r="AE135" s="477" t="str">
        <f>'4.2.1NEE'!AR72</f>
        <v>NEE051+NEE052-HE03-DE06 &lt; 1,000 m</v>
      </c>
      <c r="AF135" s="119"/>
      <c r="AG135" s="119"/>
      <c r="AH135" s="119"/>
      <c r="AI135" s="119"/>
      <c r="AJ135" s="119"/>
      <c r="AK135" s="119"/>
      <c r="AL135" s="119"/>
      <c r="AM135" s="119"/>
      <c r="AN135" s="119"/>
      <c r="AO135" s="119"/>
      <c r="AP135" s="119"/>
      <c r="AQ135" s="119"/>
      <c r="AR135" s="119"/>
      <c r="AS135" s="119"/>
      <c r="AT135" s="119"/>
      <c r="AU135" s="119"/>
      <c r="AV135" s="119"/>
      <c r="AW135" s="119"/>
      <c r="AX135" s="119"/>
      <c r="AY135" s="119"/>
      <c r="AZ135" s="119"/>
      <c r="BA135" s="119"/>
      <c r="BB135" s="119"/>
      <c r="BC135" s="119"/>
      <c r="BD135" s="119"/>
      <c r="BE135" s="119"/>
      <c r="BF135" s="119"/>
      <c r="BG135" s="119"/>
      <c r="BH135" s="119"/>
      <c r="BI135" s="119"/>
      <c r="BJ135" s="119"/>
      <c r="BK135" s="119"/>
      <c r="BL135" s="119"/>
      <c r="BM135" s="119"/>
      <c r="BN135" s="119"/>
      <c r="BO135" s="119"/>
      <c r="BP135" s="119"/>
      <c r="BQ135" s="119"/>
    </row>
    <row r="136" spans="1:116" s="119" customFormat="1" ht="7.5" customHeight="1">
      <c r="A136" s="574"/>
      <c r="B136" s="1557"/>
      <c r="C136" s="1502"/>
      <c r="D136" s="1566"/>
      <c r="E136" s="1567"/>
      <c r="F136" s="1567"/>
      <c r="G136" s="1568"/>
      <c r="H136" s="1510"/>
      <c r="I136" s="1510"/>
      <c r="J136" s="1510"/>
      <c r="K136" s="1510"/>
      <c r="L136" s="1510"/>
      <c r="M136" s="1510"/>
      <c r="N136" s="1567" t="str">
        <f>'4.2.3BR'!G62</f>
        <v>OP09</v>
      </c>
      <c r="O136" s="1510"/>
      <c r="P136" s="1510"/>
      <c r="Q136" s="1510"/>
      <c r="R136" s="1569"/>
      <c r="S136" s="1567"/>
      <c r="T136" s="1510"/>
      <c r="U136" s="1510"/>
      <c r="V136" s="1410">
        <f>'4.2.3BR'!K62</f>
        <v>35335.5</v>
      </c>
      <c r="W136" s="1411" t="s">
        <v>596</v>
      </c>
      <c r="X136" s="1412">
        <f>'4.2.3BR'!O62</f>
        <v>35370.5</v>
      </c>
      <c r="Y136" s="853"/>
      <c r="Z136" s="1570"/>
      <c r="AA136" s="1570"/>
      <c r="AB136" s="1396">
        <f>'4.2.3BR'!R62</f>
        <v>35</v>
      </c>
      <c r="AC136" s="1428"/>
      <c r="AD136" s="491"/>
      <c r="AE136" s="492">
        <f>'4.2.3BR'!CB62</f>
        <v>0</v>
      </c>
      <c r="BL136" s="480"/>
      <c r="BM136" s="480"/>
      <c r="BN136" s="480"/>
      <c r="BO136" s="480"/>
      <c r="BP136" s="480"/>
      <c r="BQ136" s="480"/>
      <c r="CL136" s="480"/>
      <c r="CV136" s="480"/>
    </row>
    <row r="137" spans="1:116" s="119" customFormat="1" ht="7.5" customHeight="1">
      <c r="A137" s="574"/>
      <c r="B137" s="1557"/>
      <c r="C137" s="1502"/>
      <c r="D137" s="1566"/>
      <c r="E137" s="1567"/>
      <c r="F137" s="1567"/>
      <c r="G137" s="1568" t="s">
        <v>624</v>
      </c>
      <c r="H137" s="1510"/>
      <c r="I137" s="1510"/>
      <c r="J137" s="1510"/>
      <c r="K137" s="1510"/>
      <c r="L137" s="1510"/>
      <c r="M137" s="1510"/>
      <c r="N137" s="1567"/>
      <c r="O137" s="1510"/>
      <c r="P137" s="1510"/>
      <c r="Q137" s="1510"/>
      <c r="R137" s="1569"/>
      <c r="S137" s="1567"/>
      <c r="T137" s="1510"/>
      <c r="U137" s="1510"/>
      <c r="V137" s="1410">
        <f>X136</f>
        <v>35370.5</v>
      </c>
      <c r="W137" s="1411" t="s">
        <v>596</v>
      </c>
      <c r="X137" s="1412">
        <f>V138</f>
        <v>36170</v>
      </c>
      <c r="Y137" s="853"/>
      <c r="Z137" s="1570"/>
      <c r="AA137" s="1570"/>
      <c r="AB137" s="1396">
        <f>X137-V137-Z137</f>
        <v>799.5</v>
      </c>
      <c r="AC137" s="1428"/>
      <c r="AD137" s="491"/>
      <c r="AE137" s="492" t="str">
        <f>'4.2.1NEE'!AR73</f>
        <v>NEE053-HE04 &lt; 1,000 m</v>
      </c>
      <c r="CL137" s="480"/>
      <c r="CV137" s="480"/>
    </row>
    <row r="138" spans="1:116" s="119" customFormat="1" ht="7.5" customHeight="1">
      <c r="A138" s="574"/>
      <c r="B138" s="1557"/>
      <c r="C138" s="1502"/>
      <c r="D138" s="1566"/>
      <c r="E138" s="1567"/>
      <c r="F138" s="1567"/>
      <c r="G138" s="1568"/>
      <c r="H138" s="1510"/>
      <c r="I138" s="1510"/>
      <c r="J138" s="1510" t="str">
        <f>'4.2.3BR'!G63</f>
        <v>ORB03</v>
      </c>
      <c r="K138" s="1510"/>
      <c r="L138" s="1510"/>
      <c r="M138" s="1510"/>
      <c r="N138" s="1567"/>
      <c r="O138" s="1510"/>
      <c r="P138" s="1510"/>
      <c r="Q138" s="1510"/>
      <c r="R138" s="1569"/>
      <c r="S138" s="1567"/>
      <c r="T138" s="1510"/>
      <c r="U138" s="1510"/>
      <c r="V138" s="1410">
        <f>'4.2.3BR'!K63</f>
        <v>36170</v>
      </c>
      <c r="W138" s="1411" t="s">
        <v>596</v>
      </c>
      <c r="X138" s="1412">
        <f>'4.2.3BR'!O63</f>
        <v>36230</v>
      </c>
      <c r="Y138" s="853"/>
      <c r="Z138" s="1570"/>
      <c r="AA138" s="1570"/>
      <c r="AB138" s="1396">
        <f>'4.2.3BR'!R63</f>
        <v>60</v>
      </c>
      <c r="AC138" s="1428"/>
      <c r="AD138" s="491"/>
      <c r="AE138" s="492">
        <f>'4.2.3BR'!CB63</f>
        <v>0</v>
      </c>
      <c r="CF138" s="480"/>
    </row>
    <row r="139" spans="1:116" s="119" customFormat="1" ht="7.5" customHeight="1">
      <c r="A139" s="574"/>
      <c r="B139" s="1557"/>
      <c r="C139" s="1502"/>
      <c r="D139" s="1566"/>
      <c r="E139" s="1567"/>
      <c r="F139" s="1567"/>
      <c r="G139" s="1568" t="s">
        <v>625</v>
      </c>
      <c r="H139" s="1510"/>
      <c r="I139" s="1510"/>
      <c r="J139" s="1510"/>
      <c r="K139" s="1510"/>
      <c r="L139" s="1510"/>
      <c r="M139" s="1510"/>
      <c r="N139" s="1567"/>
      <c r="O139" s="1510"/>
      <c r="P139" s="1510"/>
      <c r="Q139" s="1510"/>
      <c r="R139" s="1569"/>
      <c r="S139" s="1567"/>
      <c r="T139" s="1510"/>
      <c r="U139" s="1510"/>
      <c r="V139" s="1410">
        <f>X138</f>
        <v>36230</v>
      </c>
      <c r="W139" s="1411" t="s">
        <v>596</v>
      </c>
      <c r="X139" s="1412">
        <f>V140</f>
        <v>36768</v>
      </c>
      <c r="Y139" s="853"/>
      <c r="Z139" s="1570"/>
      <c r="AA139" s="1570"/>
      <c r="AB139" s="1396">
        <f>X139-V139-Z139</f>
        <v>538</v>
      </c>
      <c r="AC139" s="1428"/>
      <c r="AD139" s="491"/>
      <c r="AE139" s="492" t="str">
        <f>'4.2.1NEE'!AR74</f>
        <v>L &lt; 1,000 m</v>
      </c>
      <c r="AF139" s="120"/>
      <c r="AG139" s="120"/>
      <c r="AH139" s="120"/>
      <c r="AI139" s="120"/>
      <c r="AJ139" s="120"/>
      <c r="AK139" s="120"/>
      <c r="AL139" s="120"/>
      <c r="AM139" s="120"/>
      <c r="CF139" s="480"/>
    </row>
    <row r="140" spans="1:116" s="119" customFormat="1" ht="7.5" customHeight="1">
      <c r="A140" s="574"/>
      <c r="B140" s="1557"/>
      <c r="C140" s="1502"/>
      <c r="D140" s="1566"/>
      <c r="E140" s="1567"/>
      <c r="F140" s="1567"/>
      <c r="G140" s="1568"/>
      <c r="H140" s="1510"/>
      <c r="I140" s="1510"/>
      <c r="J140" s="1510"/>
      <c r="K140" s="1510" t="str">
        <f>'4.2.3BR'!G64</f>
        <v>SB04</v>
      </c>
      <c r="L140" s="1510"/>
      <c r="M140" s="1510"/>
      <c r="N140" s="1567"/>
      <c r="O140" s="1510"/>
      <c r="P140" s="1510"/>
      <c r="Q140" s="1510"/>
      <c r="R140" s="1569"/>
      <c r="S140" s="1567"/>
      <c r="T140" s="1510"/>
      <c r="U140" s="1510"/>
      <c r="V140" s="1410">
        <f>'4.2.3BR'!K64</f>
        <v>36768</v>
      </c>
      <c r="W140" s="1411" t="s">
        <v>596</v>
      </c>
      <c r="X140" s="1412">
        <f>'4.2.3BR'!O64</f>
        <v>36792</v>
      </c>
      <c r="Y140" s="853"/>
      <c r="Z140" s="1570"/>
      <c r="AA140" s="1570"/>
      <c r="AB140" s="1396">
        <f>'4.2.3BR'!R64</f>
        <v>24</v>
      </c>
      <c r="AC140" s="1428"/>
      <c r="AD140" s="491"/>
      <c r="AE140" s="492">
        <f>'4.2.3BR'!CB64</f>
        <v>0</v>
      </c>
      <c r="AF140" s="120"/>
      <c r="AG140" s="120"/>
      <c r="AH140" s="120"/>
      <c r="AI140" s="120"/>
      <c r="AJ140" s="120"/>
      <c r="AK140" s="120"/>
      <c r="AL140" s="120"/>
      <c r="AM140" s="120"/>
      <c r="AN140" s="120"/>
      <c r="AO140" s="120"/>
      <c r="AP140" s="120"/>
      <c r="AQ140" s="120"/>
      <c r="AR140" s="120"/>
      <c r="AY140" s="480"/>
      <c r="AZ140" s="480"/>
      <c r="CG140" s="480"/>
      <c r="CH140" s="480"/>
    </row>
    <row r="141" spans="1:116" s="119" customFormat="1" ht="7.5" customHeight="1">
      <c r="A141" s="574"/>
      <c r="B141" s="1557"/>
      <c r="C141" s="1502"/>
      <c r="D141" s="1566"/>
      <c r="E141" s="1567"/>
      <c r="F141" s="1567"/>
      <c r="G141" s="1568" t="s">
        <v>626</v>
      </c>
      <c r="H141" s="1510"/>
      <c r="I141" s="1510"/>
      <c r="J141" s="1510"/>
      <c r="K141" s="1510"/>
      <c r="L141" s="1510"/>
      <c r="M141" s="1510"/>
      <c r="N141" s="1567"/>
      <c r="O141" s="1510"/>
      <c r="P141" s="1510"/>
      <c r="Q141" s="1510"/>
      <c r="R141" s="1569"/>
      <c r="S141" s="1567"/>
      <c r="T141" s="1510"/>
      <c r="U141" s="1510"/>
      <c r="V141" s="1410">
        <f>X140</f>
        <v>36792</v>
      </c>
      <c r="W141" s="1411" t="s">
        <v>596</v>
      </c>
      <c r="X141" s="1412">
        <f>V142</f>
        <v>38216</v>
      </c>
      <c r="Y141" s="853"/>
      <c r="Z141" s="1570"/>
      <c r="AA141" s="1570"/>
      <c r="AB141" s="1396">
        <f>X141-V141-Z141</f>
        <v>1424</v>
      </c>
      <c r="AC141" s="1428"/>
      <c r="AD141" s="491"/>
      <c r="AE141" s="492" t="str">
        <f>'4.2.1NEE'!AR75</f>
        <v>1,000 m &lt; L &lt; 2,000 m</v>
      </c>
      <c r="AF141" s="120"/>
      <c r="AG141" s="120"/>
      <c r="AH141" s="120"/>
      <c r="AI141" s="120"/>
      <c r="AJ141" s="120"/>
      <c r="AK141" s="120"/>
      <c r="AL141" s="120"/>
      <c r="AM141" s="120"/>
      <c r="AN141" s="120"/>
      <c r="AO141" s="120"/>
      <c r="AP141" s="120"/>
      <c r="AQ141" s="120"/>
      <c r="AR141" s="120"/>
      <c r="CG141" s="480"/>
      <c r="CH141" s="480"/>
    </row>
    <row r="142" spans="1:116" s="119" customFormat="1" ht="7.5" customHeight="1">
      <c r="A142" s="574"/>
      <c r="B142" s="1557"/>
      <c r="C142" s="574"/>
      <c r="D142" s="1566"/>
      <c r="E142" s="1567"/>
      <c r="F142" s="1567"/>
      <c r="G142" s="1568"/>
      <c r="H142" s="1510"/>
      <c r="I142" s="1510" t="str">
        <f>'4.2.3BR'!G65</f>
        <v>LRB10</v>
      </c>
      <c r="J142" s="1510"/>
      <c r="K142" s="1510"/>
      <c r="L142" s="1510"/>
      <c r="M142" s="1510"/>
      <c r="N142" s="1567"/>
      <c r="O142" s="1510"/>
      <c r="P142" s="1510"/>
      <c r="Q142" s="1510"/>
      <c r="R142" s="1569"/>
      <c r="S142" s="1567"/>
      <c r="T142" s="1510"/>
      <c r="U142" s="1510"/>
      <c r="V142" s="1410">
        <f>'4.2.3BR'!K65</f>
        <v>38216</v>
      </c>
      <c r="W142" s="1411" t="s">
        <v>596</v>
      </c>
      <c r="X142" s="1412">
        <f>'4.2.3BR'!O65</f>
        <v>38358</v>
      </c>
      <c r="Y142" s="853"/>
      <c r="Z142" s="1570"/>
      <c r="AA142" s="1570"/>
      <c r="AB142" s="1415">
        <f>'4.2.3BR'!R65</f>
        <v>142</v>
      </c>
      <c r="AC142" s="1428"/>
      <c r="AD142" s="491"/>
      <c r="AE142" s="492">
        <f>'4.2.3BR'!CB65</f>
        <v>0</v>
      </c>
      <c r="AF142" s="120"/>
      <c r="AG142" s="120"/>
      <c r="AH142" s="120"/>
      <c r="AI142" s="120"/>
      <c r="AJ142" s="120"/>
      <c r="AK142" s="120"/>
      <c r="AL142" s="120"/>
      <c r="AM142" s="120"/>
      <c r="AN142" s="120"/>
      <c r="AO142" s="120"/>
      <c r="AP142" s="120"/>
      <c r="AQ142" s="120"/>
      <c r="AR142" s="120"/>
      <c r="CB142" s="480"/>
      <c r="CC142" s="480"/>
      <c r="CQ142" s="480"/>
      <c r="CR142" s="480"/>
      <c r="CS142" s="480"/>
      <c r="CT142" s="480"/>
      <c r="CU142" s="480"/>
    </row>
    <row r="143" spans="1:116" s="119" customFormat="1" ht="7.5" customHeight="1">
      <c r="A143" s="574"/>
      <c r="B143" s="1557"/>
      <c r="C143" s="574"/>
      <c r="D143" s="1566"/>
      <c r="E143" s="1567"/>
      <c r="F143" s="1567"/>
      <c r="G143" s="1568" t="s">
        <v>627</v>
      </c>
      <c r="H143" s="1510"/>
      <c r="I143" s="1510"/>
      <c r="J143" s="1510"/>
      <c r="K143" s="1510"/>
      <c r="L143" s="1510"/>
      <c r="M143" s="1510"/>
      <c r="N143" s="1567"/>
      <c r="O143" s="1510"/>
      <c r="P143" s="1510"/>
      <c r="Q143" s="1510"/>
      <c r="R143" s="1569"/>
      <c r="S143" s="1567"/>
      <c r="T143" s="1510"/>
      <c r="U143" s="1510"/>
      <c r="V143" s="1410">
        <f>X142</f>
        <v>38358</v>
      </c>
      <c r="W143" s="1411" t="s">
        <v>596</v>
      </c>
      <c r="X143" s="1412">
        <f>V144</f>
        <v>38777.5</v>
      </c>
      <c r="Y143" s="853"/>
      <c r="Z143" s="1570"/>
      <c r="AA143" s="1570"/>
      <c r="AB143" s="1396">
        <f>X143-V143-Z143</f>
        <v>419.5</v>
      </c>
      <c r="AC143" s="1428"/>
      <c r="AD143" s="491"/>
      <c r="AE143" s="492" t="str">
        <f>'4.2.1NEE'!AR76</f>
        <v>L &lt; 1,000 m</v>
      </c>
      <c r="AF143" s="120"/>
      <c r="AG143" s="120"/>
      <c r="AH143" s="120"/>
      <c r="AI143" s="120"/>
      <c r="AJ143" s="120"/>
      <c r="AK143" s="120"/>
      <c r="AL143" s="120"/>
      <c r="AM143" s="120"/>
      <c r="AN143" s="120"/>
      <c r="AO143" s="120"/>
      <c r="AP143" s="120"/>
      <c r="AQ143" s="120"/>
      <c r="AR143" s="120"/>
      <c r="AU143" s="120"/>
      <c r="CB143" s="480"/>
      <c r="CC143" s="480"/>
      <c r="CQ143" s="480"/>
      <c r="CR143" s="480"/>
      <c r="CS143" s="480"/>
      <c r="CT143" s="480"/>
      <c r="CU143" s="480"/>
    </row>
    <row r="144" spans="1:116" s="119" customFormat="1" ht="7.5" customHeight="1">
      <c r="A144" s="574"/>
      <c r="B144" s="1557"/>
      <c r="C144" s="1502"/>
      <c r="D144" s="1566"/>
      <c r="E144" s="1567"/>
      <c r="F144" s="1567"/>
      <c r="G144" s="1568"/>
      <c r="H144" s="1510"/>
      <c r="I144" s="1510"/>
      <c r="J144" s="1510"/>
      <c r="K144" s="1510"/>
      <c r="L144" s="1510"/>
      <c r="M144" s="1510"/>
      <c r="N144" s="1567" t="str">
        <f>'4.2.3BR'!G66</f>
        <v>OP10</v>
      </c>
      <c r="O144" s="1510"/>
      <c r="P144" s="1510"/>
      <c r="Q144" s="1510"/>
      <c r="R144" s="1569"/>
      <c r="S144" s="1567"/>
      <c r="T144" s="1510"/>
      <c r="U144" s="1510"/>
      <c r="V144" s="1410">
        <f>'4.2.3BR'!K66</f>
        <v>38777.5</v>
      </c>
      <c r="W144" s="1411" t="s">
        <v>596</v>
      </c>
      <c r="X144" s="1412">
        <f>'4.2.3BR'!O66</f>
        <v>38796.5</v>
      </c>
      <c r="Y144" s="853"/>
      <c r="Z144" s="1570"/>
      <c r="AA144" s="1570"/>
      <c r="AB144" s="1396">
        <f>'4.2.3BR'!R66</f>
        <v>19</v>
      </c>
      <c r="AC144" s="1428"/>
      <c r="AD144" s="491"/>
      <c r="AE144" s="492">
        <f>'4.2.3BR'!CB66</f>
        <v>0</v>
      </c>
      <c r="AF144" s="1399"/>
      <c r="AG144" s="1399"/>
      <c r="AH144" s="1399"/>
      <c r="AI144" s="1399"/>
      <c r="AJ144" s="1399"/>
      <c r="AK144" s="1399"/>
      <c r="AL144" s="1399"/>
      <c r="AM144" s="1399"/>
      <c r="AN144" s="1399"/>
      <c r="AO144" s="1399"/>
      <c r="AP144" s="1399"/>
      <c r="AQ144" s="1399"/>
      <c r="AR144" s="1399"/>
      <c r="AS144" s="480"/>
      <c r="AT144" s="480"/>
      <c r="AU144" s="1399"/>
      <c r="AV144" s="480"/>
      <c r="AW144" s="480"/>
      <c r="AX144" s="480"/>
      <c r="AY144" s="480"/>
      <c r="AZ144" s="480"/>
      <c r="BV144" s="480"/>
    </row>
    <row r="145" spans="1:116" s="119" customFormat="1" ht="7.5" customHeight="1">
      <c r="A145" s="574"/>
      <c r="B145" s="1557"/>
      <c r="C145" s="1502"/>
      <c r="D145" s="1566"/>
      <c r="E145" s="1567"/>
      <c r="F145" s="1567"/>
      <c r="G145" s="1568" t="s">
        <v>628</v>
      </c>
      <c r="H145" s="1510"/>
      <c r="I145" s="1510"/>
      <c r="J145" s="1510"/>
      <c r="K145" s="1510"/>
      <c r="L145" s="1510"/>
      <c r="M145" s="1510"/>
      <c r="N145" s="1567"/>
      <c r="O145" s="1510"/>
      <c r="P145" s="1510"/>
      <c r="Q145" s="1510"/>
      <c r="R145" s="1569"/>
      <c r="S145" s="1567"/>
      <c r="T145" s="1510"/>
      <c r="U145" s="1510"/>
      <c r="V145" s="1410">
        <f>X144</f>
        <v>38796.5</v>
      </c>
      <c r="W145" s="1411" t="s">
        <v>596</v>
      </c>
      <c r="X145" s="1412">
        <f>V146</f>
        <v>39462</v>
      </c>
      <c r="Y145" s="853"/>
      <c r="Z145" s="1570"/>
      <c r="AA145" s="1570"/>
      <c r="AB145" s="1396">
        <f>X145-V145-Z145</f>
        <v>665.5</v>
      </c>
      <c r="AC145" s="1428"/>
      <c r="AD145" s="491"/>
      <c r="AE145" s="492" t="str">
        <f>'4.2.1NEE'!AR77</f>
        <v>L &lt; 1,000 m</v>
      </c>
      <c r="BV145" s="480"/>
    </row>
    <row r="146" spans="1:116" s="119" customFormat="1" ht="7.5" customHeight="1">
      <c r="A146" s="574"/>
      <c r="B146" s="1557"/>
      <c r="C146" s="1502"/>
      <c r="D146" s="1566"/>
      <c r="E146" s="1567"/>
      <c r="F146" s="1567"/>
      <c r="G146" s="1568"/>
      <c r="H146" s="1510"/>
      <c r="I146" s="1510" t="str">
        <f>'4.2.3BR'!G67</f>
        <v>LRB11</v>
      </c>
      <c r="J146" s="1510"/>
      <c r="K146" s="1510"/>
      <c r="L146" s="1510"/>
      <c r="M146" s="1510"/>
      <c r="N146" s="1567"/>
      <c r="O146" s="1510"/>
      <c r="P146" s="1510"/>
      <c r="Q146" s="1510"/>
      <c r="R146" s="1569"/>
      <c r="S146" s="1567"/>
      <c r="T146" s="1510"/>
      <c r="U146" s="1510"/>
      <c r="V146" s="1410">
        <f>'4.2.3BR'!K67</f>
        <v>39462</v>
      </c>
      <c r="W146" s="1411" t="s">
        <v>596</v>
      </c>
      <c r="X146" s="1412">
        <f>'4.2.3BR'!O67</f>
        <v>39638</v>
      </c>
      <c r="Y146" s="853"/>
      <c r="Z146" s="1570"/>
      <c r="AA146" s="1570"/>
      <c r="AB146" s="1396">
        <f>'4.2.3BR'!R67</f>
        <v>176</v>
      </c>
      <c r="AC146" s="1428"/>
      <c r="AD146" s="491"/>
      <c r="AE146" s="492">
        <f>'4.2.3BR'!CB67</f>
        <v>0</v>
      </c>
      <c r="AF146" s="480"/>
      <c r="AG146" s="480"/>
      <c r="AH146" s="480"/>
      <c r="AI146" s="480"/>
      <c r="AJ146" s="480"/>
      <c r="AK146" s="480"/>
      <c r="AL146" s="480"/>
      <c r="AM146" s="480"/>
      <c r="AN146" s="480"/>
      <c r="AO146" s="480"/>
      <c r="AP146" s="480"/>
      <c r="AQ146" s="480"/>
      <c r="AR146" s="480"/>
      <c r="AS146" s="480"/>
      <c r="AT146" s="480"/>
      <c r="AU146" s="480"/>
      <c r="AV146" s="480"/>
      <c r="AW146" s="480"/>
      <c r="AX146" s="480"/>
      <c r="AY146" s="480"/>
      <c r="AZ146" s="480"/>
      <c r="BA146" s="480"/>
      <c r="BB146" s="480"/>
      <c r="BC146" s="480"/>
      <c r="BD146" s="480"/>
      <c r="BE146" s="480"/>
      <c r="BF146" s="480"/>
      <c r="BG146" s="480"/>
      <c r="BH146" s="480"/>
      <c r="BI146" s="480"/>
      <c r="BJ146" s="480"/>
      <c r="BK146" s="480"/>
      <c r="CD146" s="480"/>
    </row>
    <row r="147" spans="1:116" s="119" customFormat="1" ht="7.5" customHeight="1">
      <c r="A147" s="574"/>
      <c r="B147" s="1557"/>
      <c r="C147" s="1502"/>
      <c r="D147" s="1566"/>
      <c r="E147" s="1567"/>
      <c r="F147" s="1567"/>
      <c r="G147" s="1568" t="s">
        <v>632</v>
      </c>
      <c r="H147" s="1510"/>
      <c r="I147" s="1510"/>
      <c r="J147" s="1510"/>
      <c r="K147" s="1510"/>
      <c r="L147" s="1510"/>
      <c r="M147" s="1510"/>
      <c r="N147" s="1567"/>
      <c r="O147" s="1510"/>
      <c r="P147" s="1510"/>
      <c r="Q147" s="1510"/>
      <c r="R147" s="1569"/>
      <c r="S147" s="1567"/>
      <c r="T147" s="1510"/>
      <c r="U147" s="1510"/>
      <c r="V147" s="1410">
        <f>X146</f>
        <v>39638</v>
      </c>
      <c r="W147" s="1411" t="s">
        <v>596</v>
      </c>
      <c r="X147" s="1412">
        <f>V148</f>
        <v>39984</v>
      </c>
      <c r="Y147" s="853"/>
      <c r="Z147" s="1570"/>
      <c r="AA147" s="1570"/>
      <c r="AB147" s="1396">
        <f>X147-V147-Z147</f>
        <v>346</v>
      </c>
      <c r="AC147" s="1428"/>
      <c r="AD147" s="491"/>
      <c r="AE147" s="492" t="str">
        <f>'4.2.1NEE'!AR78</f>
        <v>L &lt; 1,000 m</v>
      </c>
      <c r="CD147" s="480"/>
    </row>
    <row r="148" spans="1:116" s="119" customFormat="1" ht="7.5" customHeight="1">
      <c r="A148" s="574"/>
      <c r="B148" s="1557"/>
      <c r="C148" s="1502"/>
      <c r="D148" s="1566"/>
      <c r="E148" s="1567"/>
      <c r="F148" s="1567"/>
      <c r="G148" s="1568"/>
      <c r="H148" s="1510"/>
      <c r="I148" s="1510"/>
      <c r="J148" s="1510"/>
      <c r="K148" s="1510"/>
      <c r="L148" s="1510" t="str">
        <f>'4.2.3BR'!G68</f>
        <v>CB01</v>
      </c>
      <c r="M148" s="1510"/>
      <c r="N148" s="1567"/>
      <c r="O148" s="1510"/>
      <c r="P148" s="1510"/>
      <c r="Q148" s="1510"/>
      <c r="R148" s="1569"/>
      <c r="S148" s="1567"/>
      <c r="T148" s="1510"/>
      <c r="U148" s="1510"/>
      <c r="V148" s="1410">
        <f>'4.2.3BR'!K68</f>
        <v>39984</v>
      </c>
      <c r="W148" s="1411" t="s">
        <v>596</v>
      </c>
      <c r="X148" s="1412">
        <f>'4.2.3BR'!O68</f>
        <v>40006</v>
      </c>
      <c r="Y148" s="853"/>
      <c r="Z148" s="1570"/>
      <c r="AA148" s="1570"/>
      <c r="AB148" s="1396">
        <f>'4.2.3BR'!R68</f>
        <v>22</v>
      </c>
      <c r="AC148" s="1428"/>
      <c r="AD148" s="491"/>
      <c r="AE148" s="492">
        <f>'4.2.3BR'!CB68</f>
        <v>0</v>
      </c>
      <c r="BL148" s="480"/>
      <c r="BM148" s="480"/>
      <c r="BN148" s="480"/>
      <c r="BO148" s="480"/>
      <c r="BP148" s="480"/>
      <c r="BQ148" s="480"/>
    </row>
    <row r="149" spans="1:116" s="119" customFormat="1" ht="7.5" customHeight="1">
      <c r="A149" s="574"/>
      <c r="B149" s="1557"/>
      <c r="C149" s="1502"/>
      <c r="D149" s="1566"/>
      <c r="E149" s="1567"/>
      <c r="F149" s="1567"/>
      <c r="G149" s="1568" t="s">
        <v>633</v>
      </c>
      <c r="H149" s="1510"/>
      <c r="I149" s="1510"/>
      <c r="J149" s="1510"/>
      <c r="K149" s="1510"/>
      <c r="L149" s="1510"/>
      <c r="M149" s="1510"/>
      <c r="N149" s="1567"/>
      <c r="O149" s="1510"/>
      <c r="P149" s="1510"/>
      <c r="Q149" s="1510"/>
      <c r="R149" s="1569"/>
      <c r="S149" s="1567"/>
      <c r="T149" s="1510"/>
      <c r="U149" s="1510"/>
      <c r="V149" s="1410">
        <f>X148</f>
        <v>40006</v>
      </c>
      <c r="W149" s="1411" t="s">
        <v>596</v>
      </c>
      <c r="X149" s="1412">
        <f>V150</f>
        <v>40776</v>
      </c>
      <c r="Y149" s="853"/>
      <c r="Z149" s="1570"/>
      <c r="AA149" s="1570"/>
      <c r="AB149" s="1396">
        <f>X149-V149-Z149</f>
        <v>770</v>
      </c>
      <c r="AC149" s="1428"/>
      <c r="AD149" s="491"/>
      <c r="AE149" s="492" t="str">
        <f>'4.2.1NEE'!AR79</f>
        <v>L &lt; 1,000 m</v>
      </c>
    </row>
    <row r="150" spans="1:116" s="119" customFormat="1" ht="7.5" customHeight="1">
      <c r="A150" s="574"/>
      <c r="B150" s="1557"/>
      <c r="C150" s="1502"/>
      <c r="D150" s="1566"/>
      <c r="E150" s="1567"/>
      <c r="F150" s="1567"/>
      <c r="G150" s="1568"/>
      <c r="H150" s="1510"/>
      <c r="I150" s="1510"/>
      <c r="J150" s="1510"/>
      <c r="K150" s="1510"/>
      <c r="L150" s="1510"/>
      <c r="M150" s="1510"/>
      <c r="N150" s="1567"/>
      <c r="O150" s="1510"/>
      <c r="P150" s="1510"/>
      <c r="Q150" s="1510" t="str">
        <f>'4.2.3BR'!G177</f>
        <v>IRB04</v>
      </c>
      <c r="R150" s="1569"/>
      <c r="S150" s="1567"/>
      <c r="T150" s="1510"/>
      <c r="U150" s="1510"/>
      <c r="V150" s="2318">
        <f>'4.2.3BR'!I177</f>
        <v>40776</v>
      </c>
      <c r="W150" s="2319"/>
      <c r="X150" s="2319"/>
      <c r="Y150" s="2320"/>
      <c r="Z150" s="1570"/>
      <c r="AA150" s="1570"/>
      <c r="AB150" s="2313" t="s">
        <v>596</v>
      </c>
      <c r="AC150" s="2314"/>
      <c r="AD150" s="491"/>
      <c r="AE150" s="1489" t="str">
        <f>'4.2.3BR'!CB177</f>
        <v>IR (Ha Lam IC)</v>
      </c>
    </row>
    <row r="151" spans="1:116" s="119" customFormat="1" ht="7.5" customHeight="1">
      <c r="A151" s="574"/>
      <c r="B151" s="1557"/>
      <c r="C151" s="1502"/>
      <c r="D151" s="1566"/>
      <c r="E151" s="1567"/>
      <c r="F151" s="1567"/>
      <c r="G151" s="1568" t="s">
        <v>634</v>
      </c>
      <c r="H151" s="1510"/>
      <c r="I151" s="1510"/>
      <c r="J151" s="1510"/>
      <c r="K151" s="1510"/>
      <c r="L151" s="1510"/>
      <c r="M151" s="1510"/>
      <c r="N151" s="1567"/>
      <c r="O151" s="1510"/>
      <c r="P151" s="1510"/>
      <c r="Q151" s="1510"/>
      <c r="R151" s="1569"/>
      <c r="S151" s="1567"/>
      <c r="T151" s="1510"/>
      <c r="U151" s="1510"/>
      <c r="V151" s="1410">
        <f>V150</f>
        <v>40776</v>
      </c>
      <c r="W151" s="1411" t="s">
        <v>596</v>
      </c>
      <c r="X151" s="1412">
        <f>V152</f>
        <v>41102</v>
      </c>
      <c r="Y151" s="853"/>
      <c r="Z151" s="1570"/>
      <c r="AA151" s="1570"/>
      <c r="AB151" s="1396">
        <f>X151-V151-Z151</f>
        <v>326</v>
      </c>
      <c r="AC151" s="1428"/>
      <c r="AD151" s="491"/>
      <c r="AE151" s="1489" t="str">
        <f>'4.2.1NEE'!AR80</f>
        <v>L &lt; 1,000 m</v>
      </c>
      <c r="AF151" s="120"/>
      <c r="AG151" s="120"/>
      <c r="AH151" s="120"/>
      <c r="AI151" s="120"/>
      <c r="AJ151" s="120"/>
      <c r="AK151" s="120"/>
      <c r="AL151" s="120"/>
      <c r="AM151" s="120"/>
      <c r="AN151" s="120"/>
      <c r="AO151" s="120"/>
      <c r="AP151" s="120"/>
      <c r="AQ151" s="120"/>
      <c r="AR151" s="120"/>
      <c r="AS151" s="120"/>
    </row>
    <row r="152" spans="1:116" s="119" customFormat="1" ht="7.5" customHeight="1">
      <c r="A152" s="574"/>
      <c r="B152" s="1557"/>
      <c r="C152" s="1502"/>
      <c r="D152" s="1566"/>
      <c r="E152" s="1567"/>
      <c r="F152" s="1567"/>
      <c r="G152" s="1568"/>
      <c r="H152" s="1510"/>
      <c r="I152" s="1510"/>
      <c r="J152" s="1510"/>
      <c r="K152" s="1510"/>
      <c r="L152" s="1510"/>
      <c r="M152" s="1510"/>
      <c r="N152" s="1567" t="str">
        <f>'4.2.3BR'!G69</f>
        <v>OP11</v>
      </c>
      <c r="O152" s="1510"/>
      <c r="P152" s="1510"/>
      <c r="Q152" s="1510"/>
      <c r="R152" s="1569"/>
      <c r="S152" s="1567"/>
      <c r="T152" s="1510"/>
      <c r="U152" s="1510"/>
      <c r="V152" s="1410">
        <f>'4.2.3BR'!K69</f>
        <v>41102</v>
      </c>
      <c r="W152" s="1411" t="s">
        <v>596</v>
      </c>
      <c r="X152" s="1412">
        <f>'4.2.3BR'!O69</f>
        <v>41140</v>
      </c>
      <c r="Y152" s="853"/>
      <c r="Z152" s="1570"/>
      <c r="AA152" s="1570"/>
      <c r="AB152" s="1396">
        <f>'4.2.3BR'!R69</f>
        <v>38</v>
      </c>
      <c r="AC152" s="1428"/>
      <c r="AD152" s="491"/>
      <c r="AE152" s="492">
        <f>'4.2.3BR'!CB69</f>
        <v>0</v>
      </c>
      <c r="AF152" s="120"/>
      <c r="AG152" s="120"/>
      <c r="AH152" s="120"/>
      <c r="AI152" s="120"/>
      <c r="AJ152" s="120"/>
      <c r="AK152" s="120"/>
      <c r="AL152" s="120"/>
      <c r="AM152" s="120"/>
      <c r="AN152" s="120"/>
      <c r="AO152" s="120"/>
      <c r="AP152" s="120"/>
      <c r="AQ152" s="120"/>
      <c r="AR152" s="120"/>
      <c r="AS152" s="120"/>
      <c r="CW152" s="480"/>
      <c r="CX152" s="480"/>
      <c r="CY152" s="480"/>
      <c r="CZ152" s="480"/>
      <c r="DA152" s="480"/>
      <c r="DB152" s="480"/>
      <c r="DC152" s="480"/>
      <c r="DD152" s="480"/>
      <c r="DE152" s="480"/>
      <c r="DF152" s="480"/>
      <c r="DG152" s="480"/>
      <c r="DH152" s="480"/>
      <c r="DI152" s="480"/>
      <c r="DJ152" s="480"/>
      <c r="DK152" s="480"/>
      <c r="DL152" s="480"/>
    </row>
    <row r="153" spans="1:116" s="119" customFormat="1" ht="7.5" customHeight="1">
      <c r="A153" s="574"/>
      <c r="B153" s="1557"/>
      <c r="C153" s="1502"/>
      <c r="D153" s="1637"/>
      <c r="E153" s="1638"/>
      <c r="F153" s="1638"/>
      <c r="G153" s="1639" t="s">
        <v>781</v>
      </c>
      <c r="H153" s="1517"/>
      <c r="I153" s="1517"/>
      <c r="J153" s="1517"/>
      <c r="K153" s="1517"/>
      <c r="L153" s="1517"/>
      <c r="M153" s="1517"/>
      <c r="N153" s="1638"/>
      <c r="O153" s="1517"/>
      <c r="P153" s="1517"/>
      <c r="Q153" s="1517"/>
      <c r="R153" s="1640"/>
      <c r="S153" s="1638"/>
      <c r="T153" s="1517"/>
      <c r="U153" s="1517"/>
      <c r="V153" s="1518">
        <f>X152</f>
        <v>41140</v>
      </c>
      <c r="W153" s="1519" t="s">
        <v>596</v>
      </c>
      <c r="X153" s="1520">
        <f>X134</f>
        <v>42000</v>
      </c>
      <c r="Y153" s="1521"/>
      <c r="Z153" s="1641"/>
      <c r="AA153" s="1641"/>
      <c r="AB153" s="1443">
        <f>X153-V153-Z153</f>
        <v>860</v>
      </c>
      <c r="AC153" s="1642"/>
      <c r="AD153" s="1643"/>
      <c r="AE153" s="1644" t="str">
        <f>'4.2.1NEE'!AR81</f>
        <v>NEE061+NEE062 &lt; 1,000 m</v>
      </c>
      <c r="AF153" s="120"/>
      <c r="AG153" s="120"/>
      <c r="AH153" s="120"/>
      <c r="AI153" s="120"/>
      <c r="AJ153" s="120"/>
      <c r="AK153" s="120"/>
      <c r="AL153" s="120"/>
      <c r="AM153" s="120"/>
      <c r="AN153" s="120"/>
      <c r="AO153" s="120"/>
      <c r="AP153" s="120"/>
      <c r="AQ153" s="120"/>
      <c r="AR153" s="120"/>
      <c r="AS153" s="120"/>
      <c r="AT153" s="120"/>
      <c r="AU153" s="120"/>
      <c r="AW153" s="120"/>
      <c r="BI153" s="480"/>
      <c r="BJ153" s="480"/>
      <c r="BK153" s="480"/>
    </row>
    <row r="154" spans="1:116" s="119" customFormat="1" ht="7.5" customHeight="1">
      <c r="A154" s="574"/>
      <c r="B154" s="1557"/>
      <c r="C154" s="1502"/>
      <c r="D154" s="1752"/>
      <c r="E154" s="1753"/>
      <c r="F154" s="1753" t="str">
        <f>'4.2.8HE'!G33</f>
        <v>HE04</v>
      </c>
      <c r="G154" s="1754"/>
      <c r="H154" s="1755"/>
      <c r="I154" s="1755"/>
      <c r="J154" s="1755"/>
      <c r="K154" s="1755"/>
      <c r="L154" s="1755"/>
      <c r="M154" s="1755"/>
      <c r="N154" s="1753"/>
      <c r="O154" s="1755"/>
      <c r="P154" s="1755"/>
      <c r="Q154" s="1755"/>
      <c r="R154" s="1756"/>
      <c r="S154" s="1753"/>
      <c r="T154" s="1755"/>
      <c r="U154" s="1755"/>
      <c r="V154" s="1757">
        <f>'4.2.8HE'!I33</f>
        <v>36025</v>
      </c>
      <c r="W154" s="1758" t="s">
        <v>596</v>
      </c>
      <c r="X154" s="1759">
        <f>'4.2.8HE'!L33</f>
        <v>36250</v>
      </c>
      <c r="Y154" s="1760"/>
      <c r="Z154" s="1761"/>
      <c r="AA154" s="1761"/>
      <c r="AB154" s="1762">
        <f>'4.2.8HE'!N33</f>
        <v>225</v>
      </c>
      <c r="AC154" s="1763"/>
      <c r="AD154" s="515"/>
      <c r="AE154" s="516"/>
      <c r="AF154" s="120"/>
      <c r="AG154" s="120"/>
      <c r="AH154" s="120"/>
      <c r="AI154" s="120"/>
      <c r="AJ154" s="120"/>
      <c r="AK154" s="120"/>
      <c r="AL154" s="120"/>
      <c r="AM154" s="120"/>
      <c r="AN154" s="120"/>
      <c r="AO154" s="120"/>
      <c r="AP154" s="120"/>
      <c r="AQ154" s="120"/>
      <c r="AR154" s="120"/>
      <c r="AS154" s="120"/>
      <c r="AT154" s="120"/>
      <c r="AU154" s="120"/>
      <c r="AW154" s="120"/>
      <c r="BI154" s="480"/>
      <c r="BJ154" s="480"/>
      <c r="BK154" s="480"/>
    </row>
    <row r="155" spans="1:116" s="119" customFormat="1" ht="7.5" customHeight="1">
      <c r="A155" s="579"/>
      <c r="B155" s="1658"/>
      <c r="C155" s="1764"/>
      <c r="D155" s="1659"/>
      <c r="E155" s="1660"/>
      <c r="F155" s="1660"/>
      <c r="G155" s="1661"/>
      <c r="H155" s="1661"/>
      <c r="I155" s="1661"/>
      <c r="J155" s="1661"/>
      <c r="K155" s="1661"/>
      <c r="L155" s="1661"/>
      <c r="M155" s="1661"/>
      <c r="N155" s="1660"/>
      <c r="O155" s="1661"/>
      <c r="P155" s="1661" t="str">
        <f>'4.2.4IC'!G18</f>
        <v>IC03</v>
      </c>
      <c r="Q155" s="1661"/>
      <c r="R155" s="1662"/>
      <c r="S155" s="1660"/>
      <c r="T155" s="1661"/>
      <c r="U155" s="1661"/>
      <c r="V155" s="2347">
        <f>'4.2.4IC'!I18</f>
        <v>40776</v>
      </c>
      <c r="W155" s="2348"/>
      <c r="X155" s="2348"/>
      <c r="Y155" s="2349"/>
      <c r="Z155" s="1663"/>
      <c r="AA155" s="1663"/>
      <c r="AB155" s="2324" t="s">
        <v>596</v>
      </c>
      <c r="AC155" s="2325"/>
      <c r="AD155" s="503"/>
      <c r="AE155" s="504" t="str">
        <f>'4.2.4IC'!AP18</f>
        <v>Ha Lam IC ( TG and TPO)</v>
      </c>
      <c r="AF155" s="120"/>
      <c r="AG155" s="120"/>
      <c r="AH155" s="120"/>
      <c r="AI155" s="120"/>
      <c r="AJ155" s="120"/>
      <c r="AK155" s="120"/>
      <c r="AL155" s="120"/>
      <c r="AM155" s="120"/>
      <c r="AN155" s="120"/>
      <c r="AO155" s="120"/>
      <c r="AP155" s="120"/>
      <c r="AQ155" s="120"/>
      <c r="AR155" s="120"/>
      <c r="AS155" s="120"/>
      <c r="AT155" s="120"/>
      <c r="AU155" s="120"/>
      <c r="AW155" s="120"/>
      <c r="BL155" s="480"/>
      <c r="BM155" s="480"/>
    </row>
    <row r="156" spans="1:116" s="480" customFormat="1" ht="7.5" customHeight="1">
      <c r="A156" s="585"/>
      <c r="B156" s="1553" t="s">
        <v>598</v>
      </c>
      <c r="C156" s="1554" t="s">
        <v>703</v>
      </c>
      <c r="D156" s="1363" t="s">
        <v>704</v>
      </c>
      <c r="E156" s="1364"/>
      <c r="F156" s="1364"/>
      <c r="G156" s="1365"/>
      <c r="H156" s="1365"/>
      <c r="I156" s="1365"/>
      <c r="J156" s="1365"/>
      <c r="K156" s="1365"/>
      <c r="L156" s="1365"/>
      <c r="M156" s="1365"/>
      <c r="N156" s="1364"/>
      <c r="O156" s="1365"/>
      <c r="P156" s="1365"/>
      <c r="Q156" s="1365"/>
      <c r="R156" s="1369"/>
      <c r="S156" s="1364"/>
      <c r="T156" s="1365"/>
      <c r="U156" s="1365"/>
      <c r="V156" s="1370">
        <v>42000</v>
      </c>
      <c r="W156" s="1503" t="s">
        <v>596</v>
      </c>
      <c r="X156" s="1372">
        <v>46600</v>
      </c>
      <c r="Y156" s="1373"/>
      <c r="Z156" s="1555"/>
      <c r="AA156" s="1555"/>
      <c r="AB156" s="1376">
        <f>(X156-V156)-Z156</f>
        <v>4600</v>
      </c>
      <c r="AC156" s="1504"/>
      <c r="AD156" s="1765"/>
      <c r="AE156" s="1766"/>
      <c r="AF156" s="120"/>
      <c r="AG156" s="120"/>
      <c r="AH156" s="120"/>
      <c r="AI156" s="120"/>
      <c r="AJ156" s="120"/>
      <c r="AK156" s="120"/>
      <c r="AL156" s="120"/>
      <c r="AM156" s="120"/>
      <c r="AN156" s="120"/>
      <c r="AO156" s="120"/>
      <c r="AP156" s="120"/>
      <c r="AQ156" s="120"/>
      <c r="AR156" s="120"/>
      <c r="AS156" s="120"/>
      <c r="AT156" s="120"/>
      <c r="AU156" s="120"/>
      <c r="AV156" s="119"/>
      <c r="AW156" s="120"/>
      <c r="AX156" s="119"/>
      <c r="AY156" s="119"/>
      <c r="AZ156" s="119"/>
      <c r="BA156" s="119"/>
      <c r="BB156" s="119"/>
      <c r="BC156" s="119"/>
      <c r="BD156" s="119"/>
      <c r="BE156" s="119"/>
      <c r="BF156" s="119"/>
      <c r="BG156" s="119"/>
      <c r="BH156" s="119"/>
      <c r="BI156" s="119"/>
      <c r="BJ156" s="119"/>
      <c r="BK156" s="119"/>
      <c r="BN156" s="119"/>
      <c r="BO156" s="119"/>
      <c r="BP156" s="119"/>
      <c r="BQ156" s="119"/>
      <c r="BR156" s="119"/>
      <c r="BS156" s="119"/>
      <c r="BT156" s="119"/>
      <c r="BU156" s="119"/>
      <c r="BV156" s="119"/>
      <c r="BW156" s="119"/>
      <c r="BX156" s="119"/>
      <c r="BY156" s="119"/>
      <c r="BZ156" s="119"/>
      <c r="CA156" s="119"/>
      <c r="CB156" s="119"/>
      <c r="CC156" s="119"/>
      <c r="CD156" s="119"/>
      <c r="CE156" s="119"/>
      <c r="CF156" s="119"/>
      <c r="CG156" s="119"/>
      <c r="CH156" s="119"/>
      <c r="CI156" s="119"/>
      <c r="CJ156" s="119"/>
      <c r="CK156" s="119"/>
      <c r="CL156" s="119"/>
      <c r="CM156" s="119"/>
      <c r="CN156" s="119"/>
      <c r="CO156" s="119"/>
      <c r="CP156" s="119"/>
      <c r="CQ156" s="119"/>
      <c r="CR156" s="119"/>
      <c r="CS156" s="119"/>
      <c r="CT156" s="119"/>
      <c r="CU156" s="119"/>
      <c r="CV156" s="119"/>
      <c r="CW156" s="119"/>
      <c r="CX156" s="119"/>
      <c r="CY156" s="119"/>
      <c r="CZ156" s="119"/>
      <c r="DA156" s="119"/>
      <c r="DB156" s="119"/>
      <c r="DC156" s="119"/>
      <c r="DD156" s="119"/>
      <c r="DE156" s="119"/>
      <c r="DF156" s="119"/>
      <c r="DG156" s="119"/>
      <c r="DH156" s="119"/>
      <c r="DI156" s="119"/>
      <c r="DJ156" s="119"/>
      <c r="DK156" s="119"/>
      <c r="DL156" s="119"/>
    </row>
    <row r="157" spans="1:116" s="480" customFormat="1" ht="7.5" customHeight="1">
      <c r="A157" s="1507"/>
      <c r="B157" s="1633"/>
      <c r="C157" s="1653"/>
      <c r="D157" s="1381"/>
      <c r="E157" s="1382"/>
      <c r="F157" s="1382"/>
      <c r="G157" s="1665" t="s">
        <v>635</v>
      </c>
      <c r="H157" s="1389"/>
      <c r="I157" s="1389"/>
      <c r="J157" s="1389"/>
      <c r="K157" s="1389"/>
      <c r="L157" s="1389"/>
      <c r="M157" s="1389"/>
      <c r="N157" s="1382"/>
      <c r="O157" s="1389"/>
      <c r="P157" s="1389"/>
      <c r="Q157" s="1389"/>
      <c r="R157" s="1388"/>
      <c r="S157" s="1382"/>
      <c r="T157" s="1389"/>
      <c r="U157" s="1389"/>
      <c r="V157" s="1390">
        <f>V156</f>
        <v>42000</v>
      </c>
      <c r="W157" s="1635" t="s">
        <v>596</v>
      </c>
      <c r="X157" s="1392">
        <f>V158</f>
        <v>42029</v>
      </c>
      <c r="Y157" s="1393"/>
      <c r="Z157" s="1563"/>
      <c r="AA157" s="1563"/>
      <c r="AB157" s="1396">
        <f>X157-V157-Z157</f>
        <v>29</v>
      </c>
      <c r="AC157" s="1447"/>
      <c r="AD157" s="1636"/>
      <c r="AE157" s="1667" t="str">
        <f>'4.2.1NEE'!AR83</f>
        <v>NEE061+NEE062 &lt; 1,000 m</v>
      </c>
      <c r="AF157" s="119"/>
      <c r="AG157" s="119"/>
      <c r="AH157" s="119"/>
      <c r="AI157" s="119"/>
      <c r="AJ157" s="119"/>
      <c r="AK157" s="119"/>
      <c r="AL157" s="119"/>
      <c r="AM157" s="119"/>
      <c r="AN157" s="119"/>
      <c r="AO157" s="119"/>
      <c r="AP157" s="119"/>
      <c r="AQ157" s="119"/>
      <c r="AR157" s="119"/>
      <c r="AS157" s="119"/>
      <c r="AT157" s="119"/>
      <c r="AU157" s="119"/>
      <c r="AV157" s="119"/>
      <c r="AW157" s="119"/>
      <c r="AX157" s="119"/>
      <c r="AY157" s="119"/>
      <c r="AZ157" s="119"/>
      <c r="BA157" s="119"/>
      <c r="BB157" s="119"/>
      <c r="BC157" s="119"/>
      <c r="BD157" s="119"/>
      <c r="BG157" s="119"/>
      <c r="BH157" s="119"/>
      <c r="BI157" s="119"/>
      <c r="BJ157" s="119"/>
      <c r="BK157" s="119"/>
      <c r="BL157" s="119"/>
      <c r="BM157" s="119"/>
      <c r="BN157" s="119"/>
      <c r="BO157" s="119"/>
      <c r="BP157" s="119"/>
      <c r="BQ157" s="119"/>
    </row>
    <row r="158" spans="1:116" s="119" customFormat="1" ht="7.5" customHeight="1">
      <c r="A158" s="574"/>
      <c r="B158" s="1557"/>
      <c r="C158" s="1502"/>
      <c r="D158" s="1566"/>
      <c r="E158" s="1567"/>
      <c r="F158" s="1567"/>
      <c r="G158" s="1568"/>
      <c r="H158" s="1510"/>
      <c r="I158" s="1510"/>
      <c r="J158" s="1510"/>
      <c r="K158" s="1510"/>
      <c r="L158" s="1510" t="str">
        <f>'4.2.3BR'!G71</f>
        <v>CB02</v>
      </c>
      <c r="M158" s="1510"/>
      <c r="N158" s="1567"/>
      <c r="O158" s="1510"/>
      <c r="P158" s="1510"/>
      <c r="Q158" s="1510"/>
      <c r="R158" s="1569"/>
      <c r="S158" s="1567"/>
      <c r="T158" s="1510"/>
      <c r="U158" s="1510"/>
      <c r="V158" s="1410">
        <f>'4.2.3BR'!K71</f>
        <v>42029</v>
      </c>
      <c r="W158" s="1411" t="s">
        <v>596</v>
      </c>
      <c r="X158" s="1412">
        <f>'4.2.3BR'!O71</f>
        <v>42087</v>
      </c>
      <c r="Y158" s="853"/>
      <c r="Z158" s="1570"/>
      <c r="AA158" s="1570"/>
      <c r="AB158" s="1396">
        <f>'4.2.3BR'!R71</f>
        <v>58</v>
      </c>
      <c r="AC158" s="1428"/>
      <c r="AD158" s="505"/>
      <c r="AE158" s="506">
        <f>'4.2.3BR'!CB71</f>
        <v>0</v>
      </c>
    </row>
    <row r="159" spans="1:116" s="119" customFormat="1" ht="7.5" customHeight="1">
      <c r="A159" s="574"/>
      <c r="B159" s="1557"/>
      <c r="C159" s="1502"/>
      <c r="D159" s="1566"/>
      <c r="E159" s="1567"/>
      <c r="F159" s="1567"/>
      <c r="G159" s="1568" t="s">
        <v>636</v>
      </c>
      <c r="H159" s="1510"/>
      <c r="I159" s="1510"/>
      <c r="J159" s="1510"/>
      <c r="K159" s="1510"/>
      <c r="L159" s="1510"/>
      <c r="M159" s="1510"/>
      <c r="N159" s="1567"/>
      <c r="O159" s="1510"/>
      <c r="P159" s="1510"/>
      <c r="Q159" s="1510"/>
      <c r="R159" s="1569"/>
      <c r="S159" s="1567"/>
      <c r="T159" s="1510"/>
      <c r="U159" s="1510"/>
      <c r="V159" s="1410">
        <f>X158</f>
        <v>42087</v>
      </c>
      <c r="W159" s="1411" t="s">
        <v>596</v>
      </c>
      <c r="X159" s="1412">
        <f>V160</f>
        <v>42579</v>
      </c>
      <c r="Y159" s="853"/>
      <c r="Z159" s="1570"/>
      <c r="AA159" s="1570"/>
      <c r="AB159" s="1396">
        <f>X159-V159-Z159</f>
        <v>492</v>
      </c>
      <c r="AC159" s="1428"/>
      <c r="AD159" s="505"/>
      <c r="AE159" s="506" t="str">
        <f>'4.2.1NEE'!AR84</f>
        <v>L &lt; 1,000 m</v>
      </c>
    </row>
    <row r="160" spans="1:116" s="119" customFormat="1" ht="7.5" customHeight="1">
      <c r="A160" s="574"/>
      <c r="B160" s="1557"/>
      <c r="C160" s="1502"/>
      <c r="D160" s="1566"/>
      <c r="E160" s="1567"/>
      <c r="F160" s="1567"/>
      <c r="G160" s="1568"/>
      <c r="H160" s="1510"/>
      <c r="I160" s="1510"/>
      <c r="J160" s="1510"/>
      <c r="K160" s="1510"/>
      <c r="L160" s="1510"/>
      <c r="M160" s="1510"/>
      <c r="N160" s="1567" t="str">
        <f>'4.2.3BR'!G72</f>
        <v>OP12</v>
      </c>
      <c r="O160" s="1510"/>
      <c r="P160" s="1510"/>
      <c r="Q160" s="1510"/>
      <c r="R160" s="1569"/>
      <c r="S160" s="1567"/>
      <c r="T160" s="1510"/>
      <c r="U160" s="1510"/>
      <c r="V160" s="1410">
        <f>'4.2.3BR'!K72</f>
        <v>42579</v>
      </c>
      <c r="W160" s="1411" t="s">
        <v>596</v>
      </c>
      <c r="X160" s="1412">
        <f>'4.2.3BR'!O72</f>
        <v>42613</v>
      </c>
      <c r="Y160" s="853"/>
      <c r="Z160" s="1570"/>
      <c r="AA160" s="1570"/>
      <c r="AB160" s="1396">
        <f>'4.2.3BR'!R72</f>
        <v>34</v>
      </c>
      <c r="AC160" s="1428"/>
      <c r="AD160" s="505"/>
      <c r="AE160" s="506">
        <f>'4.2.3BR'!CB72</f>
        <v>0</v>
      </c>
    </row>
    <row r="161" spans="1:100" s="119" customFormat="1" ht="7.5" customHeight="1">
      <c r="A161" s="574"/>
      <c r="B161" s="1557"/>
      <c r="C161" s="1502"/>
      <c r="D161" s="1566"/>
      <c r="E161" s="1567"/>
      <c r="F161" s="1567"/>
      <c r="G161" s="1568" t="s">
        <v>637</v>
      </c>
      <c r="H161" s="1510"/>
      <c r="I161" s="1510"/>
      <c r="J161" s="1510"/>
      <c r="K161" s="1510"/>
      <c r="L161" s="1510"/>
      <c r="M161" s="1510"/>
      <c r="N161" s="1567"/>
      <c r="O161" s="1510"/>
      <c r="P161" s="1510"/>
      <c r="Q161" s="1510"/>
      <c r="R161" s="1569"/>
      <c r="S161" s="1567"/>
      <c r="T161" s="1510"/>
      <c r="U161" s="1510"/>
      <c r="V161" s="1410">
        <f>X160</f>
        <v>42613</v>
      </c>
      <c r="W161" s="1411" t="s">
        <v>596</v>
      </c>
      <c r="X161" s="1412">
        <f>V162</f>
        <v>43508.5</v>
      </c>
      <c r="Y161" s="853"/>
      <c r="Z161" s="1570"/>
      <c r="AA161" s="1570"/>
      <c r="AB161" s="1396">
        <f>X161-V161-Z161</f>
        <v>895.5</v>
      </c>
      <c r="AC161" s="1428"/>
      <c r="AD161" s="505"/>
      <c r="AE161" s="506" t="str">
        <f>'4.2.1NEE'!AR85</f>
        <v>L &lt; 1,000 m</v>
      </c>
      <c r="AF161" s="120"/>
      <c r="AG161" s="120"/>
      <c r="AH161" s="120"/>
      <c r="AI161" s="120"/>
      <c r="AJ161" s="120"/>
      <c r="AK161" s="120"/>
      <c r="AL161" s="120"/>
      <c r="AM161" s="120"/>
      <c r="AN161" s="120"/>
      <c r="AO161" s="120"/>
      <c r="AP161" s="120"/>
      <c r="AQ161" s="120"/>
      <c r="AR161" s="120"/>
      <c r="AS161" s="120"/>
      <c r="AT161" s="120"/>
      <c r="AU161" s="120"/>
      <c r="AV161" s="120"/>
      <c r="AW161" s="120"/>
    </row>
    <row r="162" spans="1:100" s="119" customFormat="1" ht="7.5" customHeight="1">
      <c r="A162" s="574"/>
      <c r="B162" s="1557"/>
      <c r="C162" s="1502"/>
      <c r="D162" s="1566"/>
      <c r="E162" s="1567"/>
      <c r="F162" s="1567"/>
      <c r="G162" s="1568"/>
      <c r="H162" s="1510"/>
      <c r="I162" s="1510"/>
      <c r="J162" s="1510"/>
      <c r="K162" s="1510"/>
      <c r="L162" s="1510" t="str">
        <f>'4.2.3BR'!G73</f>
        <v>CB03</v>
      </c>
      <c r="M162" s="1510"/>
      <c r="N162" s="1567"/>
      <c r="O162" s="1510"/>
      <c r="P162" s="1510"/>
      <c r="Q162" s="1510"/>
      <c r="R162" s="1569"/>
      <c r="S162" s="1567"/>
      <c r="T162" s="1510"/>
      <c r="U162" s="1510"/>
      <c r="V162" s="1410">
        <f>'4.2.3BR'!K73</f>
        <v>43508.5</v>
      </c>
      <c r="W162" s="1411" t="s">
        <v>596</v>
      </c>
      <c r="X162" s="1412">
        <f>'4.2.3BR'!O73</f>
        <v>43531.5</v>
      </c>
      <c r="Y162" s="853"/>
      <c r="Z162" s="1570"/>
      <c r="AA162" s="1570"/>
      <c r="AB162" s="1396">
        <f>'4.2.3BR'!R73</f>
        <v>23</v>
      </c>
      <c r="AC162" s="1428"/>
      <c r="AD162" s="505"/>
      <c r="AE162" s="506">
        <f>'4.2.3BR'!CB73</f>
        <v>0</v>
      </c>
      <c r="AF162" s="1399"/>
      <c r="AG162" s="1399"/>
      <c r="AH162" s="1399"/>
      <c r="AI162" s="1399"/>
      <c r="AJ162" s="1399"/>
      <c r="AK162" s="1399"/>
      <c r="AL162" s="1399"/>
      <c r="AM162" s="1399"/>
      <c r="AN162" s="1399"/>
      <c r="AO162" s="1399"/>
      <c r="AP162" s="1399"/>
      <c r="AQ162" s="1399"/>
      <c r="AR162" s="1399"/>
      <c r="AS162" s="1399"/>
      <c r="AT162" s="1399"/>
      <c r="AU162" s="1399"/>
      <c r="AV162" s="1399"/>
      <c r="AW162" s="1399"/>
      <c r="AX162" s="480"/>
      <c r="AY162" s="480"/>
      <c r="AZ162" s="480"/>
      <c r="BA162" s="480"/>
      <c r="BB162" s="480"/>
      <c r="BC162" s="480"/>
      <c r="BD162" s="480"/>
      <c r="BE162" s="480"/>
      <c r="BF162" s="480"/>
      <c r="BG162" s="480"/>
      <c r="BH162" s="480"/>
      <c r="BI162" s="480"/>
      <c r="BJ162" s="480"/>
      <c r="BK162" s="480"/>
    </row>
    <row r="163" spans="1:100" s="119" customFormat="1" ht="7.5" customHeight="1">
      <c r="A163" s="574"/>
      <c r="B163" s="1557"/>
      <c r="C163" s="1502"/>
      <c r="D163" s="1566"/>
      <c r="E163" s="1567"/>
      <c r="F163" s="1567"/>
      <c r="G163" s="1568" t="s">
        <v>638</v>
      </c>
      <c r="H163" s="1510"/>
      <c r="I163" s="1510"/>
      <c r="J163" s="1510"/>
      <c r="K163" s="1510"/>
      <c r="L163" s="1510"/>
      <c r="M163" s="1510"/>
      <c r="N163" s="1567"/>
      <c r="O163" s="1510"/>
      <c r="P163" s="1510"/>
      <c r="Q163" s="1510"/>
      <c r="R163" s="1569"/>
      <c r="S163" s="1567"/>
      <c r="T163" s="1510"/>
      <c r="U163" s="1510"/>
      <c r="V163" s="1410">
        <f>X162</f>
        <v>43531.5</v>
      </c>
      <c r="W163" s="1411" t="s">
        <v>596</v>
      </c>
      <c r="X163" s="1412">
        <f>V164</f>
        <v>44271</v>
      </c>
      <c r="Y163" s="853"/>
      <c r="Z163" s="1570"/>
      <c r="AA163" s="1570"/>
      <c r="AB163" s="1396">
        <f>X163-V163-Z163</f>
        <v>739.5</v>
      </c>
      <c r="AC163" s="1428"/>
      <c r="AD163" s="505"/>
      <c r="AE163" s="506" t="str">
        <f>'4.2.1NEE'!AR86</f>
        <v>L &lt; 1,000 m</v>
      </c>
      <c r="AF163" s="120"/>
      <c r="AG163" s="120"/>
      <c r="AH163" s="120"/>
      <c r="AI163" s="120"/>
      <c r="AJ163" s="120"/>
      <c r="AK163" s="120"/>
      <c r="AL163" s="120"/>
      <c r="AM163" s="120"/>
      <c r="AN163" s="120"/>
      <c r="AO163" s="120"/>
      <c r="AP163" s="120"/>
      <c r="AQ163" s="120"/>
      <c r="AR163" s="120"/>
      <c r="AS163" s="120"/>
      <c r="AT163" s="120"/>
      <c r="AU163" s="120"/>
      <c r="AV163" s="120"/>
      <c r="AW163" s="120"/>
    </row>
    <row r="164" spans="1:100" s="119" customFormat="1" ht="7.5" customHeight="1">
      <c r="A164" s="574"/>
      <c r="B164" s="1557"/>
      <c r="C164" s="1502"/>
      <c r="D164" s="1566"/>
      <c r="E164" s="1567"/>
      <c r="F164" s="1567"/>
      <c r="G164" s="1568"/>
      <c r="H164" s="1510"/>
      <c r="I164" s="1510"/>
      <c r="J164" s="1510" t="str">
        <f>'4.2.3BR'!G74</f>
        <v>ORB04</v>
      </c>
      <c r="K164" s="1510"/>
      <c r="L164" s="1510"/>
      <c r="M164" s="1510"/>
      <c r="N164" s="1567"/>
      <c r="O164" s="1510"/>
      <c r="P164" s="1510"/>
      <c r="Q164" s="1510"/>
      <c r="R164" s="1569"/>
      <c r="S164" s="1567"/>
      <c r="T164" s="1510"/>
      <c r="U164" s="1510"/>
      <c r="V164" s="1410">
        <f>'4.2.3BR'!K74</f>
        <v>44271</v>
      </c>
      <c r="W164" s="1411" t="s">
        <v>596</v>
      </c>
      <c r="X164" s="1412">
        <f>'4.2.3BR'!O74</f>
        <v>44329</v>
      </c>
      <c r="Y164" s="853"/>
      <c r="Z164" s="1570"/>
      <c r="AA164" s="1570"/>
      <c r="AB164" s="1396">
        <f>'4.2.3BR'!R74</f>
        <v>58</v>
      </c>
      <c r="AC164" s="1428"/>
      <c r="AD164" s="505"/>
      <c r="AE164" s="506">
        <f>'4.2.3BR'!CB74</f>
        <v>0</v>
      </c>
      <c r="AF164" s="120"/>
      <c r="AG164" s="120"/>
      <c r="AH164" s="120"/>
      <c r="AI164" s="120"/>
      <c r="AJ164" s="120"/>
      <c r="AK164" s="120"/>
      <c r="AL164" s="120"/>
      <c r="AM164" s="120"/>
      <c r="AN164" s="120"/>
      <c r="AO164" s="120"/>
      <c r="AP164" s="120"/>
      <c r="AQ164" s="120"/>
      <c r="AR164" s="120"/>
      <c r="AS164" s="120"/>
      <c r="AT164" s="120"/>
      <c r="AU164" s="120"/>
      <c r="AV164" s="120"/>
      <c r="AW164" s="120"/>
      <c r="AX164" s="120"/>
      <c r="AY164" s="120"/>
      <c r="BL164" s="480"/>
      <c r="BM164" s="480"/>
      <c r="BN164" s="480"/>
      <c r="BO164" s="480"/>
      <c r="BP164" s="480"/>
      <c r="BQ164" s="480"/>
      <c r="CB164" s="480"/>
      <c r="CC164" s="480"/>
    </row>
    <row r="165" spans="1:100" s="119" customFormat="1" ht="7.5" customHeight="1">
      <c r="A165" s="574"/>
      <c r="B165" s="1557"/>
      <c r="C165" s="1502"/>
      <c r="D165" s="1566"/>
      <c r="E165" s="1567"/>
      <c r="F165" s="1567"/>
      <c r="G165" s="1568" t="s">
        <v>639</v>
      </c>
      <c r="H165" s="1510"/>
      <c r="I165" s="1510"/>
      <c r="J165" s="1510"/>
      <c r="K165" s="1510"/>
      <c r="L165" s="1510"/>
      <c r="M165" s="1510"/>
      <c r="N165" s="1567"/>
      <c r="O165" s="1510"/>
      <c r="P165" s="1510"/>
      <c r="Q165" s="1510"/>
      <c r="R165" s="1569"/>
      <c r="S165" s="1567"/>
      <c r="T165" s="1510"/>
      <c r="U165" s="1510"/>
      <c r="V165" s="1410">
        <f>X164</f>
        <v>44329</v>
      </c>
      <c r="W165" s="1411" t="s">
        <v>596</v>
      </c>
      <c r="X165" s="1412">
        <f>V166</f>
        <v>45295.5</v>
      </c>
      <c r="Y165" s="853"/>
      <c r="Z165" s="1570"/>
      <c r="AA165" s="1570"/>
      <c r="AB165" s="1396">
        <f>X165-V165-Z165</f>
        <v>966.5</v>
      </c>
      <c r="AC165" s="1428"/>
      <c r="AD165" s="505"/>
      <c r="AE165" s="506" t="str">
        <f>'4.2.1NEE'!AR87</f>
        <v>L &lt; 1,000 m</v>
      </c>
      <c r="AF165" s="120"/>
      <c r="AG165" s="120"/>
      <c r="AH165" s="120"/>
      <c r="AI165" s="120"/>
      <c r="AJ165" s="120"/>
      <c r="AK165" s="120"/>
      <c r="AL165" s="120"/>
      <c r="AM165" s="120"/>
      <c r="AN165" s="120"/>
      <c r="AO165" s="120"/>
      <c r="AP165" s="120"/>
      <c r="AQ165" s="120"/>
      <c r="AR165" s="120"/>
      <c r="AS165" s="120"/>
      <c r="AT165" s="120"/>
      <c r="AU165" s="120"/>
      <c r="AV165" s="120"/>
      <c r="AW165" s="120"/>
      <c r="AX165" s="120"/>
      <c r="AY165" s="120"/>
      <c r="CB165" s="480"/>
      <c r="CC165" s="480"/>
    </row>
    <row r="166" spans="1:100" s="119" customFormat="1" ht="7.5" customHeight="1">
      <c r="A166" s="574"/>
      <c r="B166" s="1557"/>
      <c r="C166" s="1502"/>
      <c r="D166" s="1558"/>
      <c r="E166" s="1559"/>
      <c r="F166" s="1559"/>
      <c r="G166" s="1560"/>
      <c r="H166" s="1561"/>
      <c r="I166" s="1561"/>
      <c r="J166" s="1561"/>
      <c r="K166" s="1561" t="str">
        <f>'4.2.3BR'!G75</f>
        <v>SB05</v>
      </c>
      <c r="L166" s="1561"/>
      <c r="M166" s="1561"/>
      <c r="N166" s="1559"/>
      <c r="O166" s="1561"/>
      <c r="P166" s="1561"/>
      <c r="Q166" s="1561"/>
      <c r="R166" s="1562"/>
      <c r="S166" s="1559"/>
      <c r="T166" s="1561"/>
      <c r="U166" s="1561"/>
      <c r="V166" s="1390">
        <f>'4.2.3BR'!K75</f>
        <v>45295.5</v>
      </c>
      <c r="W166" s="1391" t="s">
        <v>596</v>
      </c>
      <c r="X166" s="1392">
        <f>'4.2.3BR'!O75</f>
        <v>45316.5</v>
      </c>
      <c r="Y166" s="1393"/>
      <c r="Z166" s="1563"/>
      <c r="AA166" s="1563"/>
      <c r="AB166" s="1396">
        <f>'4.2.3BR'!R75</f>
        <v>21</v>
      </c>
      <c r="AC166" s="1447"/>
      <c r="AD166" s="1636"/>
      <c r="AE166" s="1667">
        <f>'4.2.3BR'!CB75</f>
        <v>0</v>
      </c>
      <c r="AF166" s="120"/>
      <c r="AG166" s="120"/>
      <c r="AH166" s="120"/>
      <c r="AI166" s="120"/>
      <c r="AJ166" s="120"/>
      <c r="AK166" s="120"/>
      <c r="AL166" s="120"/>
      <c r="AM166" s="120"/>
      <c r="AN166" s="120"/>
      <c r="AO166" s="120"/>
      <c r="AP166" s="120"/>
      <c r="AQ166" s="120"/>
      <c r="AR166" s="120"/>
      <c r="AS166" s="120"/>
      <c r="AT166" s="120"/>
      <c r="AU166" s="120"/>
      <c r="AV166" s="120"/>
      <c r="AW166" s="120"/>
      <c r="AX166" s="120"/>
      <c r="AY166" s="120"/>
      <c r="CG166" s="480"/>
      <c r="CH166" s="480"/>
      <c r="CV166" s="480"/>
    </row>
    <row r="167" spans="1:100" s="119" customFormat="1" ht="7.5" customHeight="1">
      <c r="A167" s="574"/>
      <c r="B167" s="1557"/>
      <c r="C167" s="1502"/>
      <c r="D167" s="1558"/>
      <c r="E167" s="1559"/>
      <c r="F167" s="1559"/>
      <c r="G167" s="1560" t="s">
        <v>640</v>
      </c>
      <c r="H167" s="1561"/>
      <c r="I167" s="1561"/>
      <c r="J167" s="1561"/>
      <c r="K167" s="1561"/>
      <c r="L167" s="1561"/>
      <c r="M167" s="1561"/>
      <c r="N167" s="1559"/>
      <c r="O167" s="1561"/>
      <c r="P167" s="1561"/>
      <c r="Q167" s="1561"/>
      <c r="R167" s="1562"/>
      <c r="S167" s="1559"/>
      <c r="T167" s="1561"/>
      <c r="U167" s="1561"/>
      <c r="V167" s="1390">
        <f>X166</f>
        <v>45316.5</v>
      </c>
      <c r="W167" s="1391" t="s">
        <v>596</v>
      </c>
      <c r="X167" s="1392">
        <f>V168</f>
        <v>45512.5</v>
      </c>
      <c r="Y167" s="1393"/>
      <c r="Z167" s="1563"/>
      <c r="AA167" s="1563"/>
      <c r="AB167" s="1396">
        <f>X167-V167-Z167</f>
        <v>196</v>
      </c>
      <c r="AC167" s="1447"/>
      <c r="AD167" s="1636"/>
      <c r="AE167" s="1667" t="str">
        <f>'4.2.1NEE'!AR88</f>
        <v>L &lt; 1,000 m</v>
      </c>
      <c r="AF167" s="120"/>
      <c r="AG167" s="120"/>
      <c r="AH167" s="120"/>
      <c r="AI167" s="120"/>
      <c r="AJ167" s="120"/>
      <c r="AK167" s="120"/>
      <c r="AL167" s="120"/>
      <c r="AM167" s="120"/>
      <c r="AN167" s="120"/>
      <c r="AO167" s="120"/>
      <c r="AP167" s="120"/>
      <c r="AQ167" s="120"/>
      <c r="AR167" s="120"/>
      <c r="AS167" s="120"/>
      <c r="AT167" s="120"/>
      <c r="AU167" s="120"/>
      <c r="AV167" s="120"/>
      <c r="AW167" s="120"/>
      <c r="AX167" s="120"/>
      <c r="AY167" s="120"/>
      <c r="CG167" s="480"/>
      <c r="CH167" s="480"/>
      <c r="CV167" s="480"/>
    </row>
    <row r="168" spans="1:100" s="119" customFormat="1" ht="7.5" customHeight="1">
      <c r="A168" s="574"/>
      <c r="B168" s="1557"/>
      <c r="C168" s="1502"/>
      <c r="D168" s="1566"/>
      <c r="E168" s="1567"/>
      <c r="F168" s="1567"/>
      <c r="G168" s="1568"/>
      <c r="H168" s="1510"/>
      <c r="I168" s="1510"/>
      <c r="J168" s="1510"/>
      <c r="K168" s="1510"/>
      <c r="L168" s="1510" t="str">
        <f>'4.2.3BR'!G76</f>
        <v>CB04</v>
      </c>
      <c r="M168" s="1510"/>
      <c r="N168" s="1567"/>
      <c r="O168" s="1510"/>
      <c r="P168" s="1510"/>
      <c r="Q168" s="1510"/>
      <c r="R168" s="1569"/>
      <c r="S168" s="1567"/>
      <c r="T168" s="1510"/>
      <c r="U168" s="1510"/>
      <c r="V168" s="1410">
        <f>'4.2.3BR'!K76</f>
        <v>45512.5</v>
      </c>
      <c r="W168" s="1411" t="s">
        <v>596</v>
      </c>
      <c r="X168" s="1412">
        <f>'4.2.3BR'!O76</f>
        <v>45537.5</v>
      </c>
      <c r="Y168" s="853"/>
      <c r="Z168" s="1570"/>
      <c r="AA168" s="1570"/>
      <c r="AB168" s="1396">
        <f>'4.2.3BR'!R76</f>
        <v>25</v>
      </c>
      <c r="AC168" s="1428"/>
      <c r="AD168" s="505"/>
      <c r="AE168" s="506">
        <f>'4.2.3BR'!CB76</f>
        <v>0</v>
      </c>
      <c r="AF168" s="120"/>
      <c r="AG168" s="120"/>
      <c r="AH168" s="120"/>
      <c r="AI168" s="120"/>
      <c r="AJ168" s="120"/>
      <c r="AK168" s="120"/>
      <c r="AL168" s="120"/>
      <c r="AM168" s="120"/>
      <c r="AN168" s="120"/>
      <c r="AO168" s="120"/>
      <c r="AP168" s="120"/>
      <c r="AQ168" s="120"/>
      <c r="AR168" s="120"/>
      <c r="AS168" s="120"/>
      <c r="AT168" s="120"/>
      <c r="AU168" s="120"/>
      <c r="AV168" s="120"/>
      <c r="AW168" s="120"/>
      <c r="AX168" s="120"/>
      <c r="AY168" s="120"/>
      <c r="CL168" s="480"/>
    </row>
    <row r="169" spans="1:100" s="119" customFormat="1" ht="7.5" customHeight="1">
      <c r="A169" s="574"/>
      <c r="B169" s="1557"/>
      <c r="C169" s="1502"/>
      <c r="D169" s="1566"/>
      <c r="E169" s="1567"/>
      <c r="F169" s="1567"/>
      <c r="G169" s="1568" t="s">
        <v>641</v>
      </c>
      <c r="H169" s="1510"/>
      <c r="I169" s="1510"/>
      <c r="J169" s="1510"/>
      <c r="K169" s="1510"/>
      <c r="L169" s="1510"/>
      <c r="M169" s="1510"/>
      <c r="N169" s="1567"/>
      <c r="O169" s="1510"/>
      <c r="P169" s="1510"/>
      <c r="Q169" s="1510"/>
      <c r="R169" s="1569"/>
      <c r="S169" s="1567"/>
      <c r="T169" s="1510"/>
      <c r="U169" s="1510"/>
      <c r="V169" s="1410">
        <f>X168</f>
        <v>45537.5</v>
      </c>
      <c r="W169" s="1411" t="s">
        <v>596</v>
      </c>
      <c r="X169" s="1412">
        <f>V170</f>
        <v>45704</v>
      </c>
      <c r="Y169" s="853"/>
      <c r="Z169" s="1570"/>
      <c r="AA169" s="1570"/>
      <c r="AB169" s="1396">
        <f>X169-V169-Z169</f>
        <v>166.5</v>
      </c>
      <c r="AC169" s="1428"/>
      <c r="AD169" s="505"/>
      <c r="AE169" s="506" t="str">
        <f>'4.2.1NEE'!AR89</f>
        <v>L &lt; 1,000 m</v>
      </c>
      <c r="AF169" s="120"/>
      <c r="AG169" s="120"/>
      <c r="AH169" s="120"/>
      <c r="AI169" s="120"/>
      <c r="AJ169" s="120"/>
      <c r="AK169" s="120"/>
      <c r="AL169" s="120"/>
      <c r="AM169" s="120"/>
      <c r="AN169" s="120"/>
      <c r="AO169" s="120"/>
      <c r="AP169" s="120"/>
      <c r="AQ169" s="120"/>
      <c r="AR169" s="120"/>
      <c r="AS169" s="120"/>
      <c r="AT169" s="120"/>
      <c r="AU169" s="120"/>
      <c r="AV169" s="120"/>
      <c r="AW169" s="120"/>
      <c r="AX169" s="120"/>
      <c r="AY169" s="120"/>
      <c r="CL169" s="480"/>
    </row>
    <row r="170" spans="1:100" s="119" customFormat="1" ht="7.5" customHeight="1">
      <c r="A170" s="574"/>
      <c r="B170" s="1557"/>
      <c r="C170" s="1502"/>
      <c r="D170" s="1566"/>
      <c r="E170" s="1567"/>
      <c r="F170" s="1567"/>
      <c r="G170" s="1568"/>
      <c r="H170" s="1510"/>
      <c r="I170" s="1510" t="str">
        <f>'4.2.3BR'!G77</f>
        <v>LRB12</v>
      </c>
      <c r="J170" s="1510"/>
      <c r="K170" s="1510"/>
      <c r="L170" s="1510"/>
      <c r="M170" s="1510"/>
      <c r="N170" s="1567"/>
      <c r="O170" s="1510"/>
      <c r="P170" s="1510"/>
      <c r="Q170" s="1510"/>
      <c r="R170" s="1569"/>
      <c r="S170" s="1567"/>
      <c r="T170" s="1510"/>
      <c r="U170" s="1510"/>
      <c r="V170" s="1410">
        <f>'4.2.3BR'!K77</f>
        <v>45704</v>
      </c>
      <c r="W170" s="1411" t="s">
        <v>596</v>
      </c>
      <c r="X170" s="1412">
        <f>'4.2.3BR'!O77</f>
        <v>45846</v>
      </c>
      <c r="Y170" s="853"/>
      <c r="Z170" s="1570"/>
      <c r="AA170" s="1570"/>
      <c r="AB170" s="1396">
        <f>'4.2.3BR'!R77</f>
        <v>142</v>
      </c>
      <c r="AC170" s="1428"/>
      <c r="AD170" s="505"/>
      <c r="AE170" s="506">
        <f>'4.2.3BR'!CB77</f>
        <v>0</v>
      </c>
      <c r="AF170" s="120"/>
      <c r="AG170" s="120"/>
      <c r="AH170" s="120"/>
      <c r="AI170" s="120"/>
      <c r="AJ170" s="120"/>
      <c r="AK170" s="120"/>
      <c r="AL170" s="120"/>
      <c r="AM170" s="120"/>
      <c r="AN170" s="120"/>
      <c r="AO170" s="120"/>
      <c r="AP170" s="120"/>
      <c r="AQ170" s="120"/>
      <c r="AR170" s="120"/>
      <c r="AS170" s="120"/>
      <c r="AT170" s="120"/>
      <c r="AU170" s="120"/>
      <c r="AV170" s="120"/>
      <c r="AW170" s="120"/>
      <c r="AX170" s="120"/>
      <c r="AY170" s="120"/>
      <c r="CE170" s="480"/>
    </row>
    <row r="171" spans="1:100" s="119" customFormat="1" ht="7.5" customHeight="1">
      <c r="A171" s="574"/>
      <c r="B171" s="1557"/>
      <c r="C171" s="1502"/>
      <c r="D171" s="1566"/>
      <c r="E171" s="1567"/>
      <c r="F171" s="1567"/>
      <c r="G171" s="1568" t="s">
        <v>642</v>
      </c>
      <c r="H171" s="1510"/>
      <c r="I171" s="1510"/>
      <c r="J171" s="1510"/>
      <c r="K171" s="1510"/>
      <c r="L171" s="1510"/>
      <c r="M171" s="1510"/>
      <c r="N171" s="1567"/>
      <c r="O171" s="1510"/>
      <c r="P171" s="1510"/>
      <c r="Q171" s="1510"/>
      <c r="R171" s="1569"/>
      <c r="S171" s="1567"/>
      <c r="T171" s="1510"/>
      <c r="U171" s="1510"/>
      <c r="V171" s="1410">
        <f>X170</f>
        <v>45846</v>
      </c>
      <c r="W171" s="1411" t="s">
        <v>596</v>
      </c>
      <c r="X171" s="1412">
        <f>V172</f>
        <v>46111.5</v>
      </c>
      <c r="Y171" s="853"/>
      <c r="Z171" s="1570"/>
      <c r="AA171" s="1570"/>
      <c r="AB171" s="1415">
        <f>X171-V171-Z171</f>
        <v>265.5</v>
      </c>
      <c r="AC171" s="1428"/>
      <c r="AD171" s="505"/>
      <c r="AE171" s="506" t="str">
        <f>'4.2.1NEE'!AR90</f>
        <v>L &lt; 1,000 m</v>
      </c>
      <c r="AF171" s="120"/>
      <c r="AG171" s="120"/>
      <c r="AH171" s="120"/>
      <c r="AI171" s="120"/>
      <c r="AJ171" s="120"/>
      <c r="AK171" s="120"/>
      <c r="AL171" s="120"/>
      <c r="AM171" s="120"/>
      <c r="AN171" s="120"/>
      <c r="AO171" s="120"/>
      <c r="AP171" s="120"/>
      <c r="AQ171" s="120"/>
      <c r="AR171" s="120"/>
      <c r="AS171" s="120"/>
      <c r="AT171" s="120"/>
      <c r="AU171" s="120"/>
      <c r="AV171" s="120"/>
      <c r="AW171" s="120"/>
      <c r="AX171" s="120"/>
      <c r="AY171" s="120"/>
      <c r="CE171" s="480"/>
    </row>
    <row r="172" spans="1:100" s="119" customFormat="1" ht="7.5" customHeight="1">
      <c r="A172" s="574"/>
      <c r="B172" s="1557"/>
      <c r="C172" s="1502"/>
      <c r="D172" s="1566"/>
      <c r="E172" s="1567"/>
      <c r="F172" s="1567"/>
      <c r="G172" s="1568"/>
      <c r="H172" s="1510"/>
      <c r="I172" s="1510"/>
      <c r="J172" s="1510"/>
      <c r="K172" s="1510"/>
      <c r="L172" s="1510"/>
      <c r="M172" s="1510"/>
      <c r="N172" s="1567" t="str">
        <f>'4.2.3BR'!G78</f>
        <v>OP13</v>
      </c>
      <c r="O172" s="1510"/>
      <c r="P172" s="1510"/>
      <c r="Q172" s="1510"/>
      <c r="R172" s="1569"/>
      <c r="S172" s="1567"/>
      <c r="T172" s="1510"/>
      <c r="U172" s="1510"/>
      <c r="V172" s="1410">
        <f>'4.2.3BR'!K78</f>
        <v>46111.5</v>
      </c>
      <c r="W172" s="1411" t="s">
        <v>596</v>
      </c>
      <c r="X172" s="1412">
        <f>'4.2.3BR'!O78</f>
        <v>46130.5</v>
      </c>
      <c r="Y172" s="853"/>
      <c r="Z172" s="1570"/>
      <c r="AA172" s="1570"/>
      <c r="AB172" s="1415">
        <f>'4.2.3BR'!R78</f>
        <v>19</v>
      </c>
      <c r="AC172" s="1428"/>
      <c r="AD172" s="505"/>
      <c r="AE172" s="506">
        <f>'4.2.3BR'!CB78</f>
        <v>0</v>
      </c>
      <c r="AF172" s="120"/>
      <c r="AG172" s="120"/>
      <c r="AH172" s="120"/>
      <c r="AI172" s="120"/>
      <c r="AJ172" s="120"/>
      <c r="AK172" s="120"/>
      <c r="AL172" s="120"/>
      <c r="AM172" s="120"/>
      <c r="AN172" s="120"/>
      <c r="AO172" s="120"/>
      <c r="AP172" s="120"/>
      <c r="AQ172" s="120"/>
      <c r="AR172" s="120"/>
      <c r="AS172" s="120"/>
      <c r="AT172" s="120"/>
      <c r="AU172" s="120"/>
      <c r="AV172" s="120"/>
      <c r="AW172" s="120"/>
      <c r="AX172" s="120"/>
      <c r="AY172" s="120"/>
      <c r="CE172" s="480"/>
    </row>
    <row r="173" spans="1:100" s="119" customFormat="1" ht="7.5" customHeight="1">
      <c r="A173" s="574"/>
      <c r="B173" s="1557"/>
      <c r="C173" s="1502"/>
      <c r="D173" s="1637"/>
      <c r="E173" s="1638"/>
      <c r="F173" s="1638"/>
      <c r="G173" s="1639" t="s">
        <v>643</v>
      </c>
      <c r="H173" s="1517"/>
      <c r="I173" s="1517"/>
      <c r="J173" s="1517"/>
      <c r="K173" s="1517"/>
      <c r="L173" s="1517"/>
      <c r="M173" s="1517"/>
      <c r="N173" s="1638"/>
      <c r="O173" s="1517"/>
      <c r="P173" s="1517"/>
      <c r="Q173" s="1517"/>
      <c r="R173" s="1640"/>
      <c r="S173" s="1638"/>
      <c r="T173" s="1517"/>
      <c r="U173" s="1517"/>
      <c r="V173" s="1437">
        <f>X172</f>
        <v>46130.5</v>
      </c>
      <c r="W173" s="1438" t="s">
        <v>596</v>
      </c>
      <c r="X173" s="1439">
        <f>X156</f>
        <v>46600</v>
      </c>
      <c r="Y173" s="1440"/>
      <c r="Z173" s="1669"/>
      <c r="AA173" s="1669"/>
      <c r="AB173" s="1443">
        <f>X173-V173-Z173</f>
        <v>469.5</v>
      </c>
      <c r="AC173" s="1444"/>
      <c r="AD173" s="1670"/>
      <c r="AE173" s="1671" t="str">
        <f>'4.2.1NEE'!AR91</f>
        <v>NEE070+NEE071 &lt; 1,000 m</v>
      </c>
      <c r="AF173" s="120"/>
      <c r="AG173" s="120"/>
      <c r="AH173" s="120"/>
      <c r="AI173" s="120"/>
      <c r="AJ173" s="120"/>
      <c r="AK173" s="120"/>
      <c r="AL173" s="120"/>
      <c r="AM173" s="120"/>
      <c r="AN173" s="120"/>
      <c r="AO173" s="120"/>
      <c r="AP173" s="120"/>
      <c r="AQ173" s="120"/>
      <c r="AR173" s="120"/>
      <c r="AS173" s="120"/>
      <c r="AT173" s="120"/>
      <c r="AU173" s="120"/>
      <c r="AV173" s="120"/>
      <c r="AW173" s="120"/>
      <c r="AX173" s="120"/>
      <c r="AY173" s="120"/>
      <c r="CE173" s="480"/>
    </row>
    <row r="174" spans="1:100" s="119" customFormat="1" ht="7.5" customHeight="1">
      <c r="A174" s="574"/>
      <c r="B174" s="1557"/>
      <c r="C174" s="1502"/>
      <c r="D174" s="1645"/>
      <c r="E174" s="1646"/>
      <c r="F174" s="1646"/>
      <c r="G174" s="1647"/>
      <c r="H174" s="1530"/>
      <c r="I174" s="1530"/>
      <c r="J174" s="1530"/>
      <c r="K174" s="1530"/>
      <c r="L174" s="1530"/>
      <c r="M174" s="1530"/>
      <c r="N174" s="1646"/>
      <c r="O174" s="1530"/>
      <c r="P174" s="1530"/>
      <c r="Q174" s="1530"/>
      <c r="R174" s="1648"/>
      <c r="S174" s="1646"/>
      <c r="T174" s="1530"/>
      <c r="U174" s="1530"/>
      <c r="V174" s="1735"/>
      <c r="W174" s="1736"/>
      <c r="X174" s="1737"/>
      <c r="Y174" s="1738"/>
      <c r="Z174" s="1739"/>
      <c r="AA174" s="1739"/>
      <c r="AB174" s="1536"/>
      <c r="AC174" s="1537"/>
      <c r="AD174" s="507"/>
      <c r="AE174" s="508"/>
      <c r="AF174" s="120"/>
      <c r="AG174" s="120"/>
      <c r="AH174" s="120"/>
      <c r="AI174" s="120"/>
      <c r="AJ174" s="120"/>
      <c r="AK174" s="120"/>
      <c r="AL174" s="120"/>
      <c r="AM174" s="120"/>
      <c r="AN174" s="120"/>
      <c r="AO174" s="120"/>
      <c r="AP174" s="120"/>
      <c r="AQ174" s="120"/>
      <c r="AR174" s="120"/>
      <c r="AS174" s="120"/>
      <c r="AT174" s="120"/>
      <c r="AU174" s="120"/>
      <c r="AV174" s="120"/>
      <c r="AW174" s="120"/>
      <c r="AX174" s="120"/>
      <c r="AY174" s="120"/>
      <c r="CE174" s="480"/>
    </row>
    <row r="175" spans="1:100" s="119" customFormat="1" ht="7.5" customHeight="1">
      <c r="A175" s="574"/>
      <c r="B175" s="1557"/>
      <c r="C175" s="1502"/>
      <c r="D175" s="1659"/>
      <c r="E175" s="1660"/>
      <c r="F175" s="1660"/>
      <c r="G175" s="1661"/>
      <c r="H175" s="1661"/>
      <c r="I175" s="1661"/>
      <c r="J175" s="1661"/>
      <c r="K175" s="1661"/>
      <c r="L175" s="1661"/>
      <c r="M175" s="1661"/>
      <c r="N175" s="1660"/>
      <c r="O175" s="1661"/>
      <c r="P175" s="1661"/>
      <c r="Q175" s="1661"/>
      <c r="R175" s="1662"/>
      <c r="S175" s="1660"/>
      <c r="T175" s="1661"/>
      <c r="U175" s="1661"/>
      <c r="V175" s="1700"/>
      <c r="W175" s="1701"/>
      <c r="X175" s="1702"/>
      <c r="Y175" s="1703"/>
      <c r="Z175" s="1704"/>
      <c r="AA175" s="1704"/>
      <c r="AB175" s="1767"/>
      <c r="AC175" s="1768"/>
      <c r="AD175" s="509"/>
      <c r="AE175" s="510"/>
      <c r="AF175" s="120"/>
      <c r="AG175" s="120"/>
      <c r="AH175" s="120"/>
      <c r="AI175" s="120"/>
      <c r="AJ175" s="120"/>
      <c r="AK175" s="120"/>
      <c r="AL175" s="120"/>
      <c r="AM175" s="120"/>
      <c r="AN175" s="120"/>
      <c r="AO175" s="120"/>
      <c r="AP175" s="120"/>
      <c r="AQ175" s="120"/>
      <c r="AR175" s="120"/>
      <c r="AS175" s="120"/>
      <c r="AT175" s="120"/>
      <c r="AU175" s="120"/>
      <c r="AV175" s="120"/>
      <c r="BE175" s="480"/>
      <c r="BF175" s="480"/>
      <c r="CE175" s="480"/>
    </row>
    <row r="176" spans="1:100" s="119" customFormat="1" ht="7.5" customHeight="1">
      <c r="A176" s="574"/>
      <c r="B176" s="1557"/>
      <c r="C176" s="1502"/>
      <c r="D176" s="1363" t="s">
        <v>718</v>
      </c>
      <c r="E176" s="1364"/>
      <c r="F176" s="1364"/>
      <c r="G176" s="1365"/>
      <c r="H176" s="1365"/>
      <c r="I176" s="1365"/>
      <c r="J176" s="1365"/>
      <c r="K176" s="1365"/>
      <c r="L176" s="1365"/>
      <c r="M176" s="1365"/>
      <c r="N176" s="1364"/>
      <c r="O176" s="1365"/>
      <c r="P176" s="1365"/>
      <c r="Q176" s="1365"/>
      <c r="R176" s="1369"/>
      <c r="S176" s="1364"/>
      <c r="T176" s="1365"/>
      <c r="U176" s="1365"/>
      <c r="V176" s="1370">
        <v>46600</v>
      </c>
      <c r="W176" s="1503" t="s">
        <v>596</v>
      </c>
      <c r="X176" s="1372">
        <v>52000</v>
      </c>
      <c r="Y176" s="1373"/>
      <c r="Z176" s="1555"/>
      <c r="AA176" s="1555"/>
      <c r="AB176" s="1376">
        <f>(X176-V176)-Z176</f>
        <v>5400</v>
      </c>
      <c r="AC176" s="1504"/>
      <c r="AD176" s="488"/>
      <c r="AE176" s="476"/>
      <c r="AF176" s="120"/>
      <c r="AG176" s="120"/>
      <c r="AH176" s="120"/>
      <c r="AI176" s="120"/>
      <c r="AJ176" s="120"/>
      <c r="AK176" s="120"/>
      <c r="AL176" s="120"/>
      <c r="AM176" s="120"/>
      <c r="AN176" s="120"/>
      <c r="AO176" s="120"/>
      <c r="AP176" s="120"/>
      <c r="AQ176" s="120"/>
      <c r="AR176" s="120"/>
      <c r="AS176" s="120"/>
      <c r="AT176" s="120"/>
      <c r="AU176" s="120"/>
      <c r="AV176" s="120"/>
      <c r="BE176" s="480"/>
      <c r="BF176" s="480"/>
    </row>
    <row r="177" spans="1:99" s="119" customFormat="1" ht="7.5" customHeight="1">
      <c r="A177" s="574"/>
      <c r="B177" s="1557"/>
      <c r="C177" s="1502"/>
      <c r="D177" s="1558"/>
      <c r="E177" s="1559"/>
      <c r="F177" s="1559"/>
      <c r="G177" s="1740" t="s">
        <v>644</v>
      </c>
      <c r="H177" s="1769"/>
      <c r="I177" s="1561"/>
      <c r="J177" s="1561"/>
      <c r="K177" s="1561"/>
      <c r="L177" s="1561"/>
      <c r="M177" s="1561"/>
      <c r="N177" s="1559"/>
      <c r="O177" s="1561"/>
      <c r="P177" s="1561"/>
      <c r="Q177" s="1561"/>
      <c r="R177" s="1562"/>
      <c r="S177" s="1559"/>
      <c r="T177" s="1561"/>
      <c r="U177" s="1561"/>
      <c r="V177" s="1708">
        <f>V176</f>
        <v>46600</v>
      </c>
      <c r="W177" s="1741" t="s">
        <v>596</v>
      </c>
      <c r="X177" s="1710">
        <f>V178</f>
        <v>46737.5</v>
      </c>
      <c r="Y177" s="1711"/>
      <c r="Z177" s="1712"/>
      <c r="AA177" s="1712"/>
      <c r="AB177" s="1396">
        <f>X177-V177-Z177</f>
        <v>137.5</v>
      </c>
      <c r="AC177" s="1714"/>
      <c r="AD177" s="489"/>
      <c r="AE177" s="490" t="str">
        <f>'4.2.1NEE'!AR93</f>
        <v>NEE070+NEE072 &lt; 1,000 m</v>
      </c>
      <c r="AF177" s="120"/>
      <c r="AG177" s="120"/>
      <c r="AH177" s="120"/>
      <c r="AI177" s="120"/>
      <c r="AJ177" s="120"/>
      <c r="AK177" s="120"/>
      <c r="AL177" s="120"/>
      <c r="AM177" s="120"/>
      <c r="AN177" s="120"/>
      <c r="AO177" s="120"/>
      <c r="AP177" s="120"/>
      <c r="AQ177" s="120"/>
      <c r="AR177" s="120"/>
      <c r="AS177" s="120"/>
      <c r="AT177" s="120"/>
      <c r="AU177" s="120"/>
      <c r="AV177" s="120"/>
      <c r="BE177" s="480"/>
      <c r="BF177" s="480"/>
      <c r="BN177" s="480"/>
      <c r="CK177" s="480"/>
    </row>
    <row r="178" spans="1:99" s="119" customFormat="1" ht="7.5" customHeight="1">
      <c r="A178" s="574"/>
      <c r="B178" s="1557"/>
      <c r="C178" s="1502"/>
      <c r="D178" s="1566"/>
      <c r="E178" s="1567"/>
      <c r="F178" s="1567"/>
      <c r="G178" s="1568"/>
      <c r="H178" s="1510"/>
      <c r="I178" s="1510"/>
      <c r="J178" s="1510"/>
      <c r="K178" s="1510" t="str">
        <f>'4.2.3BR'!G80</f>
        <v>SB06</v>
      </c>
      <c r="L178" s="1510"/>
      <c r="M178" s="1510"/>
      <c r="N178" s="1567"/>
      <c r="O178" s="1510"/>
      <c r="P178" s="1510"/>
      <c r="Q178" s="1510"/>
      <c r="R178" s="1569"/>
      <c r="S178" s="1567"/>
      <c r="T178" s="1510"/>
      <c r="U178" s="1510"/>
      <c r="V178" s="1410">
        <f>'4.2.3BR'!K80</f>
        <v>46737.5</v>
      </c>
      <c r="W178" s="1411" t="s">
        <v>596</v>
      </c>
      <c r="X178" s="1412">
        <f>'4.2.3BR'!O80</f>
        <v>46762.5</v>
      </c>
      <c r="Y178" s="853"/>
      <c r="Z178" s="1570"/>
      <c r="AA178" s="1570"/>
      <c r="AB178" s="1396">
        <f>'4.2.3BR'!R80</f>
        <v>25</v>
      </c>
      <c r="AC178" s="1428"/>
      <c r="AD178" s="491"/>
      <c r="AE178" s="492">
        <f>'4.2.3BR'!CB80</f>
        <v>0</v>
      </c>
      <c r="AF178" s="120"/>
      <c r="AG178" s="120"/>
      <c r="AH178" s="120"/>
      <c r="AI178" s="120"/>
      <c r="AJ178" s="120"/>
      <c r="AK178" s="120"/>
      <c r="AL178" s="120"/>
      <c r="AM178" s="120"/>
      <c r="AN178" s="120"/>
      <c r="AO178" s="120"/>
      <c r="AP178" s="120"/>
      <c r="AQ178" s="120"/>
      <c r="AR178" s="120"/>
      <c r="AS178" s="120"/>
      <c r="AT178" s="120"/>
      <c r="AU178" s="120"/>
      <c r="AV178" s="120"/>
      <c r="BE178" s="480"/>
      <c r="BF178" s="480"/>
      <c r="BN178" s="480"/>
      <c r="CD178" s="480"/>
    </row>
    <row r="179" spans="1:99" s="119" customFormat="1" ht="7.5" customHeight="1">
      <c r="A179" s="574"/>
      <c r="B179" s="1557"/>
      <c r="C179" s="1502"/>
      <c r="D179" s="1566"/>
      <c r="E179" s="1567"/>
      <c r="F179" s="1567"/>
      <c r="G179" s="1568" t="s">
        <v>645</v>
      </c>
      <c r="H179" s="1510"/>
      <c r="I179" s="1510"/>
      <c r="J179" s="1510"/>
      <c r="K179" s="1510"/>
      <c r="L179" s="1510"/>
      <c r="M179" s="1510"/>
      <c r="N179" s="1567"/>
      <c r="O179" s="1510"/>
      <c r="P179" s="1510"/>
      <c r="Q179" s="1510"/>
      <c r="R179" s="1569"/>
      <c r="S179" s="1567"/>
      <c r="T179" s="1510"/>
      <c r="U179" s="1510"/>
      <c r="V179" s="1410">
        <f>X178</f>
        <v>46762.5</v>
      </c>
      <c r="W179" s="1411" t="s">
        <v>596</v>
      </c>
      <c r="X179" s="1412">
        <f>V180</f>
        <v>47002.5</v>
      </c>
      <c r="Y179" s="853"/>
      <c r="Z179" s="1570"/>
      <c r="AA179" s="1570"/>
      <c r="AB179" s="1396">
        <f>X179-V179-Z179</f>
        <v>240</v>
      </c>
      <c r="AC179" s="1428"/>
      <c r="AD179" s="491"/>
      <c r="AE179" s="492" t="str">
        <f>'4.2.1NEE'!AR94</f>
        <v>L &lt; 1,000 m</v>
      </c>
      <c r="AF179" s="120"/>
      <c r="AG179" s="120"/>
      <c r="AH179" s="120"/>
      <c r="AI179" s="120"/>
      <c r="AJ179" s="120"/>
      <c r="AK179" s="120"/>
      <c r="AL179" s="120"/>
      <c r="AM179" s="120"/>
      <c r="AN179" s="120"/>
      <c r="AO179" s="120"/>
      <c r="AP179" s="120"/>
      <c r="AQ179" s="120"/>
      <c r="AR179" s="120"/>
      <c r="AS179" s="120"/>
      <c r="AT179" s="120"/>
      <c r="AU179" s="120"/>
      <c r="AV179" s="120"/>
      <c r="BE179" s="480"/>
      <c r="BF179" s="480"/>
      <c r="BN179" s="480"/>
      <c r="CD179" s="480"/>
    </row>
    <row r="180" spans="1:99" s="119" customFormat="1" ht="7.5" customHeight="1">
      <c r="A180" s="574"/>
      <c r="B180" s="1557"/>
      <c r="C180" s="1502"/>
      <c r="D180" s="1566"/>
      <c r="E180" s="1567"/>
      <c r="F180" s="1567"/>
      <c r="G180" s="1568"/>
      <c r="H180" s="1510"/>
      <c r="I180" s="1510"/>
      <c r="J180" s="1510"/>
      <c r="K180" s="1510"/>
      <c r="L180" s="1510"/>
      <c r="M180" s="1510"/>
      <c r="N180" s="1567" t="str">
        <f>'4.2.3BR'!G81</f>
        <v>OP14</v>
      </c>
      <c r="O180" s="1510"/>
      <c r="P180" s="1510"/>
      <c r="Q180" s="1510"/>
      <c r="R180" s="1569"/>
      <c r="S180" s="1567"/>
      <c r="T180" s="1510"/>
      <c r="U180" s="1510"/>
      <c r="V180" s="1410">
        <f>'4.2.3BR'!K81</f>
        <v>47002.5</v>
      </c>
      <c r="W180" s="1411" t="s">
        <v>596</v>
      </c>
      <c r="X180" s="1412">
        <f>'4.2.3BR'!O81</f>
        <v>47021.5</v>
      </c>
      <c r="Y180" s="853"/>
      <c r="Z180" s="1570"/>
      <c r="AA180" s="1570"/>
      <c r="AB180" s="1396">
        <f>'4.2.3BR'!R81</f>
        <v>19</v>
      </c>
      <c r="AC180" s="1428"/>
      <c r="AD180" s="491"/>
      <c r="AE180" s="492">
        <f>'4.2.3BR'!CB81</f>
        <v>0</v>
      </c>
      <c r="AF180" s="120"/>
      <c r="AG180" s="120"/>
      <c r="AH180" s="120"/>
      <c r="AI180" s="120"/>
      <c r="AJ180" s="120"/>
      <c r="AK180" s="120"/>
      <c r="AL180" s="120"/>
      <c r="AM180" s="120"/>
      <c r="AN180" s="120"/>
      <c r="AO180" s="120"/>
      <c r="AP180" s="120"/>
      <c r="AQ180" s="120"/>
      <c r="AR180" s="120"/>
      <c r="AS180" s="120"/>
      <c r="AT180" s="120"/>
      <c r="AU180" s="120"/>
      <c r="AV180" s="120"/>
      <c r="BE180" s="480"/>
      <c r="BF180" s="480"/>
      <c r="BN180" s="480"/>
    </row>
    <row r="181" spans="1:99" s="119" customFormat="1" ht="7.5" customHeight="1">
      <c r="A181" s="574"/>
      <c r="B181" s="1557"/>
      <c r="C181" s="1502"/>
      <c r="D181" s="1566"/>
      <c r="E181" s="1567"/>
      <c r="F181" s="1567"/>
      <c r="G181" s="1568" t="s">
        <v>646</v>
      </c>
      <c r="H181" s="1510"/>
      <c r="I181" s="1510"/>
      <c r="J181" s="1510"/>
      <c r="K181" s="1510"/>
      <c r="L181" s="1510"/>
      <c r="M181" s="1510"/>
      <c r="N181" s="1567"/>
      <c r="O181" s="1510"/>
      <c r="P181" s="1510"/>
      <c r="Q181" s="1510"/>
      <c r="R181" s="1569"/>
      <c r="S181" s="1567"/>
      <c r="T181" s="1510"/>
      <c r="U181" s="1510"/>
      <c r="V181" s="1410">
        <f>X180</f>
        <v>47021.5</v>
      </c>
      <c r="W181" s="1411" t="s">
        <v>596</v>
      </c>
      <c r="X181" s="1412">
        <f>V182</f>
        <v>47779</v>
      </c>
      <c r="Y181" s="853"/>
      <c r="Z181" s="1570"/>
      <c r="AA181" s="1570"/>
      <c r="AB181" s="1396">
        <f>X181-V181-Z181</f>
        <v>757.5</v>
      </c>
      <c r="AC181" s="1428"/>
      <c r="AD181" s="491"/>
      <c r="AE181" s="492" t="str">
        <f>'4.2.1NEE'!AR95</f>
        <v>L &lt; 1,000 m</v>
      </c>
      <c r="AF181" s="120"/>
      <c r="AG181" s="120"/>
      <c r="AH181" s="120"/>
      <c r="AI181" s="120"/>
      <c r="AJ181" s="120"/>
      <c r="AK181" s="120"/>
      <c r="AL181" s="120"/>
      <c r="AM181" s="120"/>
      <c r="AN181" s="120"/>
      <c r="AO181" s="120"/>
      <c r="AP181" s="120"/>
      <c r="AQ181" s="120"/>
      <c r="AR181" s="120"/>
      <c r="AS181" s="120"/>
      <c r="AT181" s="120"/>
      <c r="AU181" s="120"/>
      <c r="AV181" s="120"/>
      <c r="AW181" s="120"/>
      <c r="AX181" s="120"/>
      <c r="AY181" s="120"/>
      <c r="AZ181" s="120"/>
      <c r="BA181" s="120"/>
      <c r="BB181" s="120"/>
      <c r="BC181" s="120"/>
      <c r="BN181" s="480"/>
    </row>
    <row r="182" spans="1:99" s="119" customFormat="1" ht="7.5" customHeight="1">
      <c r="A182" s="574"/>
      <c r="B182" s="1557"/>
      <c r="C182" s="1502"/>
      <c r="D182" s="1717"/>
      <c r="E182" s="1718"/>
      <c r="F182" s="1718"/>
      <c r="G182" s="1770"/>
      <c r="H182" s="1719"/>
      <c r="I182" s="1719" t="str">
        <f>'4.2.3BR'!G82</f>
        <v>LRB13</v>
      </c>
      <c r="J182" s="1719"/>
      <c r="K182" s="1719"/>
      <c r="L182" s="1719"/>
      <c r="M182" s="1719"/>
      <c r="N182" s="1718"/>
      <c r="O182" s="1719"/>
      <c r="P182" s="1719"/>
      <c r="Q182" s="1719"/>
      <c r="R182" s="1720"/>
      <c r="S182" s="1718"/>
      <c r="T182" s="1719"/>
      <c r="U182" s="1719"/>
      <c r="V182" s="1726">
        <f>'4.2.3BR'!K82</f>
        <v>47779</v>
      </c>
      <c r="W182" s="1727" t="s">
        <v>596</v>
      </c>
      <c r="X182" s="1728">
        <f>'4.2.3BR'!O82</f>
        <v>47921</v>
      </c>
      <c r="Y182" s="1729"/>
      <c r="Z182" s="1721"/>
      <c r="AA182" s="1721"/>
      <c r="AB182" s="1396">
        <f>'4.2.3BR'!R82</f>
        <v>142</v>
      </c>
      <c r="AC182" s="1722"/>
      <c r="AD182" s="1723"/>
      <c r="AE182" s="1724">
        <f>'4.2.3BR'!CB82</f>
        <v>0</v>
      </c>
      <c r="AF182" s="120"/>
      <c r="AG182" s="120"/>
      <c r="AH182" s="120"/>
      <c r="AI182" s="120"/>
      <c r="AJ182" s="120"/>
      <c r="AK182" s="120"/>
      <c r="AL182" s="120"/>
      <c r="AM182" s="120"/>
      <c r="AN182" s="120"/>
      <c r="AO182" s="120"/>
      <c r="AP182" s="120"/>
      <c r="AQ182" s="120"/>
      <c r="AR182" s="120"/>
      <c r="AS182" s="120"/>
      <c r="AT182" s="120"/>
      <c r="AU182" s="120"/>
      <c r="AV182" s="120"/>
      <c r="AW182" s="120"/>
      <c r="AX182" s="120"/>
      <c r="AY182" s="120"/>
      <c r="AZ182" s="120"/>
      <c r="BA182" s="120"/>
      <c r="BB182" s="120"/>
      <c r="BC182" s="120"/>
      <c r="BN182" s="480"/>
    </row>
    <row r="183" spans="1:99" s="119" customFormat="1" ht="7.5" customHeight="1">
      <c r="A183" s="574"/>
      <c r="B183" s="1557"/>
      <c r="C183" s="1502"/>
      <c r="D183" s="1717"/>
      <c r="E183" s="1718"/>
      <c r="F183" s="1718"/>
      <c r="G183" s="1770" t="s">
        <v>647</v>
      </c>
      <c r="H183" s="1719"/>
      <c r="I183" s="1719"/>
      <c r="J183" s="1719"/>
      <c r="K183" s="1719"/>
      <c r="L183" s="1719"/>
      <c r="M183" s="1719"/>
      <c r="N183" s="1718"/>
      <c r="O183" s="1719"/>
      <c r="P183" s="1719"/>
      <c r="Q183" s="1719"/>
      <c r="R183" s="1720"/>
      <c r="S183" s="1718"/>
      <c r="T183" s="1719"/>
      <c r="U183" s="1719"/>
      <c r="V183" s="1726">
        <f>X182</f>
        <v>47921</v>
      </c>
      <c r="W183" s="1727" t="s">
        <v>596</v>
      </c>
      <c r="X183" s="1728">
        <f>V184</f>
        <v>51110.5</v>
      </c>
      <c r="Y183" s="1729"/>
      <c r="Z183" s="1721"/>
      <c r="AA183" s="1721"/>
      <c r="AB183" s="1396">
        <f>X183-V183-Z183</f>
        <v>3189.5</v>
      </c>
      <c r="AC183" s="1722"/>
      <c r="AD183" s="1723"/>
      <c r="AE183" s="1724" t="str">
        <f>'4.2.1NEE'!AR96</f>
        <v>3,000 m &lt; L &lt; 4,000 m</v>
      </c>
      <c r="AF183" s="120"/>
      <c r="AG183" s="120"/>
      <c r="AH183" s="120"/>
      <c r="AI183" s="120"/>
      <c r="AJ183" s="120"/>
      <c r="AK183" s="120"/>
      <c r="AL183" s="120"/>
      <c r="AM183" s="120"/>
      <c r="AN183" s="120"/>
      <c r="AO183" s="120"/>
      <c r="AP183" s="120"/>
      <c r="AQ183" s="120"/>
      <c r="AR183" s="120"/>
      <c r="AS183" s="120"/>
      <c r="AT183" s="120"/>
      <c r="AU183" s="120"/>
      <c r="AV183" s="120"/>
      <c r="AW183" s="120"/>
      <c r="AX183" s="120"/>
      <c r="AY183" s="120"/>
      <c r="AZ183" s="120"/>
      <c r="BA183" s="120"/>
      <c r="BB183" s="120"/>
      <c r="BC183" s="120"/>
    </row>
    <row r="184" spans="1:99" s="119" customFormat="1" ht="7.5" customHeight="1">
      <c r="A184" s="574"/>
      <c r="B184" s="1557"/>
      <c r="C184" s="1502"/>
      <c r="D184" s="1566"/>
      <c r="E184" s="1567"/>
      <c r="F184" s="1567"/>
      <c r="G184" s="1568"/>
      <c r="H184" s="1510"/>
      <c r="I184" s="1510"/>
      <c r="J184" s="1510"/>
      <c r="K184" s="1510"/>
      <c r="L184" s="1510"/>
      <c r="M184" s="1510"/>
      <c r="N184" s="1567" t="str">
        <f>'4.2.3BR'!G83</f>
        <v>OP15</v>
      </c>
      <c r="O184" s="1510"/>
      <c r="P184" s="1510"/>
      <c r="Q184" s="1510"/>
      <c r="R184" s="1569"/>
      <c r="S184" s="1567"/>
      <c r="T184" s="1510"/>
      <c r="U184" s="1510"/>
      <c r="V184" s="1511">
        <f>'4.2.3BR'!K83</f>
        <v>51110.5</v>
      </c>
      <c r="W184" s="1512" t="s">
        <v>596</v>
      </c>
      <c r="X184" s="1513">
        <f>'4.2.3BR'!O83</f>
        <v>51129.5</v>
      </c>
      <c r="Y184" s="1514"/>
      <c r="Z184" s="1654"/>
      <c r="AA184" s="1654"/>
      <c r="AB184" s="1415">
        <f>'4.2.3BR'!R83</f>
        <v>19</v>
      </c>
      <c r="AC184" s="1656"/>
      <c r="AD184" s="491"/>
      <c r="AE184" s="502">
        <f>'4.2.3BR'!CB83</f>
        <v>0</v>
      </c>
      <c r="AF184" s="120"/>
      <c r="AG184" s="120"/>
      <c r="AH184" s="120"/>
      <c r="AI184" s="120"/>
      <c r="AJ184" s="120"/>
      <c r="AK184" s="120"/>
      <c r="AL184" s="120"/>
      <c r="AM184" s="120"/>
      <c r="AN184" s="120"/>
      <c r="AO184" s="120"/>
      <c r="AP184" s="120"/>
      <c r="AQ184" s="120"/>
      <c r="AR184" s="120"/>
      <c r="AS184" s="120"/>
      <c r="AT184" s="120"/>
      <c r="AU184" s="120"/>
      <c r="AV184" s="120"/>
      <c r="AW184" s="120"/>
      <c r="AX184" s="120"/>
      <c r="AY184" s="120"/>
      <c r="AZ184" s="120"/>
      <c r="BA184" s="120"/>
      <c r="BB184" s="120"/>
      <c r="BC184" s="120"/>
      <c r="CO184" s="480"/>
      <c r="CP184" s="480"/>
    </row>
    <row r="185" spans="1:99" s="119" customFormat="1" ht="7.5" customHeight="1">
      <c r="A185" s="574"/>
      <c r="B185" s="1557"/>
      <c r="C185" s="1502"/>
      <c r="D185" s="1637"/>
      <c r="E185" s="1638"/>
      <c r="F185" s="1638"/>
      <c r="G185" s="1639" t="s">
        <v>648</v>
      </c>
      <c r="H185" s="1517"/>
      <c r="I185" s="1517"/>
      <c r="J185" s="1517"/>
      <c r="K185" s="1517"/>
      <c r="L185" s="1517"/>
      <c r="M185" s="1517"/>
      <c r="N185" s="1638"/>
      <c r="O185" s="1517"/>
      <c r="P185" s="1517"/>
      <c r="Q185" s="1517"/>
      <c r="R185" s="1640"/>
      <c r="S185" s="1638"/>
      <c r="T185" s="1517"/>
      <c r="U185" s="1517"/>
      <c r="V185" s="1518">
        <f>X184</f>
        <v>51129.5</v>
      </c>
      <c r="W185" s="1519" t="s">
        <v>596</v>
      </c>
      <c r="X185" s="1520">
        <f>X176</f>
        <v>52000</v>
      </c>
      <c r="Y185" s="1521"/>
      <c r="Z185" s="1641"/>
      <c r="AA185" s="1641"/>
      <c r="AB185" s="1443">
        <f>X185-V185-Z185</f>
        <v>870.5</v>
      </c>
      <c r="AC185" s="1642"/>
      <c r="AD185" s="1643"/>
      <c r="AE185" s="1733" t="str">
        <f>'4.2.1NEE'!AR97</f>
        <v>3,000 m &lt; NEE075+NEE076 &lt; 4,000 m</v>
      </c>
      <c r="AF185" s="120"/>
      <c r="AG185" s="120"/>
      <c r="AH185" s="120"/>
      <c r="AI185" s="120"/>
      <c r="AJ185" s="120"/>
      <c r="AK185" s="120"/>
      <c r="AL185" s="120"/>
      <c r="AM185" s="120"/>
      <c r="AN185" s="120"/>
      <c r="AO185" s="120"/>
      <c r="AP185" s="120"/>
      <c r="AQ185" s="120"/>
      <c r="AR185" s="120"/>
      <c r="AS185" s="120"/>
      <c r="AT185" s="120"/>
      <c r="AU185" s="120"/>
      <c r="AV185" s="120"/>
      <c r="AW185" s="120"/>
      <c r="AX185" s="120"/>
      <c r="AY185" s="120"/>
      <c r="AZ185" s="120"/>
      <c r="BA185" s="120"/>
      <c r="BB185" s="120"/>
      <c r="BC185" s="120"/>
      <c r="CO185" s="480"/>
      <c r="CP185" s="480"/>
    </row>
    <row r="186" spans="1:99" s="119" customFormat="1" ht="7.5" customHeight="1">
      <c r="A186" s="574"/>
      <c r="B186" s="1557"/>
      <c r="C186" s="1502"/>
      <c r="D186" s="1752"/>
      <c r="E186" s="1753"/>
      <c r="F186" s="1753"/>
      <c r="G186" s="1754"/>
      <c r="H186" s="1755"/>
      <c r="I186" s="1755"/>
      <c r="J186" s="1755"/>
      <c r="K186" s="1755"/>
      <c r="L186" s="1755"/>
      <c r="M186" s="1755"/>
      <c r="N186" s="1753"/>
      <c r="O186" s="1755"/>
      <c r="P186" s="1755"/>
      <c r="Q186" s="1755"/>
      <c r="R186" s="1756"/>
      <c r="S186" s="1753"/>
      <c r="T186" s="1755"/>
      <c r="U186" s="1755"/>
      <c r="V186" s="1757"/>
      <c r="W186" s="1758"/>
      <c r="X186" s="1759"/>
      <c r="Y186" s="1760"/>
      <c r="Z186" s="1761"/>
      <c r="AA186" s="1761"/>
      <c r="AB186" s="1762"/>
      <c r="AC186" s="1763"/>
      <c r="AD186" s="515"/>
      <c r="AE186" s="517"/>
      <c r="AF186" s="120"/>
      <c r="AG186" s="120"/>
      <c r="AH186" s="120"/>
      <c r="AI186" s="120"/>
      <c r="AJ186" s="120"/>
      <c r="AK186" s="120"/>
      <c r="AL186" s="120"/>
      <c r="AM186" s="120"/>
      <c r="AN186" s="120"/>
      <c r="AO186" s="120"/>
      <c r="AP186" s="120"/>
      <c r="AQ186" s="120"/>
      <c r="AR186" s="120"/>
      <c r="AS186" s="120"/>
      <c r="AU186" s="120"/>
      <c r="AV186" s="120"/>
      <c r="AW186" s="120"/>
      <c r="AX186" s="120"/>
      <c r="CO186" s="480"/>
      <c r="CP186" s="480"/>
    </row>
    <row r="187" spans="1:99" s="119" customFormat="1" ht="7.5" customHeight="1">
      <c r="A187" s="579"/>
      <c r="B187" s="1658"/>
      <c r="C187" s="1764"/>
      <c r="D187" s="1659"/>
      <c r="E187" s="1660"/>
      <c r="F187" s="1660"/>
      <c r="G187" s="1661"/>
      <c r="H187" s="1661"/>
      <c r="I187" s="1661"/>
      <c r="J187" s="1661"/>
      <c r="K187" s="1661"/>
      <c r="L187" s="1661"/>
      <c r="M187" s="1661"/>
      <c r="N187" s="1660"/>
      <c r="O187" s="1661"/>
      <c r="P187" s="1661"/>
      <c r="Q187" s="1661"/>
      <c r="R187" s="1662"/>
      <c r="S187" s="1660"/>
      <c r="T187" s="1661"/>
      <c r="U187" s="1661"/>
      <c r="V187" s="1771"/>
      <c r="W187" s="1772"/>
      <c r="X187" s="1773"/>
      <c r="Y187" s="1774"/>
      <c r="Z187" s="1663"/>
      <c r="AA187" s="1663"/>
      <c r="AB187" s="1767"/>
      <c r="AC187" s="1775"/>
      <c r="AD187" s="503"/>
      <c r="AE187" s="518"/>
      <c r="AF187" s="120"/>
      <c r="AG187" s="120"/>
      <c r="AH187" s="120"/>
      <c r="AI187" s="120"/>
      <c r="AJ187" s="120"/>
      <c r="AK187" s="120"/>
      <c r="AL187" s="120"/>
      <c r="AM187" s="120"/>
      <c r="AN187" s="120"/>
      <c r="AO187" s="120"/>
      <c r="AP187" s="120"/>
      <c r="AQ187" s="120"/>
      <c r="AR187" s="120"/>
      <c r="AS187" s="120"/>
      <c r="AU187" s="120"/>
      <c r="AV187" s="120"/>
      <c r="AW187" s="120"/>
      <c r="AX187" s="120"/>
      <c r="CO187" s="480"/>
      <c r="CP187" s="480"/>
    </row>
    <row r="188" spans="1:99" s="119" customFormat="1" ht="7.5" customHeight="1">
      <c r="A188" s="585"/>
      <c r="B188" s="1553" t="s">
        <v>598</v>
      </c>
      <c r="C188" s="1554" t="s">
        <v>730</v>
      </c>
      <c r="D188" s="1363" t="s">
        <v>731</v>
      </c>
      <c r="E188" s="1364"/>
      <c r="F188" s="1364"/>
      <c r="G188" s="1365"/>
      <c r="H188" s="1365"/>
      <c r="I188" s="1365"/>
      <c r="J188" s="1365"/>
      <c r="K188" s="1365"/>
      <c r="L188" s="1365"/>
      <c r="M188" s="1365"/>
      <c r="N188" s="1364"/>
      <c r="O188" s="1365"/>
      <c r="P188" s="1365"/>
      <c r="Q188" s="1365"/>
      <c r="R188" s="1369"/>
      <c r="S188" s="1364"/>
      <c r="T188" s="1365"/>
      <c r="U188" s="1365"/>
      <c r="V188" s="1370">
        <v>52000</v>
      </c>
      <c r="W188" s="1503" t="s">
        <v>596</v>
      </c>
      <c r="X188" s="1372">
        <v>56000</v>
      </c>
      <c r="Y188" s="1373"/>
      <c r="Z188" s="1555"/>
      <c r="AA188" s="1555"/>
      <c r="AB188" s="1376">
        <f>(X188-V188)-Z188</f>
        <v>4000</v>
      </c>
      <c r="AC188" s="1504"/>
      <c r="AD188" s="488"/>
      <c r="AE188" s="476"/>
      <c r="AF188" s="120"/>
      <c r="AG188" s="120"/>
      <c r="AH188" s="120"/>
      <c r="AI188" s="120"/>
      <c r="AJ188" s="120"/>
      <c r="AK188" s="120"/>
      <c r="AL188" s="120"/>
      <c r="AM188" s="120"/>
      <c r="AN188" s="120"/>
      <c r="AO188" s="120"/>
      <c r="AP188" s="120"/>
      <c r="AQ188" s="120"/>
      <c r="AR188" s="120"/>
      <c r="AS188" s="120"/>
      <c r="AU188" s="120"/>
      <c r="AV188" s="120"/>
      <c r="AW188" s="120"/>
      <c r="AX188" s="120"/>
      <c r="BQ188" s="120"/>
      <c r="CQ188" s="480"/>
      <c r="CR188" s="480"/>
      <c r="CS188" s="480"/>
      <c r="CT188" s="480"/>
      <c r="CU188" s="480"/>
    </row>
    <row r="189" spans="1:99" s="480" customFormat="1" ht="7.5" customHeight="1">
      <c r="A189" s="1507"/>
      <c r="B189" s="1633"/>
      <c r="C189" s="1653"/>
      <c r="D189" s="1381"/>
      <c r="E189" s="1382"/>
      <c r="F189" s="1382"/>
      <c r="G189" s="1665" t="s">
        <v>649</v>
      </c>
      <c r="H189" s="1389"/>
      <c r="I189" s="1389"/>
      <c r="J189" s="1389"/>
      <c r="K189" s="1389"/>
      <c r="L189" s="1389"/>
      <c r="M189" s="1389"/>
      <c r="N189" s="1382"/>
      <c r="O189" s="1389"/>
      <c r="P189" s="1389"/>
      <c r="Q189" s="1389"/>
      <c r="R189" s="1388"/>
      <c r="S189" s="1382"/>
      <c r="T189" s="1389"/>
      <c r="U189" s="1389"/>
      <c r="V189" s="1390">
        <f>V188</f>
        <v>52000</v>
      </c>
      <c r="W189" s="1635" t="s">
        <v>596</v>
      </c>
      <c r="X189" s="1392">
        <f>V190</f>
        <v>54212.5</v>
      </c>
      <c r="Y189" s="1393"/>
      <c r="Z189" s="1563"/>
      <c r="AA189" s="1563"/>
      <c r="AB189" s="1396">
        <f>X189-V189-Z189</f>
        <v>2212.5</v>
      </c>
      <c r="AC189" s="1447"/>
      <c r="AD189" s="1636"/>
      <c r="AE189" s="477" t="str">
        <f>'4.2.1NEE'!AR99</f>
        <v>3,000 m &lt; NEE075+NEE076 &lt; 4,000 m</v>
      </c>
      <c r="AF189" s="120"/>
      <c r="AG189" s="120"/>
      <c r="AH189" s="120"/>
      <c r="AI189" s="120"/>
      <c r="AJ189" s="120"/>
      <c r="AK189" s="120"/>
      <c r="AL189" s="120"/>
      <c r="AM189" s="120"/>
      <c r="AN189" s="120"/>
      <c r="AO189" s="120"/>
      <c r="AP189" s="120"/>
      <c r="AQ189" s="120"/>
      <c r="AR189" s="120"/>
      <c r="AS189" s="120"/>
      <c r="AT189" s="119"/>
      <c r="AU189" s="120"/>
      <c r="AV189" s="120"/>
      <c r="AW189" s="120"/>
      <c r="AX189" s="120"/>
      <c r="AY189" s="119"/>
      <c r="AZ189" s="119"/>
      <c r="BA189" s="119"/>
      <c r="BB189" s="119"/>
      <c r="BC189" s="119"/>
      <c r="BD189" s="119"/>
      <c r="BE189" s="119"/>
      <c r="BF189" s="119"/>
      <c r="BG189" s="119"/>
      <c r="BH189" s="119"/>
      <c r="BI189" s="119"/>
      <c r="BJ189" s="119"/>
      <c r="BK189" s="119"/>
      <c r="BL189" s="119"/>
      <c r="BM189" s="119"/>
      <c r="BN189" s="119"/>
      <c r="BO189" s="119"/>
      <c r="BP189" s="119"/>
      <c r="BQ189" s="120"/>
    </row>
    <row r="190" spans="1:99" s="480" customFormat="1" ht="7.5" customHeight="1">
      <c r="A190" s="1507"/>
      <c r="B190" s="1633"/>
      <c r="C190" s="1653"/>
      <c r="D190" s="1381"/>
      <c r="E190" s="1382"/>
      <c r="F190" s="1382"/>
      <c r="G190" s="1383"/>
      <c r="H190" s="1389"/>
      <c r="I190" s="1389"/>
      <c r="J190" s="1389"/>
      <c r="K190" s="1389"/>
      <c r="L190" s="1389"/>
      <c r="M190" s="1389"/>
      <c r="N190" s="1382" t="str">
        <f>'4.2.3BR'!G85</f>
        <v>OP16</v>
      </c>
      <c r="O190" s="1389"/>
      <c r="P190" s="1389"/>
      <c r="Q190" s="1389"/>
      <c r="R190" s="1388"/>
      <c r="S190" s="1382"/>
      <c r="T190" s="1389"/>
      <c r="U190" s="1389"/>
      <c r="V190" s="1390">
        <f>'4.2.3BR'!K85</f>
        <v>54212.5</v>
      </c>
      <c r="W190" s="1635" t="s">
        <v>596</v>
      </c>
      <c r="X190" s="1392">
        <f>'4.2.3BR'!O85</f>
        <v>54231.5</v>
      </c>
      <c r="Y190" s="1393"/>
      <c r="Z190" s="1563"/>
      <c r="AA190" s="1563"/>
      <c r="AB190" s="1396">
        <f>X190-V190-Z190</f>
        <v>19</v>
      </c>
      <c r="AC190" s="1447"/>
      <c r="AD190" s="1636"/>
      <c r="AE190" s="477">
        <f>'4.2.3BR'!CB85</f>
        <v>0</v>
      </c>
      <c r="AF190" s="120"/>
      <c r="AG190" s="120"/>
      <c r="AH190" s="120"/>
      <c r="AI190" s="120"/>
      <c r="AJ190" s="120"/>
      <c r="AK190" s="120"/>
      <c r="AL190" s="120"/>
      <c r="AM190" s="120"/>
      <c r="AN190" s="120"/>
      <c r="AO190" s="120"/>
      <c r="AP190" s="120"/>
      <c r="AQ190" s="120"/>
      <c r="AR190" s="120"/>
      <c r="AS190" s="120"/>
      <c r="AT190" s="119"/>
      <c r="AU190" s="120"/>
      <c r="AV190" s="120"/>
      <c r="AW190" s="120"/>
      <c r="AX190" s="120"/>
      <c r="AY190" s="119"/>
      <c r="AZ190" s="119"/>
      <c r="BA190" s="119"/>
      <c r="BB190" s="119"/>
      <c r="BC190" s="119"/>
      <c r="BD190" s="119"/>
      <c r="BE190" s="119"/>
      <c r="BF190" s="119"/>
      <c r="BG190" s="119"/>
      <c r="BH190" s="119"/>
      <c r="BI190" s="119"/>
      <c r="BJ190" s="119"/>
      <c r="BK190" s="119"/>
      <c r="BL190" s="119"/>
      <c r="BM190" s="119"/>
      <c r="BN190" s="119"/>
      <c r="BO190" s="119"/>
      <c r="BP190" s="119"/>
      <c r="BQ190" s="120"/>
    </row>
    <row r="191" spans="1:99" s="480" customFormat="1" ht="7.5" customHeight="1">
      <c r="A191" s="1507"/>
      <c r="B191" s="1633"/>
      <c r="C191" s="1653"/>
      <c r="D191" s="1381"/>
      <c r="E191" s="1382"/>
      <c r="F191" s="1382"/>
      <c r="G191" s="1383" t="s">
        <v>652</v>
      </c>
      <c r="H191" s="1389"/>
      <c r="I191" s="1389"/>
      <c r="J191" s="1389"/>
      <c r="K191" s="1389"/>
      <c r="L191" s="1389"/>
      <c r="M191" s="1389"/>
      <c r="N191" s="1382"/>
      <c r="O191" s="1389"/>
      <c r="P191" s="1389"/>
      <c r="Q191" s="1389"/>
      <c r="R191" s="1388"/>
      <c r="S191" s="1382"/>
      <c r="T191" s="1389"/>
      <c r="U191" s="1389"/>
      <c r="V191" s="1390">
        <f>X190</f>
        <v>54231.5</v>
      </c>
      <c r="W191" s="1635" t="s">
        <v>596</v>
      </c>
      <c r="X191" s="1392">
        <f>V192</f>
        <v>54760.5</v>
      </c>
      <c r="Y191" s="1393"/>
      <c r="Z191" s="1563"/>
      <c r="AA191" s="1563"/>
      <c r="AB191" s="1396">
        <f>X191-V191-Z191</f>
        <v>529</v>
      </c>
      <c r="AC191" s="1447"/>
      <c r="AD191" s="1636"/>
      <c r="AE191" s="477" t="str">
        <f>'4.2.1NEE'!AR100</f>
        <v>L &lt; 1,000 m</v>
      </c>
      <c r="AF191" s="120"/>
      <c r="AG191" s="120"/>
      <c r="AH191" s="120"/>
      <c r="AI191" s="120"/>
      <c r="AJ191" s="120"/>
      <c r="AK191" s="120"/>
      <c r="AL191" s="120"/>
      <c r="AM191" s="120"/>
      <c r="AN191" s="120"/>
      <c r="AO191" s="120"/>
      <c r="AP191" s="120"/>
      <c r="AQ191" s="120"/>
      <c r="AR191" s="120"/>
      <c r="AS191" s="120"/>
      <c r="AT191" s="119"/>
      <c r="AU191" s="120"/>
      <c r="AV191" s="120"/>
      <c r="AW191" s="120"/>
      <c r="AX191" s="120"/>
      <c r="AY191" s="119"/>
      <c r="AZ191" s="119"/>
      <c r="BA191" s="119"/>
      <c r="BB191" s="119"/>
      <c r="BC191" s="119"/>
      <c r="BD191" s="119"/>
      <c r="BE191" s="119"/>
      <c r="BF191" s="119"/>
      <c r="BG191" s="119"/>
      <c r="BH191" s="119"/>
      <c r="BI191" s="119"/>
      <c r="BJ191" s="119"/>
      <c r="BK191" s="119"/>
      <c r="BL191" s="119"/>
      <c r="BM191" s="119"/>
      <c r="BN191" s="119"/>
      <c r="BO191" s="119"/>
      <c r="BP191" s="119"/>
      <c r="BQ191" s="120"/>
    </row>
    <row r="192" spans="1:99" s="480" customFormat="1" ht="7.5" customHeight="1">
      <c r="A192" s="1507"/>
      <c r="B192" s="1633"/>
      <c r="C192" s="1653"/>
      <c r="D192" s="1381"/>
      <c r="E192" s="1382"/>
      <c r="F192" s="1382"/>
      <c r="G192" s="1383"/>
      <c r="H192" s="1389"/>
      <c r="I192" s="1389"/>
      <c r="J192" s="1389" t="str">
        <f>'4.2.3BR'!G86</f>
        <v>ORB05</v>
      </c>
      <c r="K192" s="1389"/>
      <c r="L192" s="1389"/>
      <c r="M192" s="1389"/>
      <c r="N192" s="1382"/>
      <c r="O192" s="1389"/>
      <c r="P192" s="1389"/>
      <c r="Q192" s="1389"/>
      <c r="R192" s="1388"/>
      <c r="S192" s="1382"/>
      <c r="T192" s="1389"/>
      <c r="U192" s="1389"/>
      <c r="V192" s="1390">
        <f>'4.2.3BR'!K86</f>
        <v>54760.5</v>
      </c>
      <c r="W192" s="1635" t="s">
        <v>596</v>
      </c>
      <c r="X192" s="1392">
        <f>'4.2.3BR'!O86</f>
        <v>54805.5</v>
      </c>
      <c r="Y192" s="1393"/>
      <c r="Z192" s="1563"/>
      <c r="AA192" s="1563"/>
      <c r="AB192" s="1396">
        <f>X192-V192-Z192</f>
        <v>45</v>
      </c>
      <c r="AC192" s="1447"/>
      <c r="AD192" s="1636"/>
      <c r="AE192" s="477">
        <f>'4.2.3BR'!CB86</f>
        <v>0</v>
      </c>
      <c r="AF192" s="120"/>
      <c r="AG192" s="120"/>
      <c r="AH192" s="120"/>
      <c r="AI192" s="120"/>
      <c r="AJ192" s="120"/>
      <c r="AK192" s="120"/>
      <c r="AL192" s="120"/>
      <c r="AM192" s="120"/>
      <c r="AN192" s="120"/>
      <c r="AO192" s="120"/>
      <c r="AP192" s="120"/>
      <c r="AQ192" s="120"/>
      <c r="AR192" s="120"/>
      <c r="AS192" s="120"/>
      <c r="AT192" s="119"/>
      <c r="AU192" s="120"/>
      <c r="AV192" s="120"/>
      <c r="AW192" s="120"/>
      <c r="AX192" s="120"/>
      <c r="AY192" s="119"/>
      <c r="AZ192" s="119"/>
      <c r="BA192" s="119"/>
      <c r="BB192" s="119"/>
      <c r="BC192" s="119"/>
      <c r="BD192" s="119"/>
      <c r="BE192" s="119"/>
      <c r="BF192" s="119"/>
      <c r="BG192" s="119"/>
      <c r="BH192" s="119"/>
      <c r="BI192" s="119"/>
      <c r="BJ192" s="119"/>
      <c r="BK192" s="119"/>
      <c r="BL192" s="119"/>
      <c r="BM192" s="119"/>
      <c r="BN192" s="119"/>
      <c r="BO192" s="119"/>
      <c r="BP192" s="119"/>
      <c r="BQ192" s="120"/>
    </row>
    <row r="193" spans="1:116" s="480" customFormat="1" ht="7.5" customHeight="1">
      <c r="A193" s="1507"/>
      <c r="B193" s="1633"/>
      <c r="C193" s="1653"/>
      <c r="D193" s="1381"/>
      <c r="E193" s="1382"/>
      <c r="F193" s="1382"/>
      <c r="G193" s="1383" t="s">
        <v>653</v>
      </c>
      <c r="H193" s="1389"/>
      <c r="I193" s="1389"/>
      <c r="J193" s="1389"/>
      <c r="K193" s="1389"/>
      <c r="L193" s="1389"/>
      <c r="M193" s="1389"/>
      <c r="N193" s="1382"/>
      <c r="O193" s="1389"/>
      <c r="P193" s="1389"/>
      <c r="Q193" s="1389"/>
      <c r="R193" s="1388"/>
      <c r="S193" s="1382"/>
      <c r="T193" s="1389"/>
      <c r="U193" s="1389"/>
      <c r="V193" s="1390">
        <f>X192</f>
        <v>54805.5</v>
      </c>
      <c r="W193" s="1635" t="s">
        <v>596</v>
      </c>
      <c r="X193" s="1392">
        <f>V194</f>
        <v>55429</v>
      </c>
      <c r="Y193" s="1393"/>
      <c r="Z193" s="1563"/>
      <c r="AA193" s="1563"/>
      <c r="AB193" s="1396">
        <f>X193-V193-Z193</f>
        <v>623.5</v>
      </c>
      <c r="AC193" s="1447"/>
      <c r="AD193" s="1636"/>
      <c r="AE193" s="477" t="str">
        <f>'4.2.1NEE'!AR101</f>
        <v>L &lt; 1,000 m</v>
      </c>
      <c r="AF193" s="120"/>
      <c r="AG193" s="120"/>
      <c r="AH193" s="120"/>
      <c r="AI193" s="120"/>
      <c r="AJ193" s="120"/>
      <c r="AK193" s="120"/>
      <c r="AL193" s="120"/>
      <c r="AM193" s="120"/>
      <c r="AN193" s="120"/>
      <c r="AO193" s="120"/>
      <c r="AP193" s="120"/>
      <c r="AQ193" s="120"/>
      <c r="AR193" s="120"/>
      <c r="AS193" s="120"/>
      <c r="AT193" s="119"/>
      <c r="AU193" s="120"/>
      <c r="AV193" s="120"/>
      <c r="AW193" s="120"/>
      <c r="AX193" s="120"/>
      <c r="AY193" s="120"/>
      <c r="AZ193" s="120"/>
      <c r="BA193" s="120"/>
      <c r="BB193" s="120"/>
      <c r="BC193" s="120"/>
      <c r="BD193" s="120"/>
      <c r="BE193" s="120"/>
      <c r="BF193" s="120"/>
      <c r="BG193" s="120"/>
      <c r="BH193" s="120"/>
      <c r="BI193" s="120"/>
      <c r="BJ193" s="120"/>
      <c r="BK193" s="120"/>
      <c r="BL193" s="119"/>
      <c r="BM193" s="119"/>
      <c r="BN193" s="119"/>
      <c r="BO193" s="119"/>
      <c r="BP193" s="119"/>
      <c r="BQ193" s="120"/>
    </row>
    <row r="194" spans="1:116" s="480" customFormat="1" ht="7.5" customHeight="1">
      <c r="A194" s="1507"/>
      <c r="B194" s="1633"/>
      <c r="C194" s="1653"/>
      <c r="D194" s="1381"/>
      <c r="E194" s="1382"/>
      <c r="F194" s="1382"/>
      <c r="G194" s="1383"/>
      <c r="H194" s="1389"/>
      <c r="I194" s="1389" t="str">
        <f>'4.2.3BR'!G87</f>
        <v>LRB14</v>
      </c>
      <c r="J194" s="1389"/>
      <c r="K194" s="1389"/>
      <c r="L194" s="1389"/>
      <c r="M194" s="1389"/>
      <c r="N194" s="1382"/>
      <c r="O194" s="1389"/>
      <c r="P194" s="1389"/>
      <c r="Q194" s="1389"/>
      <c r="R194" s="1388"/>
      <c r="S194" s="1382"/>
      <c r="T194" s="1389"/>
      <c r="U194" s="1389"/>
      <c r="V194" s="1390">
        <f>'4.2.3BR'!K87</f>
        <v>55429</v>
      </c>
      <c r="W194" s="1635" t="s">
        <v>596</v>
      </c>
      <c r="X194" s="1392">
        <f>'4.2.3BR'!O87</f>
        <v>55571</v>
      </c>
      <c r="Y194" s="1393"/>
      <c r="Z194" s="1563"/>
      <c r="AA194" s="1563"/>
      <c r="AB194" s="1396">
        <f>'4.2.3BR'!R87</f>
        <v>142</v>
      </c>
      <c r="AC194" s="1447"/>
      <c r="AD194" s="1636"/>
      <c r="AE194" s="477">
        <f>'4.2.3BR'!CB87</f>
        <v>0</v>
      </c>
      <c r="AF194" s="120"/>
      <c r="AG194" s="120"/>
      <c r="AH194" s="120"/>
      <c r="AI194" s="120"/>
      <c r="AJ194" s="120"/>
      <c r="AK194" s="120"/>
      <c r="AL194" s="120"/>
      <c r="AM194" s="120"/>
      <c r="AN194" s="120"/>
      <c r="AO194" s="120"/>
      <c r="AP194" s="120"/>
      <c r="AQ194" s="120"/>
      <c r="AR194" s="120"/>
      <c r="AS194" s="120"/>
      <c r="AT194" s="120"/>
      <c r="AU194" s="120"/>
      <c r="AV194" s="120"/>
      <c r="AW194" s="120"/>
      <c r="AX194" s="120"/>
      <c r="AY194" s="120"/>
      <c r="AZ194" s="120"/>
      <c r="BA194" s="119"/>
      <c r="BB194" s="119"/>
      <c r="BC194" s="119"/>
      <c r="BD194" s="119"/>
      <c r="BE194" s="119"/>
      <c r="BF194" s="119"/>
      <c r="BG194" s="119"/>
      <c r="BH194" s="119"/>
      <c r="BI194" s="119"/>
      <c r="BJ194" s="119"/>
      <c r="BK194" s="119"/>
      <c r="BL194" s="119"/>
      <c r="BM194" s="119"/>
      <c r="BN194" s="119"/>
      <c r="BO194" s="119"/>
      <c r="BP194" s="119"/>
      <c r="BQ194" s="120"/>
    </row>
    <row r="195" spans="1:116" s="119" customFormat="1" ht="7.5" customHeight="1">
      <c r="A195" s="574"/>
      <c r="B195" s="1557"/>
      <c r="C195" s="1502"/>
      <c r="D195" s="1637"/>
      <c r="E195" s="1638"/>
      <c r="F195" s="1638"/>
      <c r="G195" s="1639" t="s">
        <v>654</v>
      </c>
      <c r="H195" s="1517"/>
      <c r="I195" s="1517"/>
      <c r="J195" s="1517"/>
      <c r="K195" s="1517"/>
      <c r="L195" s="1517"/>
      <c r="M195" s="1517"/>
      <c r="N195" s="1638"/>
      <c r="O195" s="1517"/>
      <c r="P195" s="1517"/>
      <c r="Q195" s="1517"/>
      <c r="R195" s="1640"/>
      <c r="S195" s="1638"/>
      <c r="T195" s="1517"/>
      <c r="U195" s="1517"/>
      <c r="V195" s="1518">
        <f>X194</f>
        <v>55571</v>
      </c>
      <c r="W195" s="1519" t="s">
        <v>596</v>
      </c>
      <c r="X195" s="1520">
        <f>X188</f>
        <v>56000</v>
      </c>
      <c r="Y195" s="1521"/>
      <c r="Z195" s="1641"/>
      <c r="AA195" s="1641"/>
      <c r="AB195" s="1597">
        <f>X195-V195-Z195</f>
        <v>429</v>
      </c>
      <c r="AC195" s="1642"/>
      <c r="AD195" s="1643"/>
      <c r="AE195" s="1644" t="str">
        <f>'4.2.1NEE'!AR102</f>
        <v>NEE079+NEE080 &lt; 1,000 m</v>
      </c>
      <c r="AF195" s="120"/>
      <c r="AG195" s="120"/>
      <c r="AH195" s="120"/>
      <c r="AI195" s="120"/>
      <c r="AJ195" s="120"/>
      <c r="AK195" s="120"/>
      <c r="AL195" s="120"/>
      <c r="AM195" s="120"/>
      <c r="AN195" s="120"/>
      <c r="AO195" s="120"/>
      <c r="AP195" s="120"/>
      <c r="AQ195" s="120"/>
      <c r="AR195" s="120"/>
      <c r="AS195" s="120"/>
      <c r="AT195" s="120"/>
      <c r="AU195" s="120"/>
      <c r="AV195" s="120"/>
      <c r="AW195" s="120"/>
      <c r="AX195" s="120"/>
      <c r="AY195" s="120"/>
      <c r="AZ195" s="120"/>
      <c r="BK195" s="120"/>
      <c r="BL195" s="120"/>
      <c r="BM195" s="120"/>
      <c r="BN195" s="120"/>
      <c r="BO195" s="120"/>
      <c r="BP195" s="120"/>
      <c r="BQ195" s="120"/>
    </row>
    <row r="196" spans="1:116" s="480" customFormat="1" ht="7.5" customHeight="1">
      <c r="A196" s="574"/>
      <c r="B196" s="1557"/>
      <c r="C196" s="1502"/>
      <c r="D196" s="1752"/>
      <c r="E196" s="1753"/>
      <c r="F196" s="1753"/>
      <c r="G196" s="1754"/>
      <c r="H196" s="1755"/>
      <c r="I196" s="1755"/>
      <c r="J196" s="1755"/>
      <c r="K196" s="1755"/>
      <c r="L196" s="1755"/>
      <c r="M196" s="1755"/>
      <c r="N196" s="1753"/>
      <c r="O196" s="1755"/>
      <c r="P196" s="1755"/>
      <c r="Q196" s="1755"/>
      <c r="R196" s="1756"/>
      <c r="S196" s="1753"/>
      <c r="T196" s="1755"/>
      <c r="U196" s="1755"/>
      <c r="V196" s="1757"/>
      <c r="W196" s="1758"/>
      <c r="X196" s="1759"/>
      <c r="Y196" s="1760"/>
      <c r="Z196" s="1761"/>
      <c r="AA196" s="1761"/>
      <c r="AB196" s="1762"/>
      <c r="AC196" s="1763"/>
      <c r="AD196" s="515"/>
      <c r="AE196" s="516"/>
      <c r="AF196" s="120"/>
      <c r="AG196" s="120"/>
      <c r="AH196" s="120"/>
      <c r="AI196" s="120"/>
      <c r="AJ196" s="120"/>
      <c r="AK196" s="120"/>
      <c r="AL196" s="120"/>
      <c r="AM196" s="120"/>
      <c r="AN196" s="120"/>
      <c r="AO196" s="120"/>
      <c r="AP196" s="120"/>
      <c r="AQ196" s="120"/>
      <c r="AR196" s="120"/>
      <c r="AS196" s="120"/>
      <c r="AT196" s="120"/>
      <c r="AU196" s="120"/>
      <c r="AV196" s="120"/>
      <c r="AW196" s="120"/>
      <c r="AX196" s="120"/>
      <c r="AY196" s="120"/>
      <c r="AZ196" s="120"/>
      <c r="BA196" s="119"/>
      <c r="BB196" s="119"/>
      <c r="BC196" s="119"/>
      <c r="BD196" s="119"/>
      <c r="BE196" s="119"/>
      <c r="BF196" s="119"/>
      <c r="BG196" s="119"/>
      <c r="BH196" s="119"/>
      <c r="BI196" s="119"/>
      <c r="BJ196" s="119"/>
      <c r="BK196" s="120"/>
      <c r="BL196" s="119"/>
      <c r="BM196" s="119"/>
      <c r="BN196" s="119"/>
      <c r="BO196" s="119"/>
      <c r="BP196" s="119"/>
      <c r="BQ196" s="119"/>
      <c r="BR196" s="120"/>
      <c r="BS196" s="120"/>
      <c r="BT196" s="120"/>
      <c r="BU196" s="119"/>
      <c r="BV196" s="119"/>
      <c r="BW196" s="119"/>
      <c r="BX196" s="119"/>
      <c r="BY196" s="119"/>
      <c r="BZ196" s="119"/>
      <c r="CA196" s="119"/>
      <c r="CB196" s="119"/>
      <c r="CC196" s="119"/>
      <c r="CD196" s="119"/>
      <c r="CE196" s="119"/>
      <c r="CF196" s="119"/>
      <c r="CG196" s="119"/>
      <c r="CH196" s="119"/>
      <c r="CI196" s="119"/>
      <c r="CJ196" s="119"/>
      <c r="CK196" s="119"/>
      <c r="CL196" s="119"/>
      <c r="CM196" s="119"/>
      <c r="CN196" s="119"/>
      <c r="CO196" s="119"/>
      <c r="CP196" s="119"/>
      <c r="CV196" s="119"/>
      <c r="CW196" s="119"/>
      <c r="CX196" s="119"/>
      <c r="CY196" s="119"/>
      <c r="CZ196" s="119"/>
      <c r="DA196" s="119"/>
      <c r="DB196" s="119"/>
      <c r="DC196" s="119"/>
      <c r="DD196" s="119"/>
      <c r="DE196" s="119"/>
      <c r="DF196" s="119"/>
      <c r="DG196" s="119"/>
      <c r="DH196" s="119"/>
      <c r="DI196" s="119"/>
      <c r="DJ196" s="119"/>
      <c r="DK196" s="119"/>
      <c r="DL196" s="119"/>
    </row>
    <row r="197" spans="1:116" s="480" customFormat="1" ht="7.5" customHeight="1">
      <c r="A197" s="574"/>
      <c r="B197" s="1557"/>
      <c r="C197" s="1502"/>
      <c r="D197" s="1558"/>
      <c r="E197" s="1559"/>
      <c r="F197" s="1559"/>
      <c r="G197" s="1561"/>
      <c r="H197" s="1561"/>
      <c r="I197" s="1561"/>
      <c r="J197" s="1561"/>
      <c r="K197" s="1561"/>
      <c r="L197" s="1561"/>
      <c r="M197" s="1561"/>
      <c r="N197" s="1559"/>
      <c r="O197" s="1561"/>
      <c r="P197" s="1561"/>
      <c r="Q197" s="1561"/>
      <c r="R197" s="1562"/>
      <c r="S197" s="1559"/>
      <c r="T197" s="1561"/>
      <c r="U197" s="1561"/>
      <c r="V197" s="1708"/>
      <c r="W197" s="1741"/>
      <c r="X197" s="1710"/>
      <c r="Y197" s="1711"/>
      <c r="Z197" s="1712"/>
      <c r="AA197" s="1712"/>
      <c r="AB197" s="1396"/>
      <c r="AC197" s="1714"/>
      <c r="AD197" s="489"/>
      <c r="AE197" s="490"/>
      <c r="AF197" s="120"/>
      <c r="AG197" s="120"/>
      <c r="AH197" s="120"/>
      <c r="AI197" s="120"/>
      <c r="AJ197" s="120"/>
      <c r="AK197" s="120"/>
      <c r="AL197" s="120"/>
      <c r="AM197" s="120"/>
      <c r="AN197" s="120"/>
      <c r="AO197" s="120"/>
      <c r="AP197" s="120"/>
      <c r="AQ197" s="120"/>
      <c r="AR197" s="120"/>
      <c r="AS197" s="120"/>
      <c r="AT197" s="120"/>
      <c r="AU197" s="120"/>
      <c r="AV197" s="120"/>
      <c r="AW197" s="120"/>
      <c r="AX197" s="120"/>
      <c r="AY197" s="120"/>
      <c r="AZ197" s="120"/>
      <c r="BA197" s="119"/>
      <c r="BB197" s="119"/>
      <c r="BC197" s="119"/>
      <c r="BD197" s="119"/>
      <c r="BE197" s="119"/>
      <c r="BF197" s="119"/>
      <c r="BG197" s="119"/>
      <c r="BH197" s="119"/>
      <c r="BI197" s="119"/>
      <c r="BJ197" s="119"/>
      <c r="BK197" s="120"/>
      <c r="BL197" s="120"/>
      <c r="BM197" s="120"/>
      <c r="BN197" s="120"/>
      <c r="BO197" s="120"/>
      <c r="BP197" s="120"/>
      <c r="BQ197" s="120"/>
      <c r="BR197" s="120"/>
      <c r="BS197" s="120"/>
      <c r="BT197" s="120"/>
      <c r="BU197" s="119"/>
      <c r="BV197" s="119"/>
      <c r="BW197" s="119"/>
      <c r="BX197" s="119"/>
      <c r="BY197" s="119"/>
      <c r="BZ197" s="119"/>
      <c r="CA197" s="119"/>
      <c r="CB197" s="119"/>
      <c r="CC197" s="119"/>
      <c r="CD197" s="119"/>
      <c r="CE197" s="119"/>
      <c r="CF197" s="119"/>
      <c r="CG197" s="119"/>
      <c r="CH197" s="119"/>
      <c r="CI197" s="119"/>
      <c r="CJ197" s="119"/>
      <c r="CK197" s="119"/>
      <c r="CL197" s="119"/>
      <c r="CM197" s="119"/>
      <c r="CN197" s="119"/>
      <c r="CO197" s="119"/>
      <c r="CP197" s="119"/>
      <c r="CV197" s="119"/>
      <c r="CW197" s="119"/>
      <c r="CX197" s="119"/>
      <c r="CY197" s="119"/>
      <c r="CZ197" s="119"/>
      <c r="DA197" s="119"/>
      <c r="DB197" s="119"/>
      <c r="DC197" s="119"/>
      <c r="DD197" s="119"/>
      <c r="DE197" s="119"/>
      <c r="DF197" s="119"/>
      <c r="DG197" s="119"/>
      <c r="DH197" s="119"/>
      <c r="DI197" s="119"/>
      <c r="DJ197" s="119"/>
      <c r="DK197" s="119"/>
      <c r="DL197" s="119"/>
    </row>
    <row r="198" spans="1:116" s="119" customFormat="1" ht="7.5" customHeight="1">
      <c r="A198" s="574"/>
      <c r="B198" s="1557"/>
      <c r="C198" s="1502"/>
      <c r="D198" s="1363" t="s">
        <v>738</v>
      </c>
      <c r="E198" s="1364"/>
      <c r="F198" s="1364"/>
      <c r="G198" s="1365"/>
      <c r="H198" s="1365"/>
      <c r="I198" s="1365"/>
      <c r="J198" s="1365"/>
      <c r="K198" s="1365"/>
      <c r="L198" s="1365"/>
      <c r="M198" s="1365"/>
      <c r="N198" s="1364"/>
      <c r="O198" s="1365"/>
      <c r="P198" s="1365"/>
      <c r="Q198" s="1365"/>
      <c r="R198" s="1369"/>
      <c r="S198" s="1364"/>
      <c r="T198" s="1365"/>
      <c r="U198" s="1365"/>
      <c r="V198" s="1370">
        <v>56000</v>
      </c>
      <c r="W198" s="1776" t="s">
        <v>596</v>
      </c>
      <c r="X198" s="1372">
        <v>60000</v>
      </c>
      <c r="Y198" s="1373"/>
      <c r="Z198" s="1555"/>
      <c r="AA198" s="1555"/>
      <c r="AB198" s="1376">
        <f>(X198-V198)-Z198</f>
        <v>4000</v>
      </c>
      <c r="AC198" s="1504"/>
      <c r="AD198" s="488"/>
      <c r="AE198" s="476"/>
      <c r="AF198" s="120"/>
      <c r="AG198" s="120"/>
      <c r="AH198" s="120"/>
      <c r="AI198" s="120"/>
      <c r="AJ198" s="120"/>
      <c r="AK198" s="120"/>
      <c r="AL198" s="120"/>
      <c r="AM198" s="120"/>
      <c r="AN198" s="120"/>
      <c r="AO198" s="120"/>
      <c r="AP198" s="120"/>
      <c r="AQ198" s="120"/>
      <c r="AR198" s="120"/>
      <c r="AS198" s="120"/>
      <c r="AT198" s="120"/>
      <c r="AU198" s="120"/>
      <c r="AV198" s="120"/>
      <c r="AW198" s="120"/>
      <c r="AX198" s="120"/>
      <c r="AY198" s="120"/>
      <c r="AZ198" s="120"/>
      <c r="BK198" s="120"/>
      <c r="BL198" s="120"/>
      <c r="BM198" s="120"/>
      <c r="BN198" s="120"/>
      <c r="BO198" s="120"/>
      <c r="BP198" s="120"/>
      <c r="BQ198" s="120"/>
      <c r="BR198" s="120"/>
      <c r="BS198" s="120"/>
      <c r="BT198" s="120"/>
      <c r="CE198" s="480"/>
      <c r="CF198" s="480"/>
    </row>
    <row r="199" spans="1:116" s="480" customFormat="1" ht="7.5" customHeight="1">
      <c r="A199" s="1507"/>
      <c r="B199" s="1664"/>
      <c r="C199" s="1634"/>
      <c r="D199" s="1381"/>
      <c r="E199" s="1382"/>
      <c r="F199" s="1382"/>
      <c r="G199" s="1383" t="s">
        <v>655</v>
      </c>
      <c r="H199" s="1389"/>
      <c r="I199" s="1389"/>
      <c r="J199" s="1389"/>
      <c r="K199" s="1389"/>
      <c r="L199" s="1389"/>
      <c r="M199" s="1389"/>
      <c r="N199" s="1382"/>
      <c r="O199" s="1389"/>
      <c r="P199" s="1389"/>
      <c r="Q199" s="1389"/>
      <c r="R199" s="1388"/>
      <c r="S199" s="1382"/>
      <c r="T199" s="1389"/>
      <c r="U199" s="1389"/>
      <c r="V199" s="1390">
        <f>V198</f>
        <v>56000</v>
      </c>
      <c r="W199" s="1635" t="s">
        <v>596</v>
      </c>
      <c r="X199" s="1392">
        <f>V200</f>
        <v>56289</v>
      </c>
      <c r="Y199" s="1393"/>
      <c r="Z199" s="1563"/>
      <c r="AA199" s="1563"/>
      <c r="AB199" s="1396">
        <f>X199-V199-Z199</f>
        <v>289</v>
      </c>
      <c r="AC199" s="1447"/>
      <c r="AD199" s="1636"/>
      <c r="AE199" s="477" t="str">
        <f>'4.2.1NEE'!AR104</f>
        <v>NEE079+NEE080 &lt; 1,000 m</v>
      </c>
      <c r="AF199" s="120"/>
      <c r="AG199" s="120"/>
      <c r="AH199" s="120"/>
      <c r="AI199" s="120"/>
      <c r="AJ199" s="120"/>
      <c r="AK199" s="120"/>
      <c r="AL199" s="120"/>
      <c r="AM199" s="120"/>
      <c r="AN199" s="120"/>
      <c r="AO199" s="120"/>
      <c r="AP199" s="120"/>
      <c r="AQ199" s="120"/>
      <c r="AR199" s="120"/>
      <c r="AS199" s="120"/>
      <c r="AT199" s="120"/>
      <c r="AU199" s="120"/>
      <c r="AV199" s="120"/>
      <c r="AW199" s="120"/>
      <c r="AX199" s="120"/>
      <c r="AY199" s="120"/>
      <c r="AZ199" s="120"/>
      <c r="BA199" s="119"/>
      <c r="BB199" s="119"/>
      <c r="BC199" s="119"/>
      <c r="BD199" s="119"/>
      <c r="BE199" s="119"/>
      <c r="BF199" s="119"/>
      <c r="BG199" s="119"/>
      <c r="BH199" s="119"/>
      <c r="BI199" s="119"/>
      <c r="BJ199" s="119"/>
      <c r="BK199" s="120"/>
      <c r="BL199" s="120"/>
      <c r="BM199" s="120"/>
      <c r="BN199" s="120"/>
      <c r="BO199" s="120"/>
      <c r="BP199" s="120"/>
      <c r="BQ199" s="120"/>
      <c r="BR199" s="1399"/>
      <c r="BS199" s="1399"/>
      <c r="BT199" s="1399"/>
    </row>
    <row r="200" spans="1:116" s="480" customFormat="1" ht="7.5" customHeight="1">
      <c r="A200" s="1507"/>
      <c r="B200" s="1664"/>
      <c r="C200" s="1634"/>
      <c r="D200" s="1381"/>
      <c r="E200" s="1382"/>
      <c r="F200" s="1382"/>
      <c r="G200" s="1383"/>
      <c r="H200" s="1389"/>
      <c r="I200" s="1389"/>
      <c r="J200" s="1389"/>
      <c r="K200" s="1389"/>
      <c r="L200" s="1389" t="str">
        <f>'4.2.3BR'!G89</f>
        <v>CB05</v>
      </c>
      <c r="M200" s="1389"/>
      <c r="N200" s="1382"/>
      <c r="O200" s="1389"/>
      <c r="P200" s="1389"/>
      <c r="Q200" s="1389"/>
      <c r="R200" s="1388"/>
      <c r="S200" s="1382"/>
      <c r="T200" s="1389"/>
      <c r="U200" s="1389"/>
      <c r="V200" s="1390">
        <f>'4.2.3BR'!K89</f>
        <v>56289</v>
      </c>
      <c r="W200" s="1635" t="s">
        <v>596</v>
      </c>
      <c r="X200" s="1392">
        <f>'4.2.3BR'!O89</f>
        <v>56311</v>
      </c>
      <c r="Y200" s="1393"/>
      <c r="Z200" s="1563"/>
      <c r="AA200" s="1563"/>
      <c r="AB200" s="1396">
        <f>'4.2.3BR'!R89</f>
        <v>22</v>
      </c>
      <c r="AC200" s="1447"/>
      <c r="AD200" s="1636"/>
      <c r="AE200" s="477">
        <f>'4.2.3BR'!CB89</f>
        <v>0</v>
      </c>
      <c r="AF200" s="120"/>
      <c r="AG200" s="120"/>
      <c r="AH200" s="120"/>
      <c r="AI200" s="120"/>
      <c r="AJ200" s="120"/>
      <c r="AK200" s="120"/>
      <c r="AL200" s="120"/>
      <c r="AM200" s="120"/>
      <c r="AN200" s="120"/>
      <c r="AO200" s="120"/>
      <c r="AP200" s="120"/>
      <c r="AQ200" s="120"/>
      <c r="AR200" s="120"/>
      <c r="AS200" s="120"/>
      <c r="AT200" s="120"/>
      <c r="AU200" s="120"/>
      <c r="AV200" s="120"/>
      <c r="AW200" s="120"/>
      <c r="AX200" s="120"/>
      <c r="AY200" s="120"/>
      <c r="AZ200" s="120"/>
      <c r="BA200" s="119"/>
      <c r="BB200" s="119"/>
      <c r="BC200" s="119"/>
      <c r="BD200" s="119"/>
      <c r="BE200" s="119"/>
      <c r="BF200" s="119"/>
      <c r="BG200" s="119"/>
      <c r="BH200" s="119"/>
      <c r="BI200" s="119"/>
      <c r="BJ200" s="119"/>
      <c r="BK200" s="120"/>
      <c r="BL200" s="120"/>
      <c r="BM200" s="120"/>
      <c r="BN200" s="120"/>
      <c r="BO200" s="120"/>
      <c r="BP200" s="120"/>
      <c r="BQ200" s="120"/>
      <c r="BR200" s="1399"/>
      <c r="BS200" s="1399"/>
      <c r="BT200" s="1399"/>
    </row>
    <row r="201" spans="1:116" s="480" customFormat="1" ht="7.5" customHeight="1">
      <c r="A201" s="1507"/>
      <c r="B201" s="1664"/>
      <c r="C201" s="1634"/>
      <c r="D201" s="1381"/>
      <c r="E201" s="1382"/>
      <c r="F201" s="1382"/>
      <c r="G201" s="1383" t="s">
        <v>656</v>
      </c>
      <c r="H201" s="1389"/>
      <c r="I201" s="1389"/>
      <c r="J201" s="1389"/>
      <c r="K201" s="1389"/>
      <c r="L201" s="1389"/>
      <c r="M201" s="1389"/>
      <c r="N201" s="1382"/>
      <c r="O201" s="1389"/>
      <c r="P201" s="1389"/>
      <c r="Q201" s="1389"/>
      <c r="R201" s="1388"/>
      <c r="S201" s="1382"/>
      <c r="T201" s="1389"/>
      <c r="U201" s="1389"/>
      <c r="V201" s="1390">
        <f>X200</f>
        <v>56311</v>
      </c>
      <c r="W201" s="1635" t="s">
        <v>596</v>
      </c>
      <c r="X201" s="1392">
        <f>V202</f>
        <v>56360.5</v>
      </c>
      <c r="Y201" s="1393"/>
      <c r="Z201" s="1563"/>
      <c r="AA201" s="1563"/>
      <c r="AB201" s="1396">
        <f>X201-V201-Z201</f>
        <v>49.5</v>
      </c>
      <c r="AC201" s="1447"/>
      <c r="AD201" s="1636"/>
      <c r="AE201" s="477" t="str">
        <f>'4.2.1NEE'!AR105</f>
        <v>L &lt; 1,000 m</v>
      </c>
      <c r="AF201" s="120"/>
      <c r="AG201" s="120"/>
      <c r="AH201" s="120"/>
      <c r="AI201" s="120"/>
      <c r="AJ201" s="120"/>
      <c r="AK201" s="120"/>
      <c r="AL201" s="120"/>
      <c r="AM201" s="120"/>
      <c r="AN201" s="120"/>
      <c r="AO201" s="120"/>
      <c r="AP201" s="120"/>
      <c r="AQ201" s="120"/>
      <c r="AR201" s="120"/>
      <c r="AS201" s="120"/>
      <c r="AT201" s="120"/>
      <c r="AU201" s="120"/>
      <c r="AV201" s="120"/>
      <c r="AW201" s="120"/>
      <c r="AX201" s="120"/>
      <c r="AY201" s="120"/>
      <c r="AZ201" s="120"/>
      <c r="BA201" s="119"/>
      <c r="BB201" s="119"/>
      <c r="BC201" s="119"/>
      <c r="BD201" s="119"/>
      <c r="BE201" s="119"/>
      <c r="BF201" s="119"/>
      <c r="BG201" s="119"/>
      <c r="BH201" s="119"/>
      <c r="BI201" s="119"/>
      <c r="BJ201" s="119"/>
      <c r="BK201" s="120"/>
      <c r="BL201" s="120"/>
      <c r="BM201" s="120"/>
      <c r="BN201" s="120"/>
      <c r="BO201" s="120"/>
      <c r="BP201" s="120"/>
      <c r="BQ201" s="120"/>
      <c r="BR201" s="1399"/>
      <c r="BS201" s="1399"/>
      <c r="BT201" s="1399"/>
    </row>
    <row r="202" spans="1:116" s="480" customFormat="1" ht="7.5" customHeight="1">
      <c r="A202" s="1507"/>
      <c r="B202" s="1664"/>
      <c r="C202" s="1634"/>
      <c r="D202" s="1381"/>
      <c r="E202" s="1382"/>
      <c r="F202" s="1382"/>
      <c r="G202" s="1383"/>
      <c r="H202" s="1389"/>
      <c r="I202" s="1389"/>
      <c r="J202" s="1389"/>
      <c r="K202" s="1389"/>
      <c r="L202" s="1389"/>
      <c r="M202" s="1389"/>
      <c r="N202" s="1382" t="str">
        <f>'4.2.3BR'!G90</f>
        <v>OP17</v>
      </c>
      <c r="O202" s="1389"/>
      <c r="P202" s="1389"/>
      <c r="Q202" s="1389"/>
      <c r="R202" s="1388"/>
      <c r="S202" s="1382"/>
      <c r="T202" s="1389"/>
      <c r="U202" s="1389"/>
      <c r="V202" s="1390">
        <f>'4.2.3BR'!K90</f>
        <v>56360.5</v>
      </c>
      <c r="W202" s="1635" t="s">
        <v>596</v>
      </c>
      <c r="X202" s="1392">
        <f>'4.2.3BR'!O90</f>
        <v>56379.5</v>
      </c>
      <c r="Y202" s="1393"/>
      <c r="Z202" s="1563"/>
      <c r="AA202" s="1563"/>
      <c r="AB202" s="1396">
        <f>'4.2.3BR'!R90</f>
        <v>19</v>
      </c>
      <c r="AC202" s="1447"/>
      <c r="AD202" s="1636"/>
      <c r="AE202" s="477">
        <f>'4.2.3BR'!CB90</f>
        <v>0</v>
      </c>
      <c r="AF202" s="120"/>
      <c r="AG202" s="120"/>
      <c r="AH202" s="120"/>
      <c r="AI202" s="120"/>
      <c r="AJ202" s="120"/>
      <c r="AK202" s="120"/>
      <c r="AL202" s="120"/>
      <c r="AM202" s="120"/>
      <c r="AN202" s="120"/>
      <c r="AO202" s="120"/>
      <c r="AP202" s="120"/>
      <c r="AQ202" s="120"/>
      <c r="AR202" s="120"/>
      <c r="AS202" s="120"/>
      <c r="AT202" s="120"/>
      <c r="AU202" s="120"/>
      <c r="AV202" s="120"/>
      <c r="AW202" s="120"/>
      <c r="AX202" s="120"/>
      <c r="AY202" s="120"/>
      <c r="AZ202" s="120"/>
      <c r="BA202" s="119"/>
      <c r="BB202" s="119"/>
      <c r="BC202" s="119"/>
      <c r="BD202" s="119"/>
      <c r="BE202" s="119"/>
      <c r="BF202" s="119"/>
      <c r="BG202" s="119"/>
      <c r="BH202" s="119"/>
      <c r="BI202" s="119"/>
      <c r="BJ202" s="119"/>
      <c r="BK202" s="120"/>
      <c r="BL202" s="120"/>
      <c r="BM202" s="120"/>
      <c r="BN202" s="120"/>
      <c r="BO202" s="120"/>
      <c r="BP202" s="120"/>
      <c r="BQ202" s="120"/>
      <c r="BR202" s="1399"/>
      <c r="BS202" s="1399"/>
      <c r="BT202" s="1399"/>
    </row>
    <row r="203" spans="1:116" s="480" customFormat="1" ht="7.5" customHeight="1">
      <c r="A203" s="1507"/>
      <c r="B203" s="1664"/>
      <c r="C203" s="1634"/>
      <c r="D203" s="1381"/>
      <c r="E203" s="1382"/>
      <c r="F203" s="1382"/>
      <c r="G203" s="1383" t="s">
        <v>657</v>
      </c>
      <c r="H203" s="1389"/>
      <c r="I203" s="1389"/>
      <c r="J203" s="1389"/>
      <c r="K203" s="1389"/>
      <c r="L203" s="1389"/>
      <c r="M203" s="1389"/>
      <c r="N203" s="1382"/>
      <c r="O203" s="1389"/>
      <c r="P203" s="1389"/>
      <c r="Q203" s="1389"/>
      <c r="R203" s="1388"/>
      <c r="S203" s="1382"/>
      <c r="T203" s="1389"/>
      <c r="U203" s="1389"/>
      <c r="V203" s="1390">
        <f>X202</f>
        <v>56379.5</v>
      </c>
      <c r="W203" s="1635" t="s">
        <v>596</v>
      </c>
      <c r="X203" s="1392">
        <f>V204</f>
        <v>56927.5</v>
      </c>
      <c r="Y203" s="1393"/>
      <c r="Z203" s="1563"/>
      <c r="AA203" s="1563"/>
      <c r="AB203" s="1396">
        <f>X203-V203-Z203</f>
        <v>548</v>
      </c>
      <c r="AC203" s="1447"/>
      <c r="AD203" s="1636"/>
      <c r="AE203" s="477" t="str">
        <f>'4.2.1NEE'!AR106</f>
        <v>L &lt; 1,000 m</v>
      </c>
      <c r="AF203" s="120"/>
      <c r="AG203" s="120"/>
      <c r="AH203" s="120"/>
      <c r="AI203" s="120"/>
      <c r="AJ203" s="120"/>
      <c r="AK203" s="120"/>
      <c r="AL203" s="120"/>
      <c r="AM203" s="120"/>
      <c r="AN203" s="120"/>
      <c r="AO203" s="120"/>
      <c r="AP203" s="120"/>
      <c r="AQ203" s="120"/>
      <c r="AR203" s="120"/>
      <c r="AS203" s="120"/>
      <c r="AT203" s="120"/>
      <c r="AU203" s="120"/>
      <c r="AV203" s="120"/>
      <c r="AW203" s="120"/>
      <c r="AX203" s="120"/>
      <c r="AY203" s="120"/>
      <c r="AZ203" s="120"/>
      <c r="BA203" s="119"/>
      <c r="BB203" s="119"/>
      <c r="BC203" s="119"/>
      <c r="BD203" s="119"/>
      <c r="BE203" s="119"/>
      <c r="BF203" s="119"/>
      <c r="BG203" s="119"/>
      <c r="BH203" s="119"/>
      <c r="BI203" s="119"/>
      <c r="BJ203" s="119"/>
      <c r="BK203" s="120"/>
      <c r="BL203" s="120"/>
      <c r="BM203" s="120"/>
      <c r="BN203" s="120"/>
      <c r="BO203" s="120"/>
      <c r="BP203" s="120"/>
      <c r="BQ203" s="120"/>
      <c r="BR203" s="1399"/>
      <c r="BS203" s="1399"/>
      <c r="BT203" s="1399"/>
    </row>
    <row r="204" spans="1:116" s="480" customFormat="1" ht="7.5" customHeight="1">
      <c r="A204" s="1507"/>
      <c r="B204" s="1664"/>
      <c r="C204" s="1634"/>
      <c r="D204" s="1381"/>
      <c r="E204" s="1382"/>
      <c r="F204" s="1382"/>
      <c r="G204" s="1383"/>
      <c r="H204" s="1389"/>
      <c r="I204" s="1389"/>
      <c r="J204" s="1389" t="str">
        <f>'4.2.3BR'!G91</f>
        <v>ORB06</v>
      </c>
      <c r="K204" s="1389"/>
      <c r="L204" s="1389"/>
      <c r="M204" s="1389"/>
      <c r="N204" s="1382"/>
      <c r="O204" s="1389"/>
      <c r="P204" s="1389"/>
      <c r="Q204" s="1389"/>
      <c r="R204" s="1388"/>
      <c r="S204" s="1382"/>
      <c r="T204" s="1389"/>
      <c r="U204" s="1389"/>
      <c r="V204" s="1390">
        <f>'4.2.3BR'!K91</f>
        <v>56927.5</v>
      </c>
      <c r="W204" s="1635" t="s">
        <v>596</v>
      </c>
      <c r="X204" s="1392">
        <f>'4.2.3BR'!O91</f>
        <v>56972.5</v>
      </c>
      <c r="Y204" s="1393"/>
      <c r="Z204" s="1563"/>
      <c r="AA204" s="1563"/>
      <c r="AB204" s="1396">
        <f>'4.2.3BR'!R91</f>
        <v>45</v>
      </c>
      <c r="AC204" s="1447"/>
      <c r="AD204" s="1636"/>
      <c r="AE204" s="477">
        <f>'4.2.3BR'!CB91</f>
        <v>0</v>
      </c>
      <c r="AF204" s="120"/>
      <c r="AG204" s="120"/>
      <c r="AH204" s="120"/>
      <c r="AI204" s="120"/>
      <c r="AJ204" s="120"/>
      <c r="AK204" s="120"/>
      <c r="AL204" s="120"/>
      <c r="AM204" s="120"/>
      <c r="AN204" s="120"/>
      <c r="AO204" s="120"/>
      <c r="AP204" s="120"/>
      <c r="AQ204" s="120"/>
      <c r="AR204" s="120"/>
      <c r="AS204" s="120"/>
      <c r="AT204" s="120"/>
      <c r="AU204" s="120"/>
      <c r="AV204" s="120"/>
      <c r="AW204" s="120"/>
      <c r="AX204" s="120"/>
      <c r="AY204" s="120"/>
      <c r="AZ204" s="120"/>
      <c r="BA204" s="119"/>
      <c r="BB204" s="119"/>
      <c r="BC204" s="119"/>
      <c r="BD204" s="119"/>
      <c r="BE204" s="119"/>
      <c r="BF204" s="119"/>
      <c r="BG204" s="119"/>
      <c r="BH204" s="119"/>
      <c r="BI204" s="119"/>
      <c r="BJ204" s="119"/>
      <c r="BK204" s="120"/>
      <c r="BL204" s="120"/>
      <c r="BM204" s="120"/>
      <c r="BN204" s="120"/>
      <c r="BO204" s="120"/>
      <c r="BP204" s="120"/>
      <c r="BQ204" s="120"/>
      <c r="BR204" s="1399"/>
      <c r="BS204" s="1399"/>
      <c r="BT204" s="1399"/>
    </row>
    <row r="205" spans="1:116" s="480" customFormat="1" ht="7.5" customHeight="1">
      <c r="A205" s="1507"/>
      <c r="B205" s="1664"/>
      <c r="C205" s="1634"/>
      <c r="D205" s="1381"/>
      <c r="E205" s="1382"/>
      <c r="F205" s="1382"/>
      <c r="G205" s="1383" t="s">
        <v>658</v>
      </c>
      <c r="H205" s="1389"/>
      <c r="I205" s="1389"/>
      <c r="J205" s="1389"/>
      <c r="K205" s="1389"/>
      <c r="L205" s="1389"/>
      <c r="M205" s="1389"/>
      <c r="N205" s="1382"/>
      <c r="O205" s="1389"/>
      <c r="P205" s="1389"/>
      <c r="Q205" s="1389"/>
      <c r="R205" s="1388"/>
      <c r="S205" s="1382"/>
      <c r="T205" s="1389"/>
      <c r="U205" s="1389"/>
      <c r="V205" s="1390">
        <f>X204</f>
        <v>56972.5</v>
      </c>
      <c r="W205" s="1635" t="s">
        <v>596</v>
      </c>
      <c r="X205" s="1392">
        <f>V206</f>
        <v>57362</v>
      </c>
      <c r="Y205" s="1393"/>
      <c r="Z205" s="1563"/>
      <c r="AA205" s="1563"/>
      <c r="AB205" s="1396">
        <f>X205-V205-Z205</f>
        <v>389.5</v>
      </c>
      <c r="AC205" s="1447"/>
      <c r="AD205" s="1636"/>
      <c r="AE205" s="477" t="str">
        <f>'4.2.1NEE'!AR107</f>
        <v>L &lt; 1,000 m</v>
      </c>
      <c r="AF205" s="120"/>
      <c r="AG205" s="120"/>
      <c r="AH205" s="120"/>
      <c r="AI205" s="120"/>
      <c r="AJ205" s="120"/>
      <c r="AK205" s="120"/>
      <c r="AL205" s="120"/>
      <c r="AM205" s="120"/>
      <c r="AN205" s="120"/>
      <c r="AO205" s="120"/>
      <c r="AP205" s="120"/>
      <c r="AQ205" s="120"/>
      <c r="AR205" s="120"/>
      <c r="AS205" s="120"/>
      <c r="AT205" s="120"/>
      <c r="AU205" s="120"/>
      <c r="AV205" s="120"/>
      <c r="AW205" s="120"/>
      <c r="AX205" s="120"/>
      <c r="AY205" s="120"/>
      <c r="AZ205" s="120"/>
      <c r="BA205" s="119"/>
      <c r="BB205" s="119"/>
      <c r="BC205" s="119"/>
      <c r="BD205" s="119"/>
      <c r="BE205" s="119"/>
      <c r="BF205" s="119"/>
      <c r="BG205" s="119"/>
      <c r="BH205" s="119"/>
      <c r="BI205" s="119"/>
      <c r="BJ205" s="119"/>
      <c r="BK205" s="120"/>
      <c r="BL205" s="120"/>
      <c r="BM205" s="120"/>
      <c r="BN205" s="120"/>
      <c r="BO205" s="120"/>
      <c r="BP205" s="120"/>
      <c r="BQ205" s="120"/>
      <c r="BR205" s="1399"/>
      <c r="BS205" s="1399"/>
      <c r="BT205" s="1399"/>
    </row>
    <row r="206" spans="1:116" s="480" customFormat="1" ht="7.5" customHeight="1">
      <c r="A206" s="1507"/>
      <c r="B206" s="1664"/>
      <c r="C206" s="1634"/>
      <c r="D206" s="1381"/>
      <c r="E206" s="1382"/>
      <c r="F206" s="1382"/>
      <c r="G206" s="1383"/>
      <c r="H206" s="1389"/>
      <c r="I206" s="1389"/>
      <c r="J206" s="1389"/>
      <c r="K206" s="1389"/>
      <c r="L206" s="1389"/>
      <c r="M206" s="1389"/>
      <c r="N206" s="1382" t="str">
        <f>'4.2.3BR'!G92</f>
        <v>OP18</v>
      </c>
      <c r="O206" s="1389"/>
      <c r="P206" s="1389"/>
      <c r="Q206" s="1389"/>
      <c r="R206" s="1388"/>
      <c r="S206" s="1382"/>
      <c r="T206" s="1389"/>
      <c r="U206" s="1389"/>
      <c r="V206" s="1390">
        <f>'4.2.3BR'!K92</f>
        <v>57362</v>
      </c>
      <c r="W206" s="1635" t="s">
        <v>596</v>
      </c>
      <c r="X206" s="1392">
        <f>'4.2.3BR'!O92</f>
        <v>57394</v>
      </c>
      <c r="Y206" s="1393"/>
      <c r="Z206" s="1563"/>
      <c r="AA206" s="1563"/>
      <c r="AB206" s="1396">
        <f>'4.2.3BR'!R92</f>
        <v>32</v>
      </c>
      <c r="AC206" s="1447"/>
      <c r="AD206" s="1636"/>
      <c r="AE206" s="477">
        <f>'4.2.3BR'!CB92</f>
        <v>0</v>
      </c>
      <c r="AF206" s="120"/>
      <c r="AG206" s="120"/>
      <c r="AH206" s="120"/>
      <c r="AI206" s="120"/>
      <c r="AJ206" s="120"/>
      <c r="AK206" s="120"/>
      <c r="AL206" s="120"/>
      <c r="AM206" s="120"/>
      <c r="AN206" s="120"/>
      <c r="AO206" s="120"/>
      <c r="AP206" s="120"/>
      <c r="AQ206" s="120"/>
      <c r="AR206" s="120"/>
      <c r="AS206" s="120"/>
      <c r="AT206" s="120"/>
      <c r="AU206" s="120"/>
      <c r="AV206" s="120"/>
      <c r="AW206" s="120"/>
      <c r="AX206" s="120"/>
      <c r="AY206" s="120"/>
      <c r="AZ206" s="120"/>
      <c r="BA206" s="119"/>
      <c r="BB206" s="119"/>
      <c r="BC206" s="119"/>
      <c r="BD206" s="119"/>
      <c r="BE206" s="119"/>
      <c r="BF206" s="119"/>
      <c r="BG206" s="119"/>
      <c r="BH206" s="119"/>
      <c r="BI206" s="119"/>
      <c r="BJ206" s="119"/>
      <c r="BK206" s="120"/>
      <c r="BL206" s="120"/>
      <c r="BM206" s="120"/>
      <c r="BN206" s="120"/>
      <c r="BO206" s="120"/>
      <c r="BP206" s="120"/>
      <c r="BQ206" s="120"/>
      <c r="BR206" s="1399"/>
      <c r="BS206" s="1399"/>
      <c r="BT206" s="1399"/>
    </row>
    <row r="207" spans="1:116" s="480" customFormat="1" ht="7.5" customHeight="1">
      <c r="A207" s="1507"/>
      <c r="B207" s="1664"/>
      <c r="C207" s="1634"/>
      <c r="D207" s="1381"/>
      <c r="E207" s="1382"/>
      <c r="F207" s="1382"/>
      <c r="G207" s="1383" t="s">
        <v>659</v>
      </c>
      <c r="H207" s="1389"/>
      <c r="I207" s="1389"/>
      <c r="J207" s="1389"/>
      <c r="K207" s="1389"/>
      <c r="L207" s="1389"/>
      <c r="M207" s="1389"/>
      <c r="N207" s="1382"/>
      <c r="O207" s="1389"/>
      <c r="P207" s="1389"/>
      <c r="Q207" s="1389"/>
      <c r="R207" s="1388"/>
      <c r="S207" s="1382"/>
      <c r="T207" s="1389"/>
      <c r="U207" s="1389"/>
      <c r="V207" s="1390">
        <f>X206</f>
        <v>57394</v>
      </c>
      <c r="W207" s="1635" t="s">
        <v>596</v>
      </c>
      <c r="X207" s="1392">
        <f>V208</f>
        <v>58049</v>
      </c>
      <c r="Y207" s="1393"/>
      <c r="Z207" s="1563"/>
      <c r="AA207" s="1563"/>
      <c r="AB207" s="1396">
        <f>X207-V207-Z207</f>
        <v>655</v>
      </c>
      <c r="AC207" s="1447"/>
      <c r="AD207" s="1636"/>
      <c r="AE207" s="477" t="str">
        <f>'4.2.1NEE'!AR108</f>
        <v>L &lt; 1,000 m</v>
      </c>
      <c r="AF207" s="120"/>
      <c r="AG207" s="120"/>
      <c r="AH207" s="120"/>
      <c r="AI207" s="120"/>
      <c r="AJ207" s="120"/>
      <c r="AK207" s="120"/>
      <c r="AL207" s="120"/>
      <c r="AM207" s="120"/>
      <c r="AN207" s="120"/>
      <c r="AO207" s="120"/>
      <c r="AP207" s="120"/>
      <c r="AQ207" s="120"/>
      <c r="AR207" s="120"/>
      <c r="AS207" s="120"/>
      <c r="AT207" s="120"/>
      <c r="AU207" s="120"/>
      <c r="AV207" s="120"/>
      <c r="AW207" s="120"/>
      <c r="AX207" s="120"/>
      <c r="AY207" s="120"/>
      <c r="AZ207" s="120"/>
      <c r="BA207" s="119"/>
      <c r="BB207" s="119"/>
      <c r="BC207" s="119"/>
      <c r="BD207" s="119"/>
      <c r="BE207" s="119"/>
      <c r="BF207" s="119"/>
      <c r="BG207" s="119"/>
      <c r="BH207" s="119"/>
      <c r="BI207" s="119"/>
      <c r="BJ207" s="119"/>
      <c r="BK207" s="120"/>
      <c r="BL207" s="120"/>
      <c r="BM207" s="120"/>
      <c r="BN207" s="120"/>
      <c r="BO207" s="120"/>
      <c r="BP207" s="120"/>
      <c r="BQ207" s="120"/>
      <c r="BR207" s="1399"/>
      <c r="BS207" s="1399"/>
      <c r="BT207" s="1399"/>
    </row>
    <row r="208" spans="1:116" s="480" customFormat="1" ht="7.5" customHeight="1">
      <c r="A208" s="1507"/>
      <c r="B208" s="1664"/>
      <c r="C208" s="1634"/>
      <c r="D208" s="1381"/>
      <c r="E208" s="1382"/>
      <c r="F208" s="1382"/>
      <c r="G208" s="1383"/>
      <c r="H208" s="1389"/>
      <c r="I208" s="1389" t="str">
        <f>'4.2.3BR'!G93</f>
        <v>LRB15</v>
      </c>
      <c r="J208" s="1389"/>
      <c r="K208" s="1389"/>
      <c r="L208" s="1389"/>
      <c r="M208" s="1389"/>
      <c r="N208" s="1382"/>
      <c r="O208" s="1389"/>
      <c r="P208" s="1389"/>
      <c r="Q208" s="1389"/>
      <c r="R208" s="1388"/>
      <c r="S208" s="1382"/>
      <c r="T208" s="1389"/>
      <c r="U208" s="1389"/>
      <c r="V208" s="1390">
        <f>'4.2.3BR'!K93</f>
        <v>58049</v>
      </c>
      <c r="W208" s="1635" t="s">
        <v>596</v>
      </c>
      <c r="X208" s="1392">
        <f>'4.2.3BR'!O93</f>
        <v>58191</v>
      </c>
      <c r="Y208" s="1393"/>
      <c r="Z208" s="1563"/>
      <c r="AA208" s="1563"/>
      <c r="AB208" s="1396">
        <f>'4.2.3BR'!R93</f>
        <v>142</v>
      </c>
      <c r="AC208" s="1447"/>
      <c r="AD208" s="1636"/>
      <c r="AE208" s="477">
        <f>'4.2.3BR'!CB93</f>
        <v>0</v>
      </c>
      <c r="AF208" s="120"/>
      <c r="AG208" s="120"/>
      <c r="AH208" s="120"/>
      <c r="AI208" s="120"/>
      <c r="AJ208" s="120"/>
      <c r="AK208" s="120"/>
      <c r="AL208" s="120"/>
      <c r="AM208" s="120"/>
      <c r="AN208" s="120"/>
      <c r="AO208" s="120"/>
      <c r="AP208" s="120"/>
      <c r="AQ208" s="120"/>
      <c r="AR208" s="120"/>
      <c r="AS208" s="120"/>
      <c r="AT208" s="120"/>
      <c r="AU208" s="120"/>
      <c r="AV208" s="120"/>
      <c r="AW208" s="120"/>
      <c r="AX208" s="120"/>
      <c r="AY208" s="120"/>
      <c r="AZ208" s="120"/>
      <c r="BA208" s="119"/>
      <c r="BB208" s="119"/>
      <c r="BC208" s="119"/>
      <c r="BD208" s="119"/>
      <c r="BE208" s="119"/>
      <c r="BF208" s="119"/>
      <c r="BG208" s="119"/>
      <c r="BH208" s="119"/>
      <c r="BI208" s="119"/>
      <c r="BJ208" s="119"/>
      <c r="BK208" s="120"/>
      <c r="BL208" s="120"/>
      <c r="BM208" s="120"/>
      <c r="BN208" s="120"/>
      <c r="BO208" s="120"/>
      <c r="BP208" s="120"/>
      <c r="BQ208" s="120"/>
      <c r="BR208" s="1399"/>
      <c r="BS208" s="1399"/>
      <c r="BT208" s="1399"/>
    </row>
    <row r="209" spans="1:116" s="480" customFormat="1" ht="7.5" customHeight="1">
      <c r="A209" s="1507"/>
      <c r="B209" s="1664"/>
      <c r="C209" s="1634"/>
      <c r="D209" s="1381"/>
      <c r="E209" s="1382"/>
      <c r="F209" s="1382"/>
      <c r="G209" s="1383" t="s">
        <v>660</v>
      </c>
      <c r="H209" s="1389"/>
      <c r="I209" s="1389"/>
      <c r="J209" s="1389"/>
      <c r="K209" s="1389"/>
      <c r="L209" s="1389"/>
      <c r="M209" s="1389"/>
      <c r="N209" s="1382"/>
      <c r="O209" s="1389"/>
      <c r="P209" s="1389"/>
      <c r="Q209" s="1389"/>
      <c r="R209" s="1388"/>
      <c r="S209" s="1382"/>
      <c r="T209" s="1389"/>
      <c r="U209" s="1389"/>
      <c r="V209" s="1390">
        <f>X208</f>
        <v>58191</v>
      </c>
      <c r="W209" s="1635" t="s">
        <v>596</v>
      </c>
      <c r="X209" s="1392">
        <f>V210</f>
        <v>59156</v>
      </c>
      <c r="Y209" s="1393"/>
      <c r="Z209" s="1563"/>
      <c r="AA209" s="1563"/>
      <c r="AB209" s="1396">
        <f>X209-V209-Z209</f>
        <v>965</v>
      </c>
      <c r="AC209" s="1447"/>
      <c r="AD209" s="1636"/>
      <c r="AE209" s="477" t="str">
        <f>'4.2.1NEE'!AR109</f>
        <v>L &lt; 1,000 m</v>
      </c>
      <c r="AF209" s="120"/>
      <c r="AG209" s="120"/>
      <c r="AH209" s="120"/>
      <c r="AI209" s="120"/>
      <c r="AJ209" s="120"/>
      <c r="AK209" s="120"/>
      <c r="AL209" s="120"/>
      <c r="AM209" s="120"/>
      <c r="AN209" s="120"/>
      <c r="AO209" s="120"/>
      <c r="AP209" s="120"/>
      <c r="AQ209" s="120"/>
      <c r="AR209" s="120"/>
      <c r="AS209" s="120"/>
      <c r="AT209" s="120"/>
      <c r="AU209" s="120"/>
      <c r="AV209" s="120"/>
      <c r="AW209" s="120"/>
      <c r="AX209" s="120"/>
      <c r="AY209" s="120"/>
      <c r="AZ209" s="120"/>
      <c r="BA209" s="120"/>
      <c r="BB209" s="120"/>
      <c r="BC209" s="120"/>
      <c r="BD209" s="120"/>
      <c r="BE209" s="120"/>
      <c r="BF209" s="120"/>
      <c r="BG209" s="120"/>
      <c r="BH209" s="120"/>
      <c r="BI209" s="120"/>
      <c r="BJ209" s="120"/>
      <c r="BK209" s="120"/>
      <c r="BL209" s="120"/>
      <c r="BM209" s="120"/>
      <c r="BN209" s="120"/>
      <c r="BO209" s="120"/>
      <c r="BP209" s="120"/>
      <c r="BQ209" s="120"/>
      <c r="BR209" s="1399"/>
      <c r="BS209" s="1399"/>
      <c r="BT209" s="1399"/>
    </row>
    <row r="210" spans="1:116" s="119" customFormat="1" ht="7.5" customHeight="1">
      <c r="A210" s="574"/>
      <c r="B210" s="1557"/>
      <c r="C210" s="1502"/>
      <c r="D210" s="1566"/>
      <c r="E210" s="1567"/>
      <c r="F210" s="1567"/>
      <c r="G210" s="1568"/>
      <c r="H210" s="1510"/>
      <c r="I210" s="1510"/>
      <c r="J210" s="1510"/>
      <c r="K210" s="1510"/>
      <c r="L210" s="1510"/>
      <c r="M210" s="1510"/>
      <c r="N210" s="1567" t="str">
        <f>'4.2.3BR'!G94</f>
        <v>OP19</v>
      </c>
      <c r="O210" s="1510"/>
      <c r="P210" s="1510"/>
      <c r="Q210" s="1510"/>
      <c r="R210" s="1569"/>
      <c r="S210" s="1567"/>
      <c r="T210" s="1510"/>
      <c r="U210" s="1510"/>
      <c r="V210" s="1410">
        <f>'4.2.3BR'!K94</f>
        <v>59156</v>
      </c>
      <c r="W210" s="1411" t="s">
        <v>596</v>
      </c>
      <c r="X210" s="1412">
        <f>'4.2.3BR'!O94</f>
        <v>59178</v>
      </c>
      <c r="Y210" s="853"/>
      <c r="Z210" s="1570"/>
      <c r="AA210" s="1570"/>
      <c r="AB210" s="1396">
        <f>X210-V210-Z210</f>
        <v>22</v>
      </c>
      <c r="AC210" s="1428"/>
      <c r="AD210" s="491"/>
      <c r="AE210" s="492">
        <f>'4.2.3BR'!CB94</f>
        <v>0</v>
      </c>
      <c r="AF210" s="120"/>
      <c r="AG210" s="120"/>
      <c r="AH210" s="120"/>
      <c r="AI210" s="120"/>
      <c r="AJ210" s="120"/>
      <c r="AK210" s="120"/>
      <c r="AL210" s="120"/>
      <c r="AM210" s="120"/>
      <c r="AN210" s="120"/>
      <c r="AO210" s="120"/>
      <c r="AP210" s="120"/>
      <c r="AQ210" s="120"/>
      <c r="AR210" s="120"/>
      <c r="AS210" s="120"/>
      <c r="AT210" s="120"/>
      <c r="AU210" s="120"/>
      <c r="AV210" s="120"/>
      <c r="AW210" s="120"/>
      <c r="AX210" s="120"/>
      <c r="AY210" s="120"/>
      <c r="AZ210" s="120"/>
      <c r="BA210" s="120"/>
      <c r="BB210" s="120"/>
      <c r="BC210" s="120"/>
      <c r="BD210" s="120"/>
      <c r="BE210" s="120"/>
      <c r="BF210" s="120"/>
      <c r="BG210" s="120"/>
      <c r="BH210" s="120"/>
      <c r="BI210" s="120"/>
      <c r="BJ210" s="120"/>
      <c r="BK210" s="120"/>
      <c r="BL210" s="120"/>
      <c r="BM210" s="120"/>
      <c r="BN210" s="120"/>
      <c r="BO210" s="120"/>
      <c r="BP210" s="120"/>
      <c r="BQ210" s="120"/>
      <c r="BR210" s="120"/>
      <c r="BS210" s="120"/>
      <c r="BT210" s="120"/>
      <c r="CM210" s="480"/>
      <c r="CN210" s="480"/>
      <c r="CV210" s="480"/>
    </row>
    <row r="211" spans="1:116" s="119" customFormat="1" ht="7.5" customHeight="1">
      <c r="A211" s="574"/>
      <c r="B211" s="1557"/>
      <c r="C211" s="1502"/>
      <c r="D211" s="1637"/>
      <c r="E211" s="1638"/>
      <c r="F211" s="1638"/>
      <c r="G211" s="1639" t="s">
        <v>661</v>
      </c>
      <c r="H211" s="1517"/>
      <c r="I211" s="1517"/>
      <c r="J211" s="1517"/>
      <c r="K211" s="1517"/>
      <c r="L211" s="1517"/>
      <c r="M211" s="1517"/>
      <c r="N211" s="1638"/>
      <c r="O211" s="1517"/>
      <c r="P211" s="1517"/>
      <c r="Q211" s="1517"/>
      <c r="R211" s="1640"/>
      <c r="S211" s="1638"/>
      <c r="T211" s="1517"/>
      <c r="U211" s="1517"/>
      <c r="V211" s="1518">
        <f>X210</f>
        <v>59178</v>
      </c>
      <c r="W211" s="1519" t="s">
        <v>596</v>
      </c>
      <c r="X211" s="1520">
        <f>X198</f>
        <v>60000</v>
      </c>
      <c r="Y211" s="1521"/>
      <c r="Z211" s="1641"/>
      <c r="AA211" s="1641"/>
      <c r="AB211" s="1443">
        <f>X211-V211-Z211</f>
        <v>822</v>
      </c>
      <c r="AC211" s="1642"/>
      <c r="AD211" s="1643"/>
      <c r="AE211" s="1644" t="str">
        <f>'4.2.1NEE'!AR110</f>
        <v>3,000 m &lt; NEE086+NEE087 &lt; 4,000 m</v>
      </c>
      <c r="AF211" s="120"/>
      <c r="AG211" s="120"/>
      <c r="AH211" s="120"/>
      <c r="AI211" s="120"/>
      <c r="AJ211" s="120"/>
      <c r="AK211" s="120"/>
      <c r="AL211" s="120"/>
      <c r="AM211" s="120"/>
      <c r="AN211" s="120"/>
      <c r="AO211" s="120"/>
      <c r="AP211" s="120"/>
      <c r="AQ211" s="120"/>
      <c r="AR211" s="120"/>
      <c r="AS211" s="120"/>
      <c r="AT211" s="120"/>
      <c r="AU211" s="120"/>
      <c r="AV211" s="120"/>
      <c r="AW211" s="120"/>
      <c r="AX211" s="120"/>
      <c r="AY211" s="120"/>
      <c r="AZ211" s="120"/>
      <c r="BA211" s="120"/>
      <c r="BB211" s="120"/>
      <c r="BC211" s="120"/>
      <c r="BD211" s="120"/>
      <c r="BE211" s="120"/>
      <c r="BF211" s="120"/>
      <c r="BG211" s="120"/>
      <c r="BH211" s="120"/>
      <c r="BI211" s="120"/>
      <c r="BJ211" s="120"/>
      <c r="BK211" s="120"/>
      <c r="BL211" s="120"/>
      <c r="BM211" s="120"/>
      <c r="BN211" s="120"/>
      <c r="BO211" s="120"/>
      <c r="BP211" s="120"/>
      <c r="BQ211" s="120"/>
      <c r="BR211" s="120"/>
      <c r="BS211" s="120"/>
      <c r="BT211" s="120"/>
    </row>
    <row r="212" spans="1:116" s="480" customFormat="1" ht="7.5" customHeight="1">
      <c r="A212" s="574"/>
      <c r="B212" s="1557"/>
      <c r="C212" s="1502"/>
      <c r="D212" s="1752"/>
      <c r="E212" s="1753"/>
      <c r="F212" s="1753"/>
      <c r="G212" s="1754"/>
      <c r="H212" s="1755"/>
      <c r="I212" s="1755"/>
      <c r="J212" s="1755"/>
      <c r="K212" s="1755"/>
      <c r="L212" s="1755"/>
      <c r="M212" s="1755"/>
      <c r="N212" s="1753"/>
      <c r="O212" s="1755"/>
      <c r="P212" s="1755"/>
      <c r="Q212" s="1755"/>
      <c r="R212" s="1756"/>
      <c r="S212" s="1753"/>
      <c r="T212" s="1755"/>
      <c r="U212" s="1755"/>
      <c r="V212" s="1757"/>
      <c r="W212" s="1758"/>
      <c r="X212" s="1759"/>
      <c r="Y212" s="1760"/>
      <c r="Z212" s="1761"/>
      <c r="AA212" s="1761"/>
      <c r="AB212" s="1762"/>
      <c r="AC212" s="1763"/>
      <c r="AD212" s="515"/>
      <c r="AE212" s="516"/>
      <c r="AF212" s="120"/>
      <c r="AG212" s="120"/>
      <c r="AH212" s="120"/>
      <c r="AI212" s="120"/>
      <c r="AJ212" s="120"/>
      <c r="AK212" s="120"/>
      <c r="AL212" s="120"/>
      <c r="AM212" s="120"/>
      <c r="AN212" s="120"/>
      <c r="AO212" s="120"/>
      <c r="AP212" s="120"/>
      <c r="AQ212" s="120"/>
      <c r="AR212" s="120"/>
      <c r="AS212" s="120"/>
      <c r="AT212" s="120"/>
      <c r="AU212" s="120"/>
      <c r="AV212" s="120"/>
      <c r="AW212" s="120"/>
      <c r="AX212" s="120"/>
      <c r="AY212" s="120"/>
      <c r="AZ212" s="120"/>
      <c r="BA212" s="120"/>
      <c r="BB212" s="120"/>
      <c r="BC212" s="120"/>
      <c r="BD212" s="120"/>
      <c r="BE212" s="120"/>
      <c r="BF212" s="120"/>
      <c r="BG212" s="120"/>
      <c r="BH212" s="120"/>
      <c r="BI212" s="120"/>
      <c r="BJ212" s="120"/>
      <c r="BK212" s="120"/>
      <c r="BL212" s="120"/>
      <c r="BM212" s="120"/>
      <c r="BN212" s="120"/>
      <c r="BO212" s="120"/>
      <c r="BP212" s="120"/>
      <c r="BQ212" s="120"/>
      <c r="BR212" s="120"/>
      <c r="BS212" s="120"/>
      <c r="BT212" s="120"/>
      <c r="BU212" s="119"/>
      <c r="BV212" s="119"/>
      <c r="BW212" s="119"/>
      <c r="BX212" s="119"/>
      <c r="BY212" s="119"/>
      <c r="BZ212" s="119"/>
      <c r="CA212" s="119"/>
      <c r="CB212" s="119"/>
      <c r="CC212" s="119"/>
      <c r="CD212" s="119"/>
      <c r="CF212" s="119"/>
      <c r="CI212" s="119"/>
      <c r="CJ212" s="119"/>
      <c r="CK212" s="119"/>
      <c r="CL212" s="119"/>
      <c r="CM212" s="119"/>
      <c r="CN212" s="119"/>
      <c r="CO212" s="119"/>
      <c r="CP212" s="119"/>
      <c r="CQ212" s="119"/>
      <c r="CR212" s="119"/>
      <c r="CS212" s="119"/>
      <c r="CT212" s="119"/>
      <c r="CU212" s="119"/>
      <c r="CV212" s="119"/>
      <c r="CW212" s="119"/>
      <c r="CX212" s="119"/>
      <c r="CY212" s="119"/>
      <c r="CZ212" s="119"/>
      <c r="DA212" s="119"/>
      <c r="DB212" s="119"/>
      <c r="DC212" s="119"/>
      <c r="DD212" s="119"/>
      <c r="DE212" s="119"/>
      <c r="DF212" s="119"/>
      <c r="DG212" s="119"/>
      <c r="DH212" s="119"/>
      <c r="DI212" s="119"/>
      <c r="DJ212" s="119"/>
      <c r="DK212" s="119"/>
      <c r="DL212" s="119"/>
    </row>
    <row r="213" spans="1:116" s="480" customFormat="1" ht="7.5" customHeight="1">
      <c r="A213" s="574"/>
      <c r="B213" s="1557"/>
      <c r="C213" s="1502"/>
      <c r="D213" s="1558"/>
      <c r="E213" s="1559"/>
      <c r="F213" s="1559"/>
      <c r="G213" s="1561"/>
      <c r="H213" s="1561"/>
      <c r="I213" s="1561"/>
      <c r="J213" s="1561"/>
      <c r="K213" s="1561"/>
      <c r="L213" s="1561"/>
      <c r="M213" s="1561"/>
      <c r="N213" s="1559"/>
      <c r="O213" s="1561"/>
      <c r="P213" s="1561"/>
      <c r="Q213" s="1561"/>
      <c r="R213" s="1562"/>
      <c r="S213" s="1559"/>
      <c r="T213" s="1561"/>
      <c r="U213" s="1561"/>
      <c r="V213" s="1708"/>
      <c r="W213" s="1741"/>
      <c r="X213" s="1710"/>
      <c r="Y213" s="1711"/>
      <c r="Z213" s="1712"/>
      <c r="AA213" s="1712"/>
      <c r="AB213" s="1396"/>
      <c r="AC213" s="1714"/>
      <c r="AD213" s="489"/>
      <c r="AE213" s="490"/>
      <c r="AF213" s="120"/>
      <c r="AG213" s="120"/>
      <c r="AH213" s="120"/>
      <c r="AI213" s="120"/>
      <c r="AJ213" s="120"/>
      <c r="AK213" s="120"/>
      <c r="AL213" s="120"/>
      <c r="AM213" s="120"/>
      <c r="AN213" s="120"/>
      <c r="AO213" s="120"/>
      <c r="AP213" s="120"/>
      <c r="AQ213" s="120"/>
      <c r="AR213" s="120"/>
      <c r="AS213" s="120"/>
      <c r="AT213" s="119"/>
      <c r="AU213" s="119"/>
      <c r="AV213" s="119"/>
      <c r="AW213" s="119"/>
      <c r="AX213" s="119"/>
      <c r="AY213" s="119"/>
      <c r="AZ213" s="119"/>
      <c r="BA213" s="119"/>
      <c r="BB213" s="119"/>
      <c r="BC213" s="119"/>
      <c r="BD213" s="119"/>
      <c r="BE213" s="119"/>
      <c r="BF213" s="119"/>
      <c r="BG213" s="119"/>
      <c r="BH213" s="119"/>
      <c r="BI213" s="119"/>
      <c r="BJ213" s="119"/>
      <c r="BK213" s="119"/>
      <c r="BL213" s="120"/>
      <c r="BM213" s="120"/>
      <c r="BN213" s="120"/>
      <c r="BO213" s="120"/>
      <c r="BP213" s="120"/>
      <c r="BQ213" s="120"/>
      <c r="BR213" s="120"/>
      <c r="BS213" s="120"/>
      <c r="BT213" s="120"/>
      <c r="BU213" s="119"/>
      <c r="BV213" s="119"/>
      <c r="BW213" s="119"/>
      <c r="BX213" s="119"/>
      <c r="BY213" s="119"/>
      <c r="BZ213" s="119"/>
      <c r="CA213" s="119"/>
      <c r="CB213" s="119"/>
      <c r="CC213" s="119"/>
      <c r="CD213" s="119"/>
      <c r="CF213" s="119"/>
      <c r="CI213" s="119"/>
      <c r="CJ213" s="119"/>
      <c r="CK213" s="119"/>
      <c r="CL213" s="119"/>
      <c r="CM213" s="119"/>
      <c r="CN213" s="119"/>
      <c r="CO213" s="119"/>
      <c r="CP213" s="119"/>
      <c r="CQ213" s="119"/>
      <c r="CR213" s="119"/>
      <c r="CS213" s="119"/>
      <c r="CT213" s="119"/>
      <c r="CU213" s="119"/>
      <c r="CV213" s="119"/>
      <c r="CW213" s="119"/>
      <c r="CX213" s="119"/>
      <c r="CY213" s="119"/>
      <c r="CZ213" s="119"/>
      <c r="DA213" s="119"/>
      <c r="DB213" s="119"/>
      <c r="DC213" s="119"/>
      <c r="DD213" s="119"/>
      <c r="DE213" s="119"/>
      <c r="DF213" s="119"/>
      <c r="DG213" s="119"/>
      <c r="DH213" s="119"/>
      <c r="DI213" s="119"/>
      <c r="DJ213" s="119"/>
      <c r="DK213" s="119"/>
      <c r="DL213" s="119"/>
    </row>
    <row r="214" spans="1:116" s="119" customFormat="1" ht="7.5" customHeight="1">
      <c r="A214" s="574"/>
      <c r="B214" s="1557"/>
      <c r="C214" s="1502"/>
      <c r="D214" s="1363" t="s">
        <v>739</v>
      </c>
      <c r="E214" s="1364"/>
      <c r="F214" s="1364"/>
      <c r="G214" s="1365"/>
      <c r="H214" s="1365"/>
      <c r="I214" s="1365"/>
      <c r="J214" s="1365"/>
      <c r="K214" s="1365"/>
      <c r="L214" s="1365"/>
      <c r="M214" s="1365"/>
      <c r="N214" s="1364"/>
      <c r="O214" s="1365"/>
      <c r="P214" s="1365"/>
      <c r="Q214" s="1365"/>
      <c r="R214" s="1369"/>
      <c r="S214" s="1364"/>
      <c r="T214" s="1365"/>
      <c r="U214" s="1365"/>
      <c r="V214" s="1370">
        <v>60000</v>
      </c>
      <c r="W214" s="1776" t="s">
        <v>596</v>
      </c>
      <c r="X214" s="1372">
        <v>65000</v>
      </c>
      <c r="Y214" s="1373"/>
      <c r="Z214" s="1555"/>
      <c r="AA214" s="1555"/>
      <c r="AB214" s="1376">
        <f>(X214-V214)-Z214</f>
        <v>5000</v>
      </c>
      <c r="AC214" s="1504"/>
      <c r="AD214" s="488"/>
      <c r="AE214" s="476"/>
      <c r="AF214" s="120"/>
      <c r="AG214" s="120"/>
      <c r="AH214" s="120"/>
      <c r="AI214" s="120"/>
      <c r="AJ214" s="120"/>
      <c r="AK214" s="120"/>
      <c r="AL214" s="120"/>
      <c r="AM214" s="120"/>
      <c r="AN214" s="120"/>
      <c r="AO214" s="120"/>
      <c r="AP214" s="120"/>
      <c r="AQ214" s="120"/>
      <c r="AR214" s="120"/>
      <c r="AS214" s="120"/>
      <c r="BL214" s="120"/>
      <c r="BM214" s="120"/>
      <c r="BN214" s="120"/>
      <c r="BO214" s="120"/>
      <c r="BP214" s="120"/>
      <c r="BQ214" s="120"/>
      <c r="BR214" s="120"/>
      <c r="BS214" s="120"/>
      <c r="BT214" s="120"/>
      <c r="BU214" s="120"/>
      <c r="BV214" s="120"/>
      <c r="CE214" s="480"/>
    </row>
    <row r="215" spans="1:116" s="480" customFormat="1" ht="7.5" customHeight="1">
      <c r="A215" s="1507"/>
      <c r="B215" s="1664"/>
      <c r="C215" s="1634"/>
      <c r="D215" s="1381"/>
      <c r="E215" s="1382"/>
      <c r="F215" s="1382"/>
      <c r="G215" s="1383" t="s">
        <v>662</v>
      </c>
      <c r="H215" s="1389"/>
      <c r="I215" s="1389"/>
      <c r="J215" s="1389"/>
      <c r="K215" s="1389"/>
      <c r="L215" s="1389"/>
      <c r="M215" s="1389"/>
      <c r="N215" s="1382"/>
      <c r="O215" s="1389"/>
      <c r="P215" s="1389"/>
      <c r="Q215" s="1389"/>
      <c r="R215" s="1388"/>
      <c r="S215" s="1382"/>
      <c r="T215" s="1389"/>
      <c r="U215" s="1389"/>
      <c r="V215" s="1390">
        <f>V214</f>
        <v>60000</v>
      </c>
      <c r="W215" s="1635" t="s">
        <v>596</v>
      </c>
      <c r="X215" s="1392">
        <f>V216</f>
        <v>62300.5</v>
      </c>
      <c r="Y215" s="1393"/>
      <c r="Z215" s="1563"/>
      <c r="AA215" s="1563"/>
      <c r="AB215" s="1396">
        <f>X215-V215-Z215</f>
        <v>2300.5</v>
      </c>
      <c r="AC215" s="1447"/>
      <c r="AD215" s="1636"/>
      <c r="AE215" s="477" t="str">
        <f>'4.2.1NEE'!AR112</f>
        <v>3,000 m &lt; NEE086+NEE087 &lt; 4,000 m</v>
      </c>
      <c r="AF215" s="120"/>
      <c r="AG215" s="120"/>
      <c r="AH215" s="120"/>
      <c r="AI215" s="120"/>
      <c r="AJ215" s="120"/>
      <c r="AK215" s="120"/>
      <c r="AL215" s="120"/>
      <c r="AM215" s="120"/>
      <c r="AN215" s="120"/>
      <c r="AO215" s="120"/>
      <c r="AP215" s="120"/>
      <c r="AQ215" s="120"/>
      <c r="AR215" s="120"/>
      <c r="AS215" s="120"/>
      <c r="AT215" s="119"/>
      <c r="AU215" s="119"/>
      <c r="AV215" s="119"/>
      <c r="AW215" s="119"/>
      <c r="AX215" s="119"/>
      <c r="AY215" s="119"/>
      <c r="AZ215" s="119"/>
      <c r="BA215" s="119"/>
      <c r="BB215" s="119"/>
      <c r="BC215" s="119"/>
      <c r="BD215" s="119"/>
      <c r="BE215" s="119"/>
      <c r="BF215" s="119"/>
      <c r="BG215" s="119"/>
      <c r="BH215" s="119"/>
      <c r="BI215" s="119"/>
      <c r="BJ215" s="119"/>
      <c r="BK215" s="119"/>
      <c r="BL215" s="119"/>
      <c r="BM215" s="119"/>
      <c r="BN215" s="119"/>
      <c r="BO215" s="119"/>
      <c r="BP215" s="119"/>
      <c r="BQ215" s="119"/>
      <c r="BR215" s="1399"/>
      <c r="BS215" s="1399"/>
      <c r="BT215" s="1399"/>
      <c r="BU215" s="1399"/>
      <c r="BV215" s="1399"/>
    </row>
    <row r="216" spans="1:116" s="480" customFormat="1" ht="7.5" customHeight="1">
      <c r="A216" s="1507"/>
      <c r="B216" s="1664"/>
      <c r="C216" s="1634"/>
      <c r="D216" s="1381"/>
      <c r="E216" s="1382"/>
      <c r="F216" s="1382"/>
      <c r="G216" s="1383"/>
      <c r="H216" s="1389"/>
      <c r="I216" s="1389"/>
      <c r="J216" s="1389" t="str">
        <f>'4.2.3BR'!G96</f>
        <v>ORB07</v>
      </c>
      <c r="K216" s="1389"/>
      <c r="L216" s="1389"/>
      <c r="M216" s="1389"/>
      <c r="N216" s="1382"/>
      <c r="O216" s="1389"/>
      <c r="P216" s="1389"/>
      <c r="Q216" s="1389"/>
      <c r="R216" s="1388"/>
      <c r="S216" s="1382"/>
      <c r="T216" s="1389"/>
      <c r="U216" s="1389"/>
      <c r="V216" s="1390">
        <f>'4.2.3BR'!K96</f>
        <v>62300.5</v>
      </c>
      <c r="W216" s="1635" t="s">
        <v>596</v>
      </c>
      <c r="X216" s="1392">
        <f>'4.2.3BR'!O96</f>
        <v>62373.5</v>
      </c>
      <c r="Y216" s="1393"/>
      <c r="Z216" s="1563"/>
      <c r="AA216" s="1563"/>
      <c r="AB216" s="1396">
        <f>'4.2.3BR'!R96</f>
        <v>73</v>
      </c>
      <c r="AC216" s="1447"/>
      <c r="AD216" s="1636"/>
      <c r="AE216" s="477">
        <f>'4.2.3BR'!CB96</f>
        <v>0</v>
      </c>
      <c r="AF216" s="120"/>
      <c r="AG216" s="120"/>
      <c r="AH216" s="120"/>
      <c r="AI216" s="120"/>
      <c r="AJ216" s="120"/>
      <c r="AK216" s="120"/>
      <c r="AL216" s="120"/>
      <c r="AM216" s="120"/>
      <c r="AN216" s="120"/>
      <c r="AO216" s="120"/>
      <c r="AP216" s="120"/>
      <c r="AQ216" s="120"/>
      <c r="AR216" s="120"/>
      <c r="AS216" s="120"/>
      <c r="AT216" s="120"/>
      <c r="AU216" s="120"/>
      <c r="AV216" s="120"/>
      <c r="AW216" s="120"/>
      <c r="AX216" s="120"/>
      <c r="AY216" s="120"/>
      <c r="AZ216" s="120"/>
      <c r="BA216" s="120"/>
      <c r="BB216" s="120"/>
      <c r="BC216" s="120"/>
      <c r="BD216" s="120"/>
      <c r="BE216" s="120"/>
      <c r="BF216" s="120"/>
      <c r="BG216" s="120"/>
      <c r="BH216" s="120"/>
      <c r="BI216" s="120"/>
      <c r="BJ216" s="120"/>
      <c r="BK216" s="120"/>
      <c r="BL216" s="119"/>
      <c r="BM216" s="119"/>
      <c r="BN216" s="119"/>
      <c r="BO216" s="119"/>
      <c r="BP216" s="119"/>
      <c r="BQ216" s="119"/>
      <c r="BR216" s="1399"/>
      <c r="BS216" s="1399"/>
      <c r="BT216" s="1399"/>
      <c r="BU216" s="1399"/>
      <c r="BV216" s="1399"/>
    </row>
    <row r="217" spans="1:116" s="480" customFormat="1" ht="7.5" customHeight="1">
      <c r="A217" s="1507"/>
      <c r="B217" s="1664"/>
      <c r="C217" s="1634"/>
      <c r="D217" s="1381"/>
      <c r="E217" s="1382"/>
      <c r="F217" s="1382"/>
      <c r="G217" s="1383" t="s">
        <v>663</v>
      </c>
      <c r="H217" s="1389"/>
      <c r="I217" s="1389"/>
      <c r="J217" s="1389"/>
      <c r="K217" s="1389"/>
      <c r="L217" s="1389"/>
      <c r="M217" s="1389"/>
      <c r="N217" s="1382"/>
      <c r="O217" s="1389"/>
      <c r="P217" s="1389"/>
      <c r="Q217" s="1389"/>
      <c r="R217" s="1388"/>
      <c r="S217" s="1382"/>
      <c r="T217" s="1389"/>
      <c r="U217" s="1389"/>
      <c r="V217" s="1390">
        <f>X216</f>
        <v>62373.5</v>
      </c>
      <c r="W217" s="1635" t="s">
        <v>596</v>
      </c>
      <c r="X217" s="1392">
        <f>V218</f>
        <v>64200</v>
      </c>
      <c r="Y217" s="1393"/>
      <c r="Z217" s="1563"/>
      <c r="AA217" s="1563"/>
      <c r="AB217" s="1396">
        <f>X217-V217-Z217</f>
        <v>1826.5</v>
      </c>
      <c r="AC217" s="1447"/>
      <c r="AD217" s="1636"/>
      <c r="AE217" s="477" t="str">
        <f>'4.2.1NEE'!AR113</f>
        <v>1,000 m &lt; L &lt; 2,000 m</v>
      </c>
      <c r="AF217" s="1399"/>
      <c r="AG217" s="1399"/>
      <c r="AH217" s="1399"/>
      <c r="AI217" s="1399"/>
      <c r="AJ217" s="1399"/>
      <c r="AK217" s="1399"/>
      <c r="AL217" s="1399"/>
      <c r="AM217" s="1399"/>
      <c r="AN217" s="1399"/>
      <c r="AO217" s="1399"/>
      <c r="AP217" s="1399"/>
      <c r="AQ217" s="1399"/>
      <c r="AR217" s="1399"/>
      <c r="AS217" s="1399"/>
      <c r="AT217" s="1399"/>
      <c r="AU217" s="1399"/>
      <c r="AV217" s="1399"/>
      <c r="AW217" s="1399"/>
      <c r="AX217" s="1399"/>
      <c r="BL217" s="119"/>
      <c r="BM217" s="119"/>
      <c r="BN217" s="119"/>
      <c r="BO217" s="119"/>
      <c r="BP217" s="119"/>
      <c r="BQ217" s="119"/>
      <c r="BR217" s="1399"/>
      <c r="BS217" s="1399"/>
      <c r="BT217" s="1399"/>
      <c r="BU217" s="1399"/>
      <c r="BV217" s="1399"/>
    </row>
    <row r="218" spans="1:116" s="119" customFormat="1" ht="7.5" customHeight="1">
      <c r="A218" s="574"/>
      <c r="B218" s="1557"/>
      <c r="C218" s="1502"/>
      <c r="D218" s="1566"/>
      <c r="E218" s="1567"/>
      <c r="F218" s="1567"/>
      <c r="G218" s="1568"/>
      <c r="H218" s="1510"/>
      <c r="I218" s="1510"/>
      <c r="J218" s="1510"/>
      <c r="K218" s="1510"/>
      <c r="L218" s="1510"/>
      <c r="M218" s="1510"/>
      <c r="N218" s="1567"/>
      <c r="O218" s="1510"/>
      <c r="P218" s="1510"/>
      <c r="Q218" s="1510" t="str">
        <f>'4.2.3BR'!G179</f>
        <v>IRB05</v>
      </c>
      <c r="R218" s="1569"/>
      <c r="S218" s="1567"/>
      <c r="T218" s="1510"/>
      <c r="U218" s="1510"/>
      <c r="V218" s="2318">
        <f>'4.2.3BR'!I179</f>
        <v>64200</v>
      </c>
      <c r="W218" s="2319"/>
      <c r="X218" s="2319"/>
      <c r="Y218" s="2320"/>
      <c r="Z218" s="1563"/>
      <c r="AA218" s="1563"/>
      <c r="AB218" s="2313" t="s">
        <v>596</v>
      </c>
      <c r="AC218" s="2314"/>
      <c r="AD218" s="491"/>
      <c r="AE218" s="479" t="str">
        <f>'4.2.3BR'!CB179</f>
        <v>IR (Tam Ky IC)</v>
      </c>
      <c r="AF218" s="120"/>
      <c r="AG218" s="120"/>
      <c r="AH218" s="120"/>
      <c r="AI218" s="120"/>
      <c r="AJ218" s="120"/>
      <c r="AK218" s="120"/>
      <c r="AL218" s="120"/>
      <c r="AM218" s="120"/>
      <c r="AN218" s="120"/>
      <c r="AO218" s="120"/>
      <c r="AP218" s="120"/>
      <c r="AQ218" s="120"/>
      <c r="AR218" s="120"/>
      <c r="AS218" s="120"/>
      <c r="AT218" s="120"/>
      <c r="AU218" s="120"/>
      <c r="AV218" s="120"/>
      <c r="AW218" s="120"/>
      <c r="AX218" s="120"/>
      <c r="AY218" s="120"/>
      <c r="AZ218" s="120"/>
      <c r="BA218" s="120"/>
      <c r="BB218" s="120"/>
      <c r="BC218" s="120"/>
      <c r="BD218" s="120"/>
      <c r="BE218" s="120"/>
      <c r="BF218" s="120"/>
      <c r="BL218" s="120"/>
      <c r="BM218" s="120"/>
      <c r="BN218" s="120"/>
      <c r="BO218" s="120"/>
      <c r="BP218" s="120"/>
      <c r="BQ218" s="120"/>
      <c r="BR218" s="120"/>
      <c r="BS218" s="120"/>
      <c r="BT218" s="120"/>
      <c r="BU218" s="120"/>
      <c r="BV218" s="120"/>
      <c r="BW218" s="120"/>
      <c r="BX218" s="120"/>
    </row>
    <row r="219" spans="1:116" s="119" customFormat="1" ht="7.5" customHeight="1">
      <c r="A219" s="574"/>
      <c r="B219" s="1557"/>
      <c r="C219" s="1502"/>
      <c r="D219" s="1637"/>
      <c r="E219" s="1638"/>
      <c r="F219" s="1638"/>
      <c r="G219" s="1639" t="s">
        <v>664</v>
      </c>
      <c r="H219" s="1517"/>
      <c r="I219" s="1517"/>
      <c r="J219" s="1517"/>
      <c r="K219" s="1517"/>
      <c r="L219" s="1517"/>
      <c r="M219" s="1517"/>
      <c r="N219" s="1638"/>
      <c r="O219" s="1517"/>
      <c r="P219" s="1517"/>
      <c r="Q219" s="1517"/>
      <c r="R219" s="1640"/>
      <c r="S219" s="1638"/>
      <c r="T219" s="1517"/>
      <c r="U219" s="1517"/>
      <c r="V219" s="1518">
        <f>V218</f>
        <v>64200</v>
      </c>
      <c r="W219" s="1519" t="s">
        <v>596</v>
      </c>
      <c r="X219" s="1520">
        <f>X214</f>
        <v>65000</v>
      </c>
      <c r="Y219" s="1521"/>
      <c r="Z219" s="1641"/>
      <c r="AA219" s="1641"/>
      <c r="AB219" s="1443">
        <f>X219-V219-Z219</f>
        <v>800</v>
      </c>
      <c r="AC219" s="1642"/>
      <c r="AD219" s="1643"/>
      <c r="AE219" s="1644" t="str">
        <f>'4.2.1NEE'!AR114</f>
        <v>1,000 m &lt; NEE089+NEE090 &lt; 2,000 m</v>
      </c>
      <c r="AF219" s="120"/>
      <c r="AG219" s="120"/>
      <c r="AH219" s="120"/>
      <c r="AI219" s="120"/>
      <c r="AJ219" s="120"/>
      <c r="AK219" s="120"/>
      <c r="AL219" s="120"/>
      <c r="AM219" s="120"/>
      <c r="AN219" s="120"/>
      <c r="AO219" s="120"/>
      <c r="AP219" s="120"/>
      <c r="AQ219" s="120"/>
      <c r="AR219" s="120"/>
      <c r="AS219" s="120"/>
      <c r="AT219" s="120"/>
      <c r="AU219" s="120"/>
      <c r="AV219" s="120"/>
      <c r="AW219" s="120"/>
      <c r="AX219" s="120"/>
      <c r="AY219" s="120"/>
      <c r="AZ219" s="120"/>
      <c r="BA219" s="120"/>
      <c r="BB219" s="120"/>
      <c r="BC219" s="120"/>
      <c r="BD219" s="120"/>
      <c r="BE219" s="120"/>
      <c r="BF219" s="120"/>
      <c r="BL219" s="480"/>
      <c r="BM219" s="480"/>
      <c r="BN219" s="480"/>
      <c r="BO219" s="480"/>
      <c r="BP219" s="480"/>
      <c r="BQ219" s="480"/>
      <c r="BR219" s="120"/>
      <c r="BS219" s="120"/>
      <c r="BT219" s="120"/>
      <c r="BU219" s="120"/>
      <c r="BV219" s="120"/>
      <c r="BW219" s="120"/>
      <c r="BX219" s="120"/>
      <c r="BY219" s="120"/>
      <c r="BZ219" s="120"/>
      <c r="CA219" s="120"/>
    </row>
    <row r="220" spans="1:116" s="480" customFormat="1" ht="7.5" customHeight="1">
      <c r="A220" s="574"/>
      <c r="B220" s="1557"/>
      <c r="C220" s="1401"/>
      <c r="D220" s="1752"/>
      <c r="E220" s="1753"/>
      <c r="F220" s="1753"/>
      <c r="G220" s="1754"/>
      <c r="H220" s="1755"/>
      <c r="I220" s="1755"/>
      <c r="J220" s="1755"/>
      <c r="K220" s="1755"/>
      <c r="L220" s="1755"/>
      <c r="M220" s="1755"/>
      <c r="N220" s="1753"/>
      <c r="O220" s="1755"/>
      <c r="P220" s="1755"/>
      <c r="Q220" s="1755"/>
      <c r="R220" s="1756"/>
      <c r="S220" s="1753"/>
      <c r="T220" s="1755"/>
      <c r="U220" s="1755"/>
      <c r="V220" s="1777"/>
      <c r="W220" s="1778"/>
      <c r="X220" s="1779"/>
      <c r="Y220" s="1780"/>
      <c r="Z220" s="1781"/>
      <c r="AA220" s="1781"/>
      <c r="AB220" s="1762"/>
      <c r="AC220" s="1782"/>
      <c r="AD220" s="515"/>
      <c r="AE220" s="516"/>
      <c r="AF220" s="120"/>
      <c r="AG220" s="120"/>
      <c r="AH220" s="120"/>
      <c r="AI220" s="120"/>
      <c r="AJ220" s="120"/>
      <c r="AK220" s="120"/>
      <c r="AL220" s="120"/>
      <c r="AM220" s="120"/>
      <c r="AN220" s="120"/>
      <c r="AO220" s="120"/>
      <c r="AP220" s="120"/>
      <c r="AQ220" s="120"/>
      <c r="AR220" s="120"/>
      <c r="AS220" s="120"/>
      <c r="AT220" s="120"/>
      <c r="AU220" s="120"/>
      <c r="AV220" s="120"/>
      <c r="AW220" s="120"/>
      <c r="AX220" s="120"/>
      <c r="AY220" s="120"/>
      <c r="AZ220" s="120"/>
      <c r="BA220" s="120"/>
      <c r="BB220" s="120"/>
      <c r="BC220" s="120"/>
      <c r="BD220" s="120"/>
      <c r="BE220" s="120"/>
      <c r="BF220" s="120"/>
      <c r="BG220" s="119"/>
      <c r="BH220" s="119"/>
      <c r="BI220" s="119"/>
      <c r="BJ220" s="119"/>
      <c r="BK220" s="119"/>
      <c r="BL220" s="119"/>
      <c r="BM220" s="119"/>
      <c r="BN220" s="119"/>
      <c r="BO220" s="119"/>
      <c r="BP220" s="119"/>
      <c r="BQ220" s="119"/>
      <c r="BR220" s="120"/>
      <c r="BS220" s="120"/>
      <c r="BT220" s="120"/>
      <c r="BU220" s="120"/>
      <c r="BV220" s="120"/>
      <c r="BW220" s="120"/>
      <c r="BX220" s="120"/>
      <c r="BY220" s="120"/>
      <c r="BZ220" s="120"/>
      <c r="CA220" s="120"/>
      <c r="CB220" s="119"/>
      <c r="CC220" s="119"/>
      <c r="CD220" s="119"/>
      <c r="CE220" s="119"/>
      <c r="CF220" s="119"/>
      <c r="CG220" s="119"/>
      <c r="CH220" s="119"/>
      <c r="CI220" s="119"/>
      <c r="CJ220" s="119"/>
      <c r="CK220" s="119"/>
      <c r="CL220" s="119"/>
      <c r="CM220" s="119"/>
      <c r="CN220" s="119"/>
      <c r="CO220" s="119"/>
      <c r="CP220" s="119"/>
      <c r="CQ220" s="119"/>
      <c r="CR220" s="119"/>
      <c r="CS220" s="119"/>
      <c r="CT220" s="119"/>
      <c r="CU220" s="119"/>
      <c r="CW220" s="119"/>
      <c r="CX220" s="119"/>
      <c r="CY220" s="119"/>
      <c r="CZ220" s="119"/>
      <c r="DA220" s="119"/>
      <c r="DB220" s="119"/>
      <c r="DC220" s="119"/>
      <c r="DD220" s="119"/>
      <c r="DE220" s="119"/>
      <c r="DF220" s="119"/>
      <c r="DG220" s="119"/>
      <c r="DH220" s="119"/>
      <c r="DI220" s="119"/>
      <c r="DJ220" s="119"/>
      <c r="DK220" s="119"/>
      <c r="DL220" s="119"/>
    </row>
    <row r="221" spans="1:116" s="480" customFormat="1" ht="7.5" customHeight="1">
      <c r="A221" s="574"/>
      <c r="B221" s="1557"/>
      <c r="C221" s="1401"/>
      <c r="D221" s="1558"/>
      <c r="E221" s="1559"/>
      <c r="F221" s="1559"/>
      <c r="G221" s="1561"/>
      <c r="H221" s="1561"/>
      <c r="I221" s="1561"/>
      <c r="J221" s="1561"/>
      <c r="K221" s="1561"/>
      <c r="L221" s="1561"/>
      <c r="M221" s="1561"/>
      <c r="N221" s="1559"/>
      <c r="O221" s="1561"/>
      <c r="P221" s="1561" t="str">
        <f>'4.2.4IC'!G20</f>
        <v>IC04</v>
      </c>
      <c r="Q221" s="1561"/>
      <c r="R221" s="1562"/>
      <c r="S221" s="1559"/>
      <c r="T221" s="1561"/>
      <c r="U221" s="1561"/>
      <c r="V221" s="2310">
        <f>'4.2.4IC'!I20</f>
        <v>64200</v>
      </c>
      <c r="W221" s="2311"/>
      <c r="X221" s="2311"/>
      <c r="Y221" s="2312"/>
      <c r="Z221" s="1712"/>
      <c r="AA221" s="1712"/>
      <c r="AB221" s="2328" t="s">
        <v>596</v>
      </c>
      <c r="AC221" s="2329"/>
      <c r="AD221" s="489"/>
      <c r="AE221" s="490" t="str">
        <f>'4.2.4IC'!AP20</f>
        <v>Tam Ky IC ( TG and TPO)</v>
      </c>
      <c r="AF221" s="120"/>
      <c r="AG221" s="120"/>
      <c r="AH221" s="120"/>
      <c r="AI221" s="120"/>
      <c r="AJ221" s="120"/>
      <c r="AK221" s="120"/>
      <c r="AL221" s="120"/>
      <c r="AM221" s="120"/>
      <c r="AN221" s="120"/>
      <c r="AO221" s="120"/>
      <c r="AP221" s="120"/>
      <c r="AQ221" s="120"/>
      <c r="AR221" s="120"/>
      <c r="AS221" s="120"/>
      <c r="AT221" s="120"/>
      <c r="AU221" s="120"/>
      <c r="AV221" s="120"/>
      <c r="AW221" s="120"/>
      <c r="AX221" s="120"/>
      <c r="AY221" s="120"/>
      <c r="AZ221" s="120"/>
      <c r="BA221" s="120"/>
      <c r="BB221" s="120"/>
      <c r="BC221" s="120"/>
      <c r="BD221" s="120"/>
      <c r="BE221" s="120"/>
      <c r="BF221" s="120"/>
      <c r="BG221" s="119"/>
      <c r="BH221" s="119"/>
      <c r="BI221" s="119"/>
      <c r="BJ221" s="119"/>
      <c r="BK221" s="119"/>
      <c r="BL221" s="119"/>
      <c r="BM221" s="119"/>
      <c r="BN221" s="119"/>
      <c r="BO221" s="119"/>
      <c r="BP221" s="119"/>
      <c r="BQ221" s="119"/>
      <c r="BR221" s="120"/>
      <c r="BS221" s="120"/>
      <c r="BT221" s="120"/>
      <c r="BU221" s="120"/>
      <c r="BV221" s="120"/>
      <c r="BW221" s="120"/>
      <c r="BX221" s="120"/>
      <c r="BY221" s="120"/>
      <c r="BZ221" s="120"/>
      <c r="CA221" s="120"/>
      <c r="CB221" s="119"/>
      <c r="CC221" s="119"/>
      <c r="CD221" s="119"/>
      <c r="CE221" s="119"/>
      <c r="CF221" s="119"/>
      <c r="CG221" s="119"/>
      <c r="CH221" s="119"/>
      <c r="CI221" s="119"/>
      <c r="CJ221" s="119"/>
      <c r="CK221" s="119"/>
      <c r="CL221" s="119"/>
      <c r="CM221" s="119"/>
      <c r="CN221" s="119"/>
    </row>
    <row r="222" spans="1:116" s="480" customFormat="1" ht="7.5" customHeight="1">
      <c r="A222" s="579"/>
      <c r="B222" s="1658"/>
      <c r="C222" s="1764"/>
      <c r="D222" s="1783"/>
      <c r="E222" s="1784"/>
      <c r="F222" s="1784"/>
      <c r="G222" s="1785"/>
      <c r="H222" s="1785"/>
      <c r="I222" s="1785"/>
      <c r="J222" s="1785"/>
      <c r="K222" s="1785"/>
      <c r="L222" s="1785"/>
      <c r="M222" s="1785"/>
      <c r="N222" s="1784"/>
      <c r="O222" s="1785"/>
      <c r="P222" s="1785"/>
      <c r="Q222" s="1785"/>
      <c r="R222" s="1786" t="str">
        <f>'4.2.5BL'!G24</f>
        <v>BL04</v>
      </c>
      <c r="S222" s="1784"/>
      <c r="T222" s="1785"/>
      <c r="U222" s="1785"/>
      <c r="V222" s="2321">
        <f>'4.2.5BL'!I24</f>
        <v>64750</v>
      </c>
      <c r="W222" s="2322"/>
      <c r="X222" s="2322"/>
      <c r="Y222" s="2323"/>
      <c r="Z222" s="1787"/>
      <c r="AA222" s="1787"/>
      <c r="AB222" s="2326" t="s">
        <v>596</v>
      </c>
      <c r="AC222" s="2327"/>
      <c r="AD222" s="519"/>
      <c r="AE222" s="520" t="str">
        <f>'4.2.5BL'!BN24</f>
        <v>EOO</v>
      </c>
      <c r="AF222" s="120"/>
      <c r="AG222" s="120"/>
      <c r="AH222" s="120"/>
      <c r="AI222" s="120"/>
      <c r="AJ222" s="120"/>
      <c r="AK222" s="120"/>
      <c r="AL222" s="120"/>
      <c r="AM222" s="120"/>
      <c r="AN222" s="120"/>
      <c r="AO222" s="120"/>
      <c r="AP222" s="120"/>
      <c r="AQ222" s="120"/>
      <c r="AR222" s="120"/>
      <c r="AS222" s="120"/>
      <c r="AT222" s="120"/>
      <c r="AU222" s="120"/>
      <c r="AV222" s="120"/>
      <c r="AW222" s="120"/>
      <c r="AX222" s="120"/>
      <c r="AY222" s="120"/>
      <c r="AZ222" s="120"/>
      <c r="BA222" s="120"/>
      <c r="BB222" s="120"/>
      <c r="BC222" s="120"/>
      <c r="BD222" s="120"/>
      <c r="BE222" s="120"/>
      <c r="BF222" s="120"/>
      <c r="BG222" s="119"/>
      <c r="BH222" s="119"/>
      <c r="BI222" s="119"/>
      <c r="BJ222" s="119"/>
      <c r="BK222" s="119"/>
      <c r="BL222" s="119"/>
      <c r="BM222" s="119"/>
      <c r="BN222" s="119"/>
      <c r="BO222" s="119"/>
      <c r="BP222" s="119"/>
      <c r="BQ222" s="119"/>
      <c r="BR222" s="120"/>
      <c r="BS222" s="120"/>
      <c r="BT222" s="120"/>
      <c r="BU222" s="120"/>
      <c r="BV222" s="120"/>
      <c r="BW222" s="120"/>
      <c r="BX222" s="120"/>
      <c r="BY222" s="120"/>
      <c r="BZ222" s="120"/>
      <c r="CA222" s="120"/>
      <c r="CB222" s="120"/>
      <c r="CC222" s="120"/>
      <c r="CD222" s="119"/>
      <c r="CE222" s="119"/>
      <c r="CF222" s="119"/>
      <c r="CI222" s="119"/>
      <c r="CJ222" s="119"/>
      <c r="CK222" s="119"/>
      <c r="CL222" s="119"/>
      <c r="CM222" s="119"/>
      <c r="CN222" s="119"/>
    </row>
    <row r="223" spans="1:116" s="119" customFormat="1" ht="7.5" customHeight="1">
      <c r="A223" s="585"/>
      <c r="B223" s="1553" t="s">
        <v>598</v>
      </c>
      <c r="C223" s="1554" t="s">
        <v>740</v>
      </c>
      <c r="D223" s="1363" t="s">
        <v>741</v>
      </c>
      <c r="E223" s="1364"/>
      <c r="F223" s="1364"/>
      <c r="G223" s="1365"/>
      <c r="H223" s="1365"/>
      <c r="I223" s="1365"/>
      <c r="J223" s="1365"/>
      <c r="K223" s="1365"/>
      <c r="L223" s="1365"/>
      <c r="M223" s="1365"/>
      <c r="N223" s="1364"/>
      <c r="O223" s="1365"/>
      <c r="P223" s="1365"/>
      <c r="Q223" s="1365"/>
      <c r="R223" s="1369"/>
      <c r="S223" s="1364"/>
      <c r="T223" s="1365"/>
      <c r="U223" s="1365"/>
      <c r="V223" s="1370">
        <v>65000</v>
      </c>
      <c r="W223" s="1503" t="s">
        <v>596</v>
      </c>
      <c r="X223" s="1372">
        <v>70000</v>
      </c>
      <c r="Y223" s="1373"/>
      <c r="Z223" s="1555"/>
      <c r="AA223" s="1555"/>
      <c r="AB223" s="1376">
        <f>(X223-V223)-Z223</f>
        <v>5000</v>
      </c>
      <c r="AC223" s="1504"/>
      <c r="AD223" s="488"/>
      <c r="AE223" s="476"/>
      <c r="AF223" s="120"/>
      <c r="AG223" s="120"/>
      <c r="AH223" s="120"/>
      <c r="AI223" s="120"/>
      <c r="AJ223" s="120"/>
      <c r="AK223" s="120"/>
      <c r="AL223" s="120"/>
      <c r="AM223" s="120"/>
      <c r="AN223" s="120"/>
      <c r="AO223" s="120"/>
      <c r="AP223" s="120"/>
      <c r="AQ223" s="120"/>
      <c r="AR223" s="120"/>
      <c r="AS223" s="120"/>
      <c r="AT223" s="120"/>
      <c r="AU223" s="120"/>
      <c r="AV223" s="120"/>
      <c r="AW223" s="120"/>
      <c r="AX223" s="120"/>
      <c r="AY223" s="120"/>
      <c r="AZ223" s="120"/>
      <c r="BA223" s="120"/>
      <c r="BB223" s="120"/>
      <c r="BC223" s="120"/>
      <c r="BD223" s="120"/>
      <c r="BE223" s="120"/>
      <c r="BF223" s="120"/>
    </row>
    <row r="224" spans="1:116" s="480" customFormat="1" ht="7.5" customHeight="1">
      <c r="A224" s="1507"/>
      <c r="B224" s="1633"/>
      <c r="C224" s="1653"/>
      <c r="D224" s="1381"/>
      <c r="E224" s="1382"/>
      <c r="F224" s="1382"/>
      <c r="G224" s="1665" t="s">
        <v>665</v>
      </c>
      <c r="H224" s="1389"/>
      <c r="I224" s="1389"/>
      <c r="J224" s="1389"/>
      <c r="K224" s="1389"/>
      <c r="L224" s="1389"/>
      <c r="M224" s="1389"/>
      <c r="N224" s="1382"/>
      <c r="O224" s="1389"/>
      <c r="P224" s="1389"/>
      <c r="Q224" s="1389"/>
      <c r="R224" s="1388"/>
      <c r="S224" s="1382"/>
      <c r="T224" s="1389"/>
      <c r="U224" s="1389"/>
      <c r="V224" s="1390">
        <f>V223</f>
        <v>65000</v>
      </c>
      <c r="W224" s="1635" t="s">
        <v>596</v>
      </c>
      <c r="X224" s="1392">
        <f>V225</f>
        <v>66163.5</v>
      </c>
      <c r="Y224" s="1393"/>
      <c r="Z224" s="1563"/>
      <c r="AA224" s="1563"/>
      <c r="AB224" s="1396">
        <f>X224-V224-Z224</f>
        <v>1163.5</v>
      </c>
      <c r="AC224" s="1447"/>
      <c r="AD224" s="1636"/>
      <c r="AE224" s="477" t="str">
        <f>'4.2.1NEE'!AR116</f>
        <v>1,000 m &lt; NEE089+NEE090 &lt; 2,000 m</v>
      </c>
      <c r="AF224" s="120"/>
      <c r="AG224" s="120"/>
      <c r="AH224" s="120"/>
      <c r="AI224" s="120"/>
      <c r="AJ224" s="120"/>
      <c r="AK224" s="120"/>
      <c r="AL224" s="120"/>
      <c r="AM224" s="120"/>
      <c r="AN224" s="120"/>
      <c r="AO224" s="120"/>
      <c r="AP224" s="120"/>
      <c r="AQ224" s="120"/>
      <c r="AR224" s="120"/>
      <c r="AS224" s="120"/>
      <c r="AT224" s="120"/>
      <c r="AU224" s="120"/>
      <c r="AV224" s="120"/>
      <c r="AW224" s="120"/>
      <c r="AX224" s="120"/>
      <c r="AY224" s="120"/>
      <c r="AZ224" s="120"/>
      <c r="BA224" s="120"/>
      <c r="BB224" s="120"/>
      <c r="BC224" s="120"/>
      <c r="BD224" s="120"/>
      <c r="BE224" s="120"/>
      <c r="BF224" s="120"/>
      <c r="BG224" s="119"/>
      <c r="BH224" s="119"/>
      <c r="BI224" s="119"/>
      <c r="BJ224" s="119"/>
      <c r="BK224" s="119"/>
      <c r="BL224" s="119"/>
      <c r="BM224" s="119"/>
      <c r="BN224" s="119"/>
      <c r="BO224" s="119"/>
      <c r="BP224" s="119"/>
      <c r="BQ224" s="119"/>
    </row>
    <row r="225" spans="1:116" s="480" customFormat="1" ht="7.5" customHeight="1">
      <c r="A225" s="1507"/>
      <c r="B225" s="1633"/>
      <c r="C225" s="1653"/>
      <c r="D225" s="1381"/>
      <c r="E225" s="1382"/>
      <c r="F225" s="1382"/>
      <c r="G225" s="1383"/>
      <c r="H225" s="1389"/>
      <c r="I225" s="1389"/>
      <c r="J225" s="1389"/>
      <c r="K225" s="1389" t="str">
        <f>'4.2.3BR'!G98</f>
        <v>SB07</v>
      </c>
      <c r="L225" s="1389"/>
      <c r="M225" s="1389"/>
      <c r="N225" s="1382"/>
      <c r="O225" s="1389"/>
      <c r="P225" s="1389"/>
      <c r="Q225" s="1389"/>
      <c r="R225" s="1388"/>
      <c r="S225" s="1382"/>
      <c r="T225" s="1389"/>
      <c r="U225" s="1389"/>
      <c r="V225" s="1390">
        <f>'4.2.3BR'!K98</f>
        <v>66163.5</v>
      </c>
      <c r="W225" s="1635" t="s">
        <v>596</v>
      </c>
      <c r="X225" s="1392">
        <f>'4.2.3BR'!O98</f>
        <v>66236.5</v>
      </c>
      <c r="Y225" s="1393"/>
      <c r="Z225" s="1563"/>
      <c r="AA225" s="1563"/>
      <c r="AB225" s="1396">
        <f>'4.2.3BR'!R98</f>
        <v>73</v>
      </c>
      <c r="AC225" s="1447"/>
      <c r="AD225" s="1636"/>
      <c r="AE225" s="477">
        <f>'4.2.3BR'!CB98</f>
        <v>0</v>
      </c>
      <c r="AF225" s="120"/>
      <c r="AG225" s="120"/>
      <c r="AH225" s="120"/>
      <c r="AI225" s="120"/>
      <c r="AJ225" s="120"/>
      <c r="AK225" s="120"/>
      <c r="AL225" s="120"/>
      <c r="AM225" s="120"/>
      <c r="AN225" s="120"/>
      <c r="AO225" s="120"/>
      <c r="AP225" s="120"/>
      <c r="AQ225" s="120"/>
      <c r="AR225" s="120"/>
      <c r="AS225" s="120"/>
      <c r="AT225" s="120"/>
      <c r="AU225" s="120"/>
      <c r="AV225" s="120"/>
      <c r="AW225" s="120"/>
      <c r="AX225" s="120"/>
      <c r="AY225" s="120"/>
      <c r="AZ225" s="120"/>
      <c r="BA225" s="120"/>
      <c r="BB225" s="120"/>
      <c r="BC225" s="120"/>
      <c r="BD225" s="120"/>
      <c r="BE225" s="120"/>
      <c r="BF225" s="120"/>
      <c r="BG225" s="119"/>
      <c r="BH225" s="119"/>
      <c r="BI225" s="119"/>
      <c r="BJ225" s="119"/>
      <c r="BK225" s="119"/>
      <c r="BL225" s="119"/>
      <c r="BM225" s="119"/>
      <c r="BN225" s="119"/>
      <c r="BO225" s="119"/>
      <c r="BP225" s="119"/>
      <c r="BQ225" s="119"/>
    </row>
    <row r="226" spans="1:116" s="480" customFormat="1" ht="7.5" customHeight="1">
      <c r="A226" s="1507"/>
      <c r="B226" s="1633"/>
      <c r="C226" s="1653"/>
      <c r="D226" s="1381"/>
      <c r="E226" s="1382"/>
      <c r="F226" s="1382"/>
      <c r="G226" s="1383" t="s">
        <v>666</v>
      </c>
      <c r="H226" s="1389"/>
      <c r="I226" s="1389"/>
      <c r="J226" s="1389"/>
      <c r="K226" s="1389"/>
      <c r="L226" s="1389"/>
      <c r="M226" s="1389"/>
      <c r="N226" s="1382"/>
      <c r="O226" s="1389"/>
      <c r="P226" s="1389"/>
      <c r="Q226" s="1389"/>
      <c r="R226" s="1388"/>
      <c r="S226" s="1382"/>
      <c r="T226" s="1389"/>
      <c r="U226" s="1389"/>
      <c r="V226" s="1390">
        <f>X225</f>
        <v>66236.5</v>
      </c>
      <c r="W226" s="1635" t="s">
        <v>596</v>
      </c>
      <c r="X226" s="1392">
        <f>V227</f>
        <v>66334</v>
      </c>
      <c r="Y226" s="1393"/>
      <c r="Z226" s="1563"/>
      <c r="AA226" s="1563"/>
      <c r="AB226" s="1396">
        <f>X226-V226-Z226</f>
        <v>97.5</v>
      </c>
      <c r="AC226" s="1447"/>
      <c r="AD226" s="1636"/>
      <c r="AE226" s="477" t="str">
        <f>'4.2.1NEE'!AR117</f>
        <v>L &lt; 1,000 m</v>
      </c>
      <c r="AF226" s="120"/>
      <c r="AG226" s="120"/>
      <c r="AH226" s="120"/>
      <c r="AI226" s="120"/>
      <c r="AJ226" s="120"/>
      <c r="AK226" s="120"/>
      <c r="AL226" s="120"/>
      <c r="AM226" s="120"/>
      <c r="AN226" s="120"/>
      <c r="AO226" s="120"/>
      <c r="AP226" s="120"/>
      <c r="AQ226" s="120"/>
      <c r="AR226" s="120"/>
      <c r="AS226" s="120"/>
      <c r="AT226" s="120"/>
      <c r="AU226" s="120"/>
      <c r="AV226" s="120"/>
      <c r="AW226" s="120"/>
      <c r="AX226" s="120"/>
      <c r="AY226" s="120"/>
      <c r="AZ226" s="120"/>
      <c r="BA226" s="120"/>
      <c r="BB226" s="120"/>
      <c r="BC226" s="120"/>
      <c r="BD226" s="120"/>
      <c r="BE226" s="120"/>
      <c r="BF226" s="120"/>
      <c r="BG226" s="119"/>
      <c r="BH226" s="119"/>
      <c r="BI226" s="119"/>
      <c r="BJ226" s="119"/>
      <c r="BK226" s="119"/>
      <c r="BL226" s="119"/>
      <c r="BM226" s="119"/>
      <c r="BN226" s="119"/>
      <c r="BO226" s="119"/>
      <c r="BP226" s="119"/>
      <c r="BQ226" s="119"/>
    </row>
    <row r="227" spans="1:116" s="480" customFormat="1" ht="7.5" customHeight="1">
      <c r="A227" s="1507"/>
      <c r="B227" s="1633"/>
      <c r="C227" s="1653"/>
      <c r="D227" s="1381"/>
      <c r="E227" s="1382"/>
      <c r="F227" s="1382"/>
      <c r="G227" s="1383"/>
      <c r="H227" s="1389"/>
      <c r="I227" s="1389"/>
      <c r="J227" s="1389"/>
      <c r="K227" s="1389"/>
      <c r="L227" s="1389"/>
      <c r="M227" s="1389"/>
      <c r="N227" s="1382"/>
      <c r="O227" s="1389" t="str">
        <f>'4.2.3BR'!G145</f>
        <v>FO04</v>
      </c>
      <c r="P227" s="1389"/>
      <c r="Q227" s="1389"/>
      <c r="R227" s="1388"/>
      <c r="S227" s="1382"/>
      <c r="T227" s="1389"/>
      <c r="U227" s="1389"/>
      <c r="V227" s="2318">
        <f>'4.2.3BR'!I145</f>
        <v>66334</v>
      </c>
      <c r="W227" s="2319"/>
      <c r="X227" s="2319"/>
      <c r="Y227" s="2320"/>
      <c r="Z227" s="1563"/>
      <c r="AA227" s="1563"/>
      <c r="AB227" s="2313" t="s">
        <v>596</v>
      </c>
      <c r="AC227" s="2314"/>
      <c r="AD227" s="1636"/>
      <c r="AE227" s="477">
        <f>'4.2.3BR'!CB145</f>
        <v>0</v>
      </c>
      <c r="AF227" s="120"/>
      <c r="AG227" s="120"/>
      <c r="AH227" s="120"/>
      <c r="AI227" s="120"/>
      <c r="AJ227" s="120"/>
      <c r="AK227" s="120"/>
      <c r="AL227" s="120"/>
      <c r="AM227" s="120"/>
      <c r="AN227" s="120"/>
      <c r="AO227" s="120"/>
      <c r="AP227" s="120"/>
      <c r="AQ227" s="120"/>
      <c r="AR227" s="120"/>
      <c r="AS227" s="120"/>
      <c r="AT227" s="120"/>
      <c r="AU227" s="120"/>
      <c r="AV227" s="120"/>
      <c r="AW227" s="119"/>
      <c r="AX227" s="119"/>
      <c r="AY227" s="119"/>
      <c r="AZ227" s="119"/>
      <c r="BA227" s="119"/>
      <c r="BB227" s="119"/>
      <c r="BC227" s="119"/>
      <c r="BD227" s="119"/>
      <c r="BE227" s="119"/>
      <c r="BF227" s="119"/>
      <c r="BG227" s="119"/>
      <c r="BH227" s="119"/>
      <c r="BI227" s="119"/>
      <c r="BJ227" s="119"/>
      <c r="BK227" s="119"/>
      <c r="BL227" s="119"/>
      <c r="BM227" s="119"/>
      <c r="BN227" s="119"/>
      <c r="BO227" s="119"/>
      <c r="BP227" s="119"/>
      <c r="BQ227" s="119"/>
    </row>
    <row r="228" spans="1:116" s="480" customFormat="1" ht="7.5" customHeight="1">
      <c r="A228" s="1507"/>
      <c r="B228" s="1633"/>
      <c r="C228" s="1653"/>
      <c r="D228" s="1381"/>
      <c r="E228" s="1382"/>
      <c r="F228" s="1382"/>
      <c r="G228" s="1383" t="s">
        <v>667</v>
      </c>
      <c r="H228" s="1389"/>
      <c r="I228" s="1389"/>
      <c r="J228" s="1389"/>
      <c r="K228" s="1389"/>
      <c r="L228" s="1389"/>
      <c r="M228" s="1389"/>
      <c r="N228" s="1382"/>
      <c r="O228" s="1389"/>
      <c r="P228" s="1389"/>
      <c r="Q228" s="1389"/>
      <c r="R228" s="1388"/>
      <c r="S228" s="1382"/>
      <c r="T228" s="1389"/>
      <c r="U228" s="1389"/>
      <c r="V228" s="1390">
        <f>V227</f>
        <v>66334</v>
      </c>
      <c r="W228" s="1635" t="s">
        <v>596</v>
      </c>
      <c r="X228" s="1392">
        <f>V229</f>
        <v>68154.5</v>
      </c>
      <c r="Y228" s="1393"/>
      <c r="Z228" s="1563"/>
      <c r="AA228" s="1563"/>
      <c r="AB228" s="1396">
        <f>X228-V228-Z228</f>
        <v>1820.5</v>
      </c>
      <c r="AC228" s="1447"/>
      <c r="AD228" s="1636"/>
      <c r="AE228" s="477" t="str">
        <f>'4.2.1NEE'!AR118</f>
        <v>1,000 m &lt; L &lt; 2,000 m</v>
      </c>
      <c r="AF228" s="120"/>
      <c r="AG228" s="120"/>
      <c r="AH228" s="120"/>
      <c r="AI228" s="120"/>
      <c r="AJ228" s="120"/>
      <c r="AK228" s="120"/>
      <c r="AL228" s="120"/>
      <c r="AM228" s="120"/>
      <c r="AN228" s="120"/>
      <c r="AO228" s="120"/>
      <c r="AP228" s="120"/>
      <c r="AQ228" s="120"/>
      <c r="AR228" s="120"/>
      <c r="AS228" s="120"/>
      <c r="AT228" s="120"/>
      <c r="AU228" s="120"/>
      <c r="AV228" s="120"/>
      <c r="AW228" s="120"/>
      <c r="AX228" s="120"/>
      <c r="AY228" s="120"/>
      <c r="AZ228" s="120"/>
      <c r="BA228" s="120"/>
      <c r="BB228" s="120"/>
      <c r="BC228" s="119"/>
      <c r="BD228" s="119"/>
      <c r="BE228" s="119"/>
      <c r="BF228" s="119"/>
      <c r="BG228" s="119"/>
      <c r="BH228" s="119"/>
      <c r="BI228" s="119"/>
      <c r="BJ228" s="119"/>
      <c r="BK228" s="119"/>
      <c r="BL228" s="119"/>
      <c r="BM228" s="119"/>
      <c r="BN228" s="119"/>
      <c r="BO228" s="119"/>
      <c r="BP228" s="119"/>
      <c r="BQ228" s="119"/>
    </row>
    <row r="229" spans="1:116" s="119" customFormat="1" ht="7.5" customHeight="1">
      <c r="A229" s="574"/>
      <c r="B229" s="1557"/>
      <c r="C229" s="1502"/>
      <c r="D229" s="1566"/>
      <c r="E229" s="1567"/>
      <c r="F229" s="1567"/>
      <c r="G229" s="1568"/>
      <c r="H229" s="1510"/>
      <c r="I229" s="1510" t="str">
        <f>'4.2.3BR'!G99</f>
        <v>LRB16</v>
      </c>
      <c r="J229" s="1510"/>
      <c r="K229" s="1510"/>
      <c r="L229" s="1510"/>
      <c r="M229" s="1510"/>
      <c r="N229" s="1567"/>
      <c r="O229" s="1510"/>
      <c r="P229" s="1510"/>
      <c r="Q229" s="1510"/>
      <c r="R229" s="1569"/>
      <c r="S229" s="1567"/>
      <c r="T229" s="1510"/>
      <c r="U229" s="1510"/>
      <c r="V229" s="1410">
        <f>'4.2.3BR'!K99</f>
        <v>68154.5</v>
      </c>
      <c r="W229" s="1411" t="s">
        <v>596</v>
      </c>
      <c r="X229" s="1412">
        <f>'4.2.3BR'!O99</f>
        <v>68461.5</v>
      </c>
      <c r="Y229" s="853"/>
      <c r="Z229" s="1570"/>
      <c r="AA229" s="1570"/>
      <c r="AB229" s="1396">
        <f>'4.2.3BR'!R99</f>
        <v>307</v>
      </c>
      <c r="AC229" s="1428"/>
      <c r="AD229" s="491"/>
      <c r="AE229" s="492">
        <f>'4.2.3BR'!CB99</f>
        <v>0</v>
      </c>
      <c r="AF229" s="1399"/>
      <c r="AG229" s="1399"/>
      <c r="AH229" s="1399"/>
      <c r="AI229" s="1399"/>
      <c r="AJ229" s="1399"/>
      <c r="AK229" s="1399"/>
      <c r="AL229" s="1399"/>
      <c r="AM229" s="1399"/>
      <c r="AN229" s="1399"/>
      <c r="AO229" s="1399"/>
      <c r="AP229" s="1399"/>
      <c r="AQ229" s="1399"/>
      <c r="AR229" s="1399"/>
      <c r="AS229" s="1399"/>
      <c r="AT229" s="1399"/>
      <c r="AU229" s="1399"/>
      <c r="AV229" s="1399"/>
      <c r="AW229" s="1399"/>
      <c r="AX229" s="1399"/>
      <c r="AY229" s="1399"/>
      <c r="AZ229" s="1399"/>
      <c r="BA229" s="1399"/>
      <c r="BB229" s="1399"/>
      <c r="BC229" s="1399"/>
      <c r="BD229" s="1399"/>
      <c r="BE229" s="1399"/>
      <c r="BF229" s="1399"/>
      <c r="BG229" s="1399"/>
      <c r="BH229" s="1399"/>
      <c r="BI229" s="1399"/>
      <c r="BJ229" s="1399"/>
      <c r="BK229" s="1399"/>
      <c r="BX229" s="120"/>
      <c r="BY229" s="120"/>
      <c r="BZ229" s="120"/>
      <c r="CA229" s="120"/>
      <c r="CB229" s="120"/>
      <c r="CC229" s="120"/>
      <c r="CD229" s="120"/>
    </row>
    <row r="230" spans="1:116" s="119" customFormat="1" ht="7.5" customHeight="1">
      <c r="A230" s="574"/>
      <c r="B230" s="1557"/>
      <c r="C230" s="1502"/>
      <c r="D230" s="1566"/>
      <c r="E230" s="1567"/>
      <c r="F230" s="1567"/>
      <c r="G230" s="1568" t="s">
        <v>669</v>
      </c>
      <c r="H230" s="1510"/>
      <c r="I230" s="1510"/>
      <c r="J230" s="1510"/>
      <c r="K230" s="1510"/>
      <c r="L230" s="1510"/>
      <c r="M230" s="1510"/>
      <c r="N230" s="1567"/>
      <c r="O230" s="1510"/>
      <c r="P230" s="1510"/>
      <c r="Q230" s="1510"/>
      <c r="R230" s="1569"/>
      <c r="S230" s="1567"/>
      <c r="T230" s="1510"/>
      <c r="U230" s="1510"/>
      <c r="V230" s="1708">
        <f>X229</f>
        <v>68461.5</v>
      </c>
      <c r="W230" s="1741" t="s">
        <v>596</v>
      </c>
      <c r="X230" s="1710">
        <f>X223</f>
        <v>70000</v>
      </c>
      <c r="Y230" s="1711"/>
      <c r="Z230" s="1654"/>
      <c r="AA230" s="1654"/>
      <c r="AB230" s="1396">
        <f>X230-V230-Z230</f>
        <v>1538.5</v>
      </c>
      <c r="AC230" s="1656"/>
      <c r="AD230" s="491"/>
      <c r="AE230" s="492" t="str">
        <f>'4.2.1NEE'!AR119</f>
        <v>2,000 m &lt; NEE093+NEE094 &lt; 3,000 m</v>
      </c>
      <c r="AF230" s="120"/>
      <c r="AG230" s="120"/>
      <c r="AH230" s="120"/>
      <c r="AI230" s="120"/>
      <c r="AJ230" s="120"/>
      <c r="AK230" s="120"/>
      <c r="AL230" s="120"/>
      <c r="AM230" s="120"/>
      <c r="AN230" s="120"/>
      <c r="AO230" s="120"/>
      <c r="AP230" s="120"/>
      <c r="AQ230" s="120"/>
      <c r="AR230" s="120"/>
      <c r="AS230" s="120"/>
      <c r="AT230" s="120"/>
      <c r="AU230" s="120"/>
      <c r="AV230" s="120"/>
      <c r="AW230" s="120"/>
      <c r="AX230" s="120"/>
      <c r="AY230" s="120"/>
      <c r="AZ230" s="120"/>
      <c r="BA230" s="120"/>
      <c r="BB230" s="120"/>
      <c r="BC230" s="120"/>
      <c r="BD230" s="120"/>
      <c r="BE230" s="120"/>
      <c r="BF230" s="120"/>
      <c r="BG230" s="120"/>
      <c r="BH230" s="120"/>
      <c r="BI230" s="120"/>
      <c r="BJ230" s="120"/>
      <c r="BK230" s="120"/>
      <c r="CI230" s="120"/>
      <c r="CJ230" s="120"/>
    </row>
    <row r="231" spans="1:116" s="119" customFormat="1" ht="7.5" customHeight="1">
      <c r="A231" s="574"/>
      <c r="B231" s="1557"/>
      <c r="C231" s="1502"/>
      <c r="D231" s="1752"/>
      <c r="E231" s="1753"/>
      <c r="F231" s="1753"/>
      <c r="G231" s="1754"/>
      <c r="H231" s="1755"/>
      <c r="I231" s="1755"/>
      <c r="J231" s="1755"/>
      <c r="K231" s="1755"/>
      <c r="L231" s="1755"/>
      <c r="M231" s="1755"/>
      <c r="N231" s="1753"/>
      <c r="O231" s="1755"/>
      <c r="P231" s="1755"/>
      <c r="Q231" s="1755"/>
      <c r="R231" s="1756"/>
      <c r="S231" s="1753"/>
      <c r="T231" s="1755"/>
      <c r="U231" s="1755"/>
      <c r="V231" s="1777"/>
      <c r="W231" s="1778"/>
      <c r="X231" s="1779"/>
      <c r="Y231" s="1780"/>
      <c r="Z231" s="1781"/>
      <c r="AA231" s="1781"/>
      <c r="AB231" s="1762"/>
      <c r="AC231" s="1782"/>
      <c r="AD231" s="515"/>
      <c r="AE231" s="517"/>
      <c r="AF231" s="120"/>
      <c r="AG231" s="120"/>
      <c r="AH231" s="120"/>
      <c r="AI231" s="120"/>
      <c r="AJ231" s="120"/>
      <c r="AK231" s="120"/>
      <c r="AL231" s="120"/>
      <c r="AM231" s="120"/>
      <c r="AN231" s="120"/>
      <c r="AO231" s="120"/>
      <c r="AP231" s="120"/>
      <c r="AQ231" s="120"/>
      <c r="AR231" s="120"/>
      <c r="AS231" s="120"/>
      <c r="AT231" s="120"/>
      <c r="AU231" s="120"/>
      <c r="AV231" s="120"/>
      <c r="AW231" s="120"/>
      <c r="AX231" s="120"/>
      <c r="AY231" s="120"/>
      <c r="AZ231" s="120"/>
      <c r="BA231" s="120"/>
      <c r="BB231" s="120"/>
      <c r="BC231" s="120"/>
      <c r="BD231" s="120"/>
      <c r="BE231" s="120"/>
      <c r="BF231" s="120"/>
      <c r="BG231" s="120"/>
      <c r="BH231" s="120"/>
      <c r="BI231" s="120"/>
      <c r="BJ231" s="120"/>
      <c r="BK231" s="120"/>
      <c r="BL231" s="1399"/>
      <c r="BM231" s="1399"/>
      <c r="BN231" s="1399"/>
      <c r="BO231" s="1399"/>
      <c r="BP231" s="1399"/>
      <c r="BQ231" s="1399"/>
      <c r="BR231" s="120"/>
      <c r="BS231" s="120"/>
      <c r="BT231" s="120"/>
      <c r="BU231" s="120"/>
      <c r="BV231" s="120"/>
      <c r="BW231" s="120"/>
    </row>
    <row r="232" spans="1:116" s="119" customFormat="1" ht="7.5" customHeight="1">
      <c r="A232" s="574"/>
      <c r="B232" s="1557"/>
      <c r="C232" s="1502"/>
      <c r="D232" s="1783"/>
      <c r="E232" s="1784"/>
      <c r="F232" s="1784"/>
      <c r="G232" s="1785"/>
      <c r="H232" s="1785"/>
      <c r="I232" s="1785"/>
      <c r="J232" s="1785"/>
      <c r="K232" s="1785"/>
      <c r="L232" s="1785"/>
      <c r="M232" s="1785"/>
      <c r="N232" s="1784"/>
      <c r="O232" s="1785"/>
      <c r="P232" s="1785"/>
      <c r="Q232" s="1785"/>
      <c r="R232" s="1786" t="str">
        <f>'4.2.5BL'!G26</f>
        <v>BL05</v>
      </c>
      <c r="S232" s="1784"/>
      <c r="T232" s="1785"/>
      <c r="U232" s="1785"/>
      <c r="V232" s="2321">
        <f>'4.2.5BL'!I26</f>
        <v>69600</v>
      </c>
      <c r="W232" s="2322"/>
      <c r="X232" s="2322"/>
      <c r="Y232" s="2323"/>
      <c r="Z232" s="1787"/>
      <c r="AA232" s="1787"/>
      <c r="AB232" s="2326" t="s">
        <v>596</v>
      </c>
      <c r="AC232" s="2327"/>
      <c r="AD232" s="519"/>
      <c r="AE232" s="520" t="str">
        <f>'4.2.5BL'!BN26</f>
        <v>SA</v>
      </c>
      <c r="AF232" s="120"/>
      <c r="AG232" s="120"/>
      <c r="AH232" s="120"/>
      <c r="AI232" s="120"/>
      <c r="AJ232" s="120"/>
      <c r="AK232" s="120"/>
      <c r="AL232" s="120"/>
      <c r="AM232" s="120"/>
      <c r="AN232" s="120"/>
      <c r="AO232" s="120"/>
      <c r="AP232" s="120"/>
      <c r="AQ232" s="120"/>
      <c r="AR232" s="120"/>
      <c r="AS232" s="120"/>
      <c r="AT232" s="120"/>
      <c r="AU232" s="120"/>
      <c r="AV232" s="120"/>
      <c r="AW232" s="120"/>
      <c r="AX232" s="120"/>
      <c r="BE232" s="480"/>
      <c r="BF232" s="480"/>
      <c r="BI232" s="480"/>
      <c r="BJ232" s="480"/>
      <c r="BL232" s="120"/>
      <c r="BM232" s="120"/>
      <c r="BN232" s="120"/>
      <c r="BO232" s="120"/>
      <c r="BP232" s="120"/>
      <c r="BQ232" s="120"/>
      <c r="CQ232" s="480"/>
      <c r="CR232" s="480"/>
      <c r="CS232" s="480"/>
      <c r="CT232" s="480"/>
      <c r="CU232" s="480"/>
    </row>
    <row r="233" spans="1:116" s="480" customFormat="1" ht="7.5" customHeight="1">
      <c r="A233" s="574"/>
      <c r="B233" s="1557"/>
      <c r="C233" s="1502"/>
      <c r="D233" s="1788" t="s">
        <v>742</v>
      </c>
      <c r="E233" s="1789"/>
      <c r="F233" s="1789"/>
      <c r="G233" s="1790"/>
      <c r="H233" s="1790"/>
      <c r="I233" s="1790"/>
      <c r="J233" s="1790"/>
      <c r="K233" s="1790"/>
      <c r="L233" s="1790"/>
      <c r="M233" s="1790"/>
      <c r="N233" s="1789"/>
      <c r="O233" s="1790"/>
      <c r="P233" s="1790"/>
      <c r="Q233" s="1790"/>
      <c r="R233" s="1791"/>
      <c r="S233" s="1789"/>
      <c r="T233" s="1790"/>
      <c r="U233" s="1790"/>
      <c r="V233" s="1792">
        <v>70000</v>
      </c>
      <c r="W233" s="1793" t="s">
        <v>596</v>
      </c>
      <c r="X233" s="1794">
        <v>76000</v>
      </c>
      <c r="Y233" s="1795"/>
      <c r="Z233" s="1796">
        <v>-57.32</v>
      </c>
      <c r="AA233" s="1796"/>
      <c r="AB233" s="1797">
        <f>(X233-V233)-Z233</f>
        <v>6057.32</v>
      </c>
      <c r="AC233" s="1798"/>
      <c r="AD233" s="1799"/>
      <c r="AE233" s="1800" t="s">
        <v>743</v>
      </c>
      <c r="AF233" s="120"/>
      <c r="AG233" s="120"/>
      <c r="AH233" s="120"/>
      <c r="AI233" s="120"/>
      <c r="AJ233" s="120"/>
      <c r="AK233" s="120"/>
      <c r="AL233" s="120"/>
      <c r="AM233" s="120"/>
      <c r="AN233" s="120"/>
      <c r="AO233" s="120"/>
      <c r="AP233" s="120"/>
      <c r="AQ233" s="120"/>
      <c r="AR233" s="120"/>
      <c r="AS233" s="120"/>
      <c r="AT233" s="120"/>
      <c r="AU233" s="120"/>
      <c r="AV233" s="120"/>
      <c r="AW233" s="120"/>
      <c r="AX233" s="120"/>
      <c r="AY233" s="119"/>
      <c r="AZ233" s="119"/>
      <c r="BA233" s="119"/>
      <c r="BB233" s="119"/>
      <c r="BC233" s="119"/>
      <c r="BD233" s="119"/>
      <c r="BG233" s="119"/>
      <c r="BH233" s="119"/>
      <c r="BK233" s="119"/>
      <c r="BL233" s="120"/>
      <c r="BM233" s="120"/>
      <c r="BN233" s="120"/>
      <c r="BO233" s="120"/>
      <c r="BP233" s="120"/>
      <c r="BQ233" s="120"/>
      <c r="BR233" s="120"/>
      <c r="BS233" s="120"/>
      <c r="BT233" s="120"/>
      <c r="BU233" s="120"/>
      <c r="BV233" s="120"/>
      <c r="BW233" s="120"/>
      <c r="BX233" s="119"/>
      <c r="BY233" s="119"/>
      <c r="BZ233" s="119"/>
      <c r="CA233" s="119"/>
      <c r="CB233" s="119"/>
      <c r="CC233" s="119"/>
      <c r="CD233" s="119"/>
      <c r="CE233" s="119"/>
      <c r="CF233" s="119"/>
      <c r="CG233" s="119"/>
      <c r="CH233" s="119"/>
      <c r="CI233" s="119"/>
      <c r="CJ233" s="119"/>
      <c r="CK233" s="119"/>
      <c r="CL233" s="119"/>
      <c r="CM233" s="119"/>
      <c r="CN233" s="119"/>
      <c r="CO233" s="120"/>
      <c r="CP233" s="120"/>
      <c r="CQ233" s="120"/>
      <c r="CR233" s="120"/>
      <c r="CS233" s="119"/>
      <c r="CT233" s="119"/>
      <c r="CU233" s="119"/>
      <c r="CV233" s="119"/>
      <c r="CW233" s="119"/>
      <c r="CX233" s="119"/>
      <c r="CY233" s="119"/>
      <c r="CZ233" s="119"/>
      <c r="DA233" s="119"/>
      <c r="DB233" s="119"/>
      <c r="DC233" s="119"/>
      <c r="DD233" s="119"/>
      <c r="DE233" s="119"/>
      <c r="DF233" s="119"/>
      <c r="DG233" s="119"/>
      <c r="DH233" s="119"/>
      <c r="DI233" s="119"/>
      <c r="DJ233" s="119"/>
      <c r="DK233" s="119"/>
      <c r="DL233" s="119"/>
    </row>
    <row r="234" spans="1:116" s="480" customFormat="1" ht="7.5" customHeight="1">
      <c r="A234" s="1507"/>
      <c r="B234" s="1664"/>
      <c r="C234" s="1634"/>
      <c r="D234" s="1801"/>
      <c r="E234" s="1802"/>
      <c r="F234" s="1802"/>
      <c r="G234" s="1803" t="s">
        <v>670</v>
      </c>
      <c r="H234" s="1804"/>
      <c r="I234" s="1804"/>
      <c r="J234" s="1804"/>
      <c r="K234" s="1804"/>
      <c r="L234" s="1804"/>
      <c r="M234" s="1804"/>
      <c r="N234" s="1802"/>
      <c r="O234" s="1804"/>
      <c r="P234" s="1804"/>
      <c r="Q234" s="1804"/>
      <c r="R234" s="1805"/>
      <c r="S234" s="1802"/>
      <c r="T234" s="1804"/>
      <c r="U234" s="1804"/>
      <c r="V234" s="1806">
        <f>V233</f>
        <v>70000</v>
      </c>
      <c r="W234" s="1807" t="s">
        <v>596</v>
      </c>
      <c r="X234" s="1808">
        <f>V235</f>
        <v>70987.5</v>
      </c>
      <c r="Y234" s="1809"/>
      <c r="Z234" s="1810"/>
      <c r="AA234" s="1810"/>
      <c r="AB234" s="1811">
        <f>X234-V234-Z234</f>
        <v>987.5</v>
      </c>
      <c r="AC234" s="1812"/>
      <c r="AD234" s="1813"/>
      <c r="AE234" s="1814" t="str">
        <f>'4.2.1NEE'!AR121</f>
        <v>2,000 m &lt; NEE093+NEE094 &lt; 3,000 m</v>
      </c>
      <c r="AF234" s="120"/>
      <c r="AG234" s="120"/>
      <c r="AH234" s="120"/>
      <c r="AI234" s="120"/>
      <c r="AJ234" s="120"/>
      <c r="AK234" s="120"/>
      <c r="AL234" s="120"/>
      <c r="AM234" s="120"/>
      <c r="AN234" s="120"/>
      <c r="AO234" s="120"/>
      <c r="AP234" s="120"/>
      <c r="AQ234" s="120"/>
      <c r="AR234" s="120"/>
      <c r="AS234" s="120"/>
      <c r="AT234" s="120"/>
      <c r="AU234" s="120"/>
      <c r="AV234" s="120"/>
      <c r="AW234" s="120"/>
      <c r="AX234" s="120"/>
      <c r="AY234" s="119"/>
      <c r="AZ234" s="119"/>
      <c r="BA234" s="119"/>
      <c r="BB234" s="119"/>
      <c r="BC234" s="119"/>
      <c r="BD234" s="119"/>
      <c r="BG234" s="119"/>
      <c r="BH234" s="119"/>
      <c r="BK234" s="119"/>
      <c r="BL234" s="119"/>
      <c r="BM234" s="119"/>
      <c r="BN234" s="119"/>
      <c r="BO234" s="119"/>
      <c r="BP234" s="119"/>
      <c r="BQ234" s="119"/>
      <c r="BR234" s="1399"/>
      <c r="BS234" s="1399"/>
      <c r="BT234" s="1399"/>
      <c r="BU234" s="1399"/>
      <c r="BV234" s="1399"/>
      <c r="BW234" s="1399"/>
      <c r="CO234" s="1399"/>
      <c r="CP234" s="1399"/>
      <c r="CQ234" s="1399"/>
      <c r="CR234" s="1399"/>
    </row>
    <row r="235" spans="1:116" s="480" customFormat="1" ht="7.5" customHeight="1">
      <c r="A235" s="1507"/>
      <c r="B235" s="1664"/>
      <c r="C235" s="1634"/>
      <c r="D235" s="1381"/>
      <c r="E235" s="1382"/>
      <c r="F235" s="1382"/>
      <c r="G235" s="1383"/>
      <c r="H235" s="1389"/>
      <c r="I235" s="1389"/>
      <c r="J235" s="1389"/>
      <c r="K235" s="1389"/>
      <c r="L235" s="1389" t="str">
        <f>'4.2.3BR'!G101</f>
        <v>CB06</v>
      </c>
      <c r="M235" s="1389"/>
      <c r="N235" s="1382"/>
      <c r="O235" s="1389"/>
      <c r="P235" s="1389"/>
      <c r="Q235" s="1389"/>
      <c r="R235" s="1388"/>
      <c r="S235" s="1382"/>
      <c r="T235" s="1389"/>
      <c r="U235" s="1389"/>
      <c r="V235" s="1390">
        <f>'4.2.3BR'!K101</f>
        <v>70987.5</v>
      </c>
      <c r="W235" s="1635" t="s">
        <v>596</v>
      </c>
      <c r="X235" s="1392">
        <f>'4.2.3BR'!O101</f>
        <v>71012.5</v>
      </c>
      <c r="Y235" s="1393"/>
      <c r="Z235" s="1563"/>
      <c r="AA235" s="1563"/>
      <c r="AB235" s="1396">
        <f>'4.2.3BR'!R101</f>
        <v>25</v>
      </c>
      <c r="AC235" s="1447"/>
      <c r="AD235" s="1636"/>
      <c r="AE235" s="477">
        <f>'4.2.3BR'!CB101</f>
        <v>0</v>
      </c>
      <c r="AF235" s="120"/>
      <c r="AG235" s="120"/>
      <c r="AH235" s="120"/>
      <c r="AI235" s="120"/>
      <c r="AJ235" s="120"/>
      <c r="AK235" s="120"/>
      <c r="AL235" s="120"/>
      <c r="AM235" s="120"/>
      <c r="AN235" s="120"/>
      <c r="AO235" s="120"/>
      <c r="AP235" s="120"/>
      <c r="AQ235" s="120"/>
      <c r="AR235" s="120"/>
      <c r="AS235" s="120"/>
      <c r="AT235" s="120"/>
      <c r="AU235" s="120"/>
      <c r="AV235" s="120"/>
      <c r="AW235" s="120"/>
      <c r="AX235" s="120"/>
      <c r="AY235" s="119"/>
      <c r="AZ235" s="119"/>
      <c r="BA235" s="119"/>
      <c r="BB235" s="119"/>
      <c r="BC235" s="119"/>
      <c r="BD235" s="119"/>
      <c r="BE235" s="119"/>
      <c r="BF235" s="119"/>
      <c r="BG235" s="119"/>
      <c r="BH235" s="119"/>
      <c r="BI235" s="119"/>
      <c r="BJ235" s="119"/>
      <c r="BK235" s="119"/>
      <c r="BL235" s="119"/>
      <c r="BM235" s="119"/>
      <c r="BN235" s="119"/>
      <c r="BO235" s="119"/>
      <c r="BP235" s="119"/>
      <c r="BQ235" s="119"/>
      <c r="BR235" s="1399"/>
      <c r="BS235" s="1399"/>
      <c r="BT235" s="1399"/>
      <c r="BU235" s="1399"/>
      <c r="BV235" s="1399"/>
      <c r="BW235" s="1399"/>
      <c r="CO235" s="1399"/>
      <c r="CP235" s="1399"/>
      <c r="CQ235" s="1399"/>
      <c r="CR235" s="1399"/>
    </row>
    <row r="236" spans="1:116" s="480" customFormat="1" ht="7.5" customHeight="1">
      <c r="A236" s="1507"/>
      <c r="B236" s="1664"/>
      <c r="C236" s="1634"/>
      <c r="D236" s="1381"/>
      <c r="E236" s="1382"/>
      <c r="F236" s="1382"/>
      <c r="G236" s="1383" t="s">
        <v>671</v>
      </c>
      <c r="H236" s="1389"/>
      <c r="I236" s="1389"/>
      <c r="J236" s="1389"/>
      <c r="K236" s="1389"/>
      <c r="L236" s="1389"/>
      <c r="M236" s="1389"/>
      <c r="N236" s="1382"/>
      <c r="O236" s="1389"/>
      <c r="P236" s="1389"/>
      <c r="Q236" s="1389"/>
      <c r="R236" s="1388"/>
      <c r="S236" s="1382"/>
      <c r="T236" s="1389"/>
      <c r="U236" s="1389"/>
      <c r="V236" s="1390">
        <f>X235</f>
        <v>71012.5</v>
      </c>
      <c r="W236" s="1635" t="s">
        <v>596</v>
      </c>
      <c r="X236" s="1392">
        <f>V237</f>
        <v>74240</v>
      </c>
      <c r="Y236" s="1393"/>
      <c r="Z236" s="1563"/>
      <c r="AA236" s="1563"/>
      <c r="AB236" s="1396">
        <f>X236-V236-Z236</f>
        <v>3227.5</v>
      </c>
      <c r="AC236" s="1447"/>
      <c r="AD236" s="1636"/>
      <c r="AE236" s="477" t="str">
        <f>'4.2.1NEE'!AR122</f>
        <v>3,000 m L &lt; 4,000 m</v>
      </c>
      <c r="AF236" s="120"/>
      <c r="AG236" s="120"/>
      <c r="AH236" s="120"/>
      <c r="AI236" s="120"/>
      <c r="AJ236" s="120"/>
      <c r="AK236" s="120"/>
      <c r="AL236" s="120"/>
      <c r="AM236" s="120"/>
      <c r="AN236" s="120"/>
      <c r="AO236" s="120"/>
      <c r="AP236" s="120"/>
      <c r="AQ236" s="120"/>
      <c r="AR236" s="120"/>
      <c r="AS236" s="120"/>
      <c r="AT236" s="120"/>
      <c r="AU236" s="120"/>
      <c r="AV236" s="120"/>
      <c r="AW236" s="120"/>
      <c r="AX236" s="120"/>
      <c r="AY236" s="119"/>
      <c r="AZ236" s="119"/>
      <c r="BA236" s="119"/>
      <c r="BB236" s="119"/>
      <c r="BC236" s="119"/>
      <c r="BD236" s="119"/>
      <c r="BE236" s="119"/>
      <c r="BF236" s="119"/>
      <c r="BG236" s="119"/>
      <c r="BH236" s="119"/>
      <c r="BI236" s="119"/>
      <c r="BJ236" s="119"/>
      <c r="BK236" s="119"/>
      <c r="BL236" s="119"/>
      <c r="BM236" s="119"/>
      <c r="BN236" s="119"/>
      <c r="BO236" s="119"/>
      <c r="BP236" s="119"/>
      <c r="BQ236" s="119"/>
      <c r="BR236" s="1399"/>
      <c r="BS236" s="1399"/>
      <c r="BT236" s="1399"/>
      <c r="BU236" s="1399"/>
      <c r="BV236" s="1399"/>
      <c r="BW236" s="1399"/>
      <c r="CO236" s="1399"/>
      <c r="CP236" s="1399"/>
      <c r="CQ236" s="1399"/>
      <c r="CR236" s="1399"/>
    </row>
    <row r="237" spans="1:116" s="119" customFormat="1" ht="7.5" customHeight="1">
      <c r="A237" s="574"/>
      <c r="B237" s="1557"/>
      <c r="C237" s="1502"/>
      <c r="D237" s="1566"/>
      <c r="E237" s="1567"/>
      <c r="F237" s="1567"/>
      <c r="G237" s="1568"/>
      <c r="H237" s="1510"/>
      <c r="I237" s="1510" t="str">
        <f>'4.2.3BR'!G102</f>
        <v>LRB17</v>
      </c>
      <c r="J237" s="1510"/>
      <c r="K237" s="1510"/>
      <c r="L237" s="1510"/>
      <c r="M237" s="1510"/>
      <c r="N237" s="1567"/>
      <c r="O237" s="1510"/>
      <c r="P237" s="1510"/>
      <c r="Q237" s="1510"/>
      <c r="R237" s="1569"/>
      <c r="S237" s="1567"/>
      <c r="T237" s="1510"/>
      <c r="U237" s="1510"/>
      <c r="V237" s="1511">
        <f>'4.2.3BR'!K102</f>
        <v>74240</v>
      </c>
      <c r="W237" s="1512" t="s">
        <v>596</v>
      </c>
      <c r="X237" s="1513">
        <f>'4.2.3BR'!O102</f>
        <v>74384</v>
      </c>
      <c r="Y237" s="1514"/>
      <c r="Z237" s="1654"/>
      <c r="AA237" s="1654"/>
      <c r="AB237" s="1396">
        <f>'4.2.3BR'!R102</f>
        <v>144</v>
      </c>
      <c r="AC237" s="1656"/>
      <c r="AD237" s="491"/>
      <c r="AE237" s="492">
        <f>'4.2.3BR'!CB102</f>
        <v>0</v>
      </c>
      <c r="AF237" s="120"/>
      <c r="AG237" s="120"/>
      <c r="AH237" s="120"/>
      <c r="AI237" s="120"/>
      <c r="AJ237" s="120"/>
      <c r="AK237" s="120"/>
      <c r="AL237" s="120"/>
      <c r="AM237" s="120"/>
      <c r="AN237" s="120"/>
      <c r="AO237" s="120"/>
      <c r="AP237" s="120"/>
      <c r="AQ237" s="120"/>
      <c r="AR237" s="120"/>
      <c r="AS237" s="120"/>
      <c r="AT237" s="120"/>
      <c r="AU237" s="120"/>
      <c r="AV237" s="120"/>
      <c r="AW237" s="120"/>
      <c r="AX237" s="120"/>
      <c r="BX237" s="120"/>
      <c r="BY237" s="120"/>
      <c r="BZ237" s="120"/>
      <c r="CA237" s="120"/>
      <c r="CB237" s="120"/>
      <c r="CC237" s="120"/>
      <c r="CD237" s="120"/>
      <c r="CQ237" s="480"/>
      <c r="CR237" s="480"/>
    </row>
    <row r="238" spans="1:116" s="119" customFormat="1" ht="7.5" customHeight="1">
      <c r="A238" s="574"/>
      <c r="B238" s="1557"/>
      <c r="C238" s="1502"/>
      <c r="D238" s="1566"/>
      <c r="E238" s="1567"/>
      <c r="F238" s="1567"/>
      <c r="G238" s="1568" t="s">
        <v>672</v>
      </c>
      <c r="H238" s="1510"/>
      <c r="I238" s="1510"/>
      <c r="J238" s="1510"/>
      <c r="K238" s="1510"/>
      <c r="L238" s="1510"/>
      <c r="M238" s="1510"/>
      <c r="N238" s="1567"/>
      <c r="O238" s="1510"/>
      <c r="P238" s="1510"/>
      <c r="Q238" s="1510"/>
      <c r="R238" s="1569"/>
      <c r="S238" s="1567"/>
      <c r="T238" s="1510"/>
      <c r="U238" s="1510"/>
      <c r="V238" s="1511">
        <f>X237</f>
        <v>74384</v>
      </c>
      <c r="W238" s="1512" t="s">
        <v>596</v>
      </c>
      <c r="X238" s="1513">
        <f>V239</f>
        <v>74867</v>
      </c>
      <c r="Y238" s="1514"/>
      <c r="Z238" s="1654"/>
      <c r="AA238" s="1654"/>
      <c r="AB238" s="1396">
        <f>X238-V238-Z238</f>
        <v>483</v>
      </c>
      <c r="AC238" s="1656"/>
      <c r="AD238" s="491"/>
      <c r="AE238" s="492" t="str">
        <f>'4.2.1NEE'!AR123</f>
        <v>L &lt; 1,000 m</v>
      </c>
      <c r="AF238" s="120"/>
      <c r="AG238" s="120"/>
      <c r="AH238" s="120"/>
      <c r="AI238" s="120"/>
      <c r="AJ238" s="120"/>
      <c r="AK238" s="120"/>
      <c r="AL238" s="120"/>
      <c r="AM238" s="120"/>
      <c r="AN238" s="120"/>
      <c r="AO238" s="120"/>
      <c r="AP238" s="120"/>
      <c r="AQ238" s="120"/>
      <c r="AR238" s="120"/>
      <c r="AS238" s="120"/>
      <c r="AT238" s="120"/>
      <c r="AU238" s="120"/>
      <c r="AV238" s="120"/>
      <c r="AW238" s="120"/>
      <c r="AX238" s="120"/>
      <c r="BX238" s="120"/>
      <c r="BY238" s="120"/>
      <c r="BZ238" s="120"/>
      <c r="CA238" s="120"/>
      <c r="CB238" s="120"/>
      <c r="CC238" s="120"/>
      <c r="CD238" s="120"/>
      <c r="CQ238" s="480"/>
      <c r="CR238" s="480"/>
    </row>
    <row r="239" spans="1:116" s="119" customFormat="1" ht="7.5" customHeight="1">
      <c r="A239" s="574"/>
      <c r="B239" s="1557"/>
      <c r="C239" s="1502"/>
      <c r="D239" s="1566"/>
      <c r="E239" s="1567"/>
      <c r="F239" s="1567"/>
      <c r="G239" s="1568"/>
      <c r="H239" s="1510"/>
      <c r="I239" s="1510"/>
      <c r="J239" s="1510"/>
      <c r="K239" s="1510"/>
      <c r="L239" s="1510" t="str">
        <f>'4.2.3BR'!G103</f>
        <v>CB07</v>
      </c>
      <c r="M239" s="1510"/>
      <c r="N239" s="1567"/>
      <c r="O239" s="1510"/>
      <c r="P239" s="1510"/>
      <c r="Q239" s="1510"/>
      <c r="R239" s="1569"/>
      <c r="S239" s="1567"/>
      <c r="T239" s="1510"/>
      <c r="U239" s="1510"/>
      <c r="V239" s="1815">
        <f>'4.2.3BR'!K103</f>
        <v>74867</v>
      </c>
      <c r="W239" s="1816" t="s">
        <v>596</v>
      </c>
      <c r="X239" s="1817">
        <f>'4.2.3BR'!O103</f>
        <v>74891</v>
      </c>
      <c r="Y239" s="1818"/>
      <c r="Z239" s="1654"/>
      <c r="AA239" s="1654"/>
      <c r="AB239" s="1415">
        <f>'4.2.3BR'!R103</f>
        <v>24</v>
      </c>
      <c r="AC239" s="1819"/>
      <c r="AD239" s="491"/>
      <c r="AE239" s="502">
        <f>'4.2.3BR'!CB103</f>
        <v>0</v>
      </c>
      <c r="AF239" s="120"/>
      <c r="AG239" s="120"/>
      <c r="AH239" s="120"/>
      <c r="AI239" s="120"/>
      <c r="AJ239" s="120"/>
      <c r="AK239" s="120"/>
      <c r="AL239" s="120"/>
      <c r="AM239" s="120"/>
      <c r="AN239" s="120"/>
      <c r="AO239" s="120"/>
      <c r="AP239" s="120"/>
      <c r="AQ239" s="120"/>
      <c r="AR239" s="120"/>
      <c r="AS239" s="120"/>
      <c r="AT239" s="120"/>
      <c r="AU239" s="120"/>
      <c r="AV239" s="120"/>
      <c r="AW239" s="120"/>
      <c r="AX239" s="120"/>
      <c r="BX239" s="120"/>
      <c r="BY239" s="120"/>
      <c r="BZ239" s="120"/>
      <c r="CA239" s="120"/>
      <c r="CB239" s="120"/>
      <c r="CC239" s="120"/>
      <c r="CD239" s="120"/>
      <c r="CO239" s="480"/>
      <c r="CP239" s="480"/>
    </row>
    <row r="240" spans="1:116" s="119" customFormat="1" ht="7.5" customHeight="1">
      <c r="A240" s="574"/>
      <c r="B240" s="1557"/>
      <c r="C240" s="1401"/>
      <c r="D240" s="1820"/>
      <c r="E240" s="1821"/>
      <c r="F240" s="1821"/>
      <c r="G240" s="1822" t="s">
        <v>673</v>
      </c>
      <c r="H240" s="1823"/>
      <c r="I240" s="1823"/>
      <c r="J240" s="1823"/>
      <c r="K240" s="1823"/>
      <c r="L240" s="1823"/>
      <c r="M240" s="1823"/>
      <c r="N240" s="1821"/>
      <c r="O240" s="1823"/>
      <c r="P240" s="1823"/>
      <c r="Q240" s="1823"/>
      <c r="R240" s="1824"/>
      <c r="S240" s="1821"/>
      <c r="T240" s="1823"/>
      <c r="U240" s="1823"/>
      <c r="V240" s="1825">
        <f>X239</f>
        <v>74891</v>
      </c>
      <c r="W240" s="1826" t="s">
        <v>596</v>
      </c>
      <c r="X240" s="1827">
        <f>X233</f>
        <v>76000</v>
      </c>
      <c r="Y240" s="1828"/>
      <c r="Z240" s="1829"/>
      <c r="AA240" s="1829"/>
      <c r="AB240" s="1830">
        <f>X240-V240-Z240</f>
        <v>1109</v>
      </c>
      <c r="AC240" s="1831"/>
      <c r="AD240" s="1832"/>
      <c r="AE240" s="1833" t="str">
        <f>'4.2.1NEE'!AR124</f>
        <v>3,000 m &lt; NEE097+NEE098 &lt; 4,000 m</v>
      </c>
      <c r="AF240" s="120"/>
      <c r="AG240" s="120"/>
      <c r="AH240" s="120"/>
      <c r="AI240" s="120"/>
      <c r="AJ240" s="120"/>
      <c r="AK240" s="120"/>
      <c r="AL240" s="120"/>
      <c r="AM240" s="120"/>
      <c r="AN240" s="120"/>
      <c r="AO240" s="120"/>
      <c r="AP240" s="120"/>
      <c r="AQ240" s="120"/>
      <c r="AR240" s="120"/>
      <c r="AS240" s="120"/>
      <c r="AT240" s="120"/>
      <c r="AU240" s="120"/>
      <c r="AV240" s="120"/>
      <c r="AW240" s="120"/>
      <c r="AX240" s="120"/>
      <c r="BX240" s="120"/>
      <c r="BY240" s="120"/>
      <c r="BZ240" s="120"/>
      <c r="CA240" s="120"/>
      <c r="CB240" s="120"/>
      <c r="CC240" s="120"/>
      <c r="CD240" s="120"/>
      <c r="CO240" s="480"/>
      <c r="CP240" s="480"/>
    </row>
    <row r="241" spans="1:116" s="480" customFormat="1" ht="7.5" customHeight="1">
      <c r="A241" s="574"/>
      <c r="B241" s="1557"/>
      <c r="C241" s="1401"/>
      <c r="D241" s="1645"/>
      <c r="E241" s="1646"/>
      <c r="F241" s="1646"/>
      <c r="G241" s="1647"/>
      <c r="H241" s="1530"/>
      <c r="I241" s="1530"/>
      <c r="J241" s="1530"/>
      <c r="K241" s="1530"/>
      <c r="L241" s="1530"/>
      <c r="M241" s="1530"/>
      <c r="N241" s="1646"/>
      <c r="O241" s="1530"/>
      <c r="P241" s="1530"/>
      <c r="Q241" s="1530"/>
      <c r="R241" s="1648"/>
      <c r="S241" s="1646"/>
      <c r="T241" s="1530"/>
      <c r="U241" s="1530"/>
      <c r="V241" s="1531"/>
      <c r="W241" s="1532"/>
      <c r="X241" s="1533"/>
      <c r="Y241" s="1534"/>
      <c r="Z241" s="1649"/>
      <c r="AA241" s="1649"/>
      <c r="AB241" s="1536"/>
      <c r="AC241" s="1650"/>
      <c r="AD241" s="499"/>
      <c r="AE241" s="500"/>
      <c r="AF241" s="1399"/>
      <c r="AG241" s="1399"/>
      <c r="AH241" s="1399"/>
      <c r="AI241" s="1399"/>
      <c r="AJ241" s="1399"/>
      <c r="AK241" s="1399"/>
      <c r="AL241" s="1399"/>
      <c r="AM241" s="1399"/>
      <c r="AN241" s="1399"/>
      <c r="AO241" s="1399"/>
      <c r="AP241" s="1399"/>
      <c r="AQ241" s="1399"/>
      <c r="AR241" s="1399"/>
      <c r="AS241" s="1399"/>
      <c r="AT241" s="1399"/>
      <c r="AU241" s="1399"/>
      <c r="AV241" s="1399"/>
      <c r="AW241" s="1399"/>
      <c r="AX241" s="1399"/>
      <c r="BL241" s="119"/>
      <c r="BM241" s="119"/>
      <c r="BN241" s="119"/>
      <c r="BO241" s="119"/>
      <c r="BP241" s="119"/>
      <c r="BQ241" s="119"/>
      <c r="BR241" s="119"/>
      <c r="BS241" s="119"/>
      <c r="BT241" s="119"/>
      <c r="BU241" s="119"/>
      <c r="BV241" s="119"/>
      <c r="BW241" s="119"/>
      <c r="BX241" s="119"/>
      <c r="BY241" s="119"/>
      <c r="BZ241" s="119"/>
      <c r="CA241" s="119"/>
      <c r="CB241" s="119"/>
      <c r="CC241" s="119"/>
      <c r="CD241" s="119"/>
      <c r="CE241" s="119"/>
      <c r="CF241" s="119"/>
      <c r="CG241" s="119"/>
      <c r="CH241" s="119"/>
      <c r="CI241" s="119"/>
      <c r="CJ241" s="119"/>
      <c r="CK241" s="119"/>
      <c r="CL241" s="119"/>
      <c r="CM241" s="119"/>
      <c r="CN241" s="119"/>
      <c r="CO241" s="119"/>
      <c r="CP241" s="119"/>
      <c r="CQ241" s="119"/>
      <c r="CR241" s="119"/>
      <c r="CS241" s="119"/>
      <c r="CT241" s="119"/>
      <c r="CU241" s="119"/>
      <c r="CV241" s="119"/>
      <c r="CW241" s="119"/>
      <c r="CX241" s="119"/>
      <c r="CY241" s="119"/>
      <c r="CZ241" s="119"/>
      <c r="DA241" s="119"/>
      <c r="DB241" s="119"/>
      <c r="DC241" s="119"/>
      <c r="DD241" s="119"/>
      <c r="DE241" s="119"/>
      <c r="DF241" s="119"/>
      <c r="DG241" s="119"/>
      <c r="DH241" s="119"/>
      <c r="DI241" s="119"/>
      <c r="DJ241" s="119"/>
      <c r="DK241" s="119"/>
      <c r="DL241" s="119"/>
    </row>
    <row r="242" spans="1:116" s="480" customFormat="1" ht="7.5" customHeight="1">
      <c r="A242" s="574"/>
      <c r="B242" s="1557"/>
      <c r="C242" s="1401"/>
      <c r="D242" s="1558"/>
      <c r="E242" s="1559"/>
      <c r="F242" s="1559"/>
      <c r="G242" s="1561"/>
      <c r="H242" s="1561"/>
      <c r="I242" s="1561"/>
      <c r="J242" s="1561"/>
      <c r="K242" s="1561"/>
      <c r="L242" s="1561"/>
      <c r="M242" s="1561"/>
      <c r="N242" s="1559"/>
      <c r="O242" s="1561"/>
      <c r="P242" s="1561"/>
      <c r="Q242" s="1561"/>
      <c r="R242" s="1562"/>
      <c r="S242" s="1559"/>
      <c r="T242" s="1561"/>
      <c r="U242" s="1561"/>
      <c r="V242" s="1708"/>
      <c r="W242" s="1741"/>
      <c r="X242" s="1710"/>
      <c r="Y242" s="1711"/>
      <c r="Z242" s="1712"/>
      <c r="AA242" s="1712"/>
      <c r="AB242" s="1396"/>
      <c r="AC242" s="1714"/>
      <c r="AD242" s="489"/>
      <c r="AE242" s="490"/>
      <c r="AF242" s="120"/>
      <c r="AG242" s="120"/>
      <c r="AH242" s="120"/>
      <c r="AI242" s="120"/>
      <c r="AJ242" s="120"/>
      <c r="AK242" s="120"/>
      <c r="AL242" s="120"/>
      <c r="AM242" s="120"/>
      <c r="AN242" s="120"/>
      <c r="AO242" s="120"/>
      <c r="AP242" s="120"/>
      <c r="AQ242" s="120"/>
      <c r="AR242" s="120"/>
      <c r="AS242" s="120"/>
      <c r="AT242" s="120"/>
      <c r="AU242" s="120"/>
      <c r="AV242" s="120"/>
      <c r="AW242" s="120"/>
      <c r="AX242" s="120"/>
      <c r="AY242" s="120"/>
      <c r="AZ242" s="120"/>
      <c r="BA242" s="120"/>
      <c r="BB242" s="120"/>
      <c r="BC242" s="120"/>
      <c r="BD242" s="120"/>
      <c r="BE242" s="120"/>
      <c r="BF242" s="120"/>
      <c r="BG242" s="120"/>
      <c r="BH242" s="120"/>
      <c r="BI242" s="120"/>
      <c r="BJ242" s="120"/>
      <c r="BK242" s="120"/>
      <c r="BL242" s="119"/>
      <c r="BM242" s="119"/>
      <c r="BN242" s="119"/>
      <c r="BO242" s="119"/>
      <c r="BP242" s="119"/>
      <c r="BQ242" s="119"/>
      <c r="BR242" s="119"/>
      <c r="BS242" s="119"/>
      <c r="BT242" s="119"/>
      <c r="BU242" s="119"/>
      <c r="BV242" s="119"/>
      <c r="BW242" s="119"/>
      <c r="BX242" s="119"/>
      <c r="BY242" s="119"/>
      <c r="BZ242" s="119"/>
      <c r="CA242" s="119"/>
      <c r="CB242" s="119"/>
      <c r="CC242" s="119"/>
      <c r="CD242" s="119"/>
      <c r="CE242" s="119"/>
      <c r="CF242" s="119"/>
      <c r="CG242" s="119"/>
      <c r="CH242" s="119"/>
      <c r="CI242" s="119"/>
      <c r="CJ242" s="119"/>
      <c r="CK242" s="119"/>
      <c r="CL242" s="119"/>
      <c r="CM242" s="119"/>
      <c r="CN242" s="119"/>
      <c r="CO242" s="119"/>
      <c r="CP242" s="119"/>
      <c r="CQ242" s="119"/>
      <c r="CR242" s="119"/>
      <c r="CS242" s="119"/>
      <c r="CT242" s="119"/>
      <c r="CU242" s="119"/>
      <c r="CV242" s="119"/>
      <c r="CW242" s="119"/>
      <c r="CX242" s="119"/>
      <c r="CY242" s="119"/>
      <c r="CZ242" s="119"/>
      <c r="DA242" s="119"/>
      <c r="DB242" s="119"/>
      <c r="DC242" s="119"/>
      <c r="DD242" s="119"/>
      <c r="DE242" s="119"/>
      <c r="DF242" s="119"/>
      <c r="DG242" s="119"/>
      <c r="DH242" s="119"/>
      <c r="DI242" s="119"/>
      <c r="DJ242" s="119"/>
      <c r="DK242" s="119"/>
      <c r="DL242" s="119"/>
    </row>
    <row r="243" spans="1:116" s="119" customFormat="1" ht="7.5" customHeight="1">
      <c r="A243" s="574"/>
      <c r="B243" s="1565"/>
      <c r="C243" s="1401"/>
      <c r="D243" s="1788" t="s">
        <v>744</v>
      </c>
      <c r="E243" s="1789"/>
      <c r="F243" s="1789"/>
      <c r="G243" s="1790"/>
      <c r="H243" s="1790"/>
      <c r="I243" s="1790"/>
      <c r="J243" s="1790"/>
      <c r="K243" s="1790"/>
      <c r="L243" s="1790"/>
      <c r="M243" s="1790"/>
      <c r="N243" s="1789"/>
      <c r="O243" s="1790"/>
      <c r="P243" s="1790"/>
      <c r="Q243" s="1790"/>
      <c r="R243" s="1791"/>
      <c r="S243" s="1789"/>
      <c r="T243" s="1790"/>
      <c r="U243" s="1790"/>
      <c r="V243" s="1792">
        <v>76000</v>
      </c>
      <c r="W243" s="1793" t="s">
        <v>596</v>
      </c>
      <c r="X243" s="1794">
        <v>81500</v>
      </c>
      <c r="Y243" s="1795"/>
      <c r="Z243" s="1796"/>
      <c r="AA243" s="1796"/>
      <c r="AB243" s="1797">
        <f>(X243-V243)-Z243</f>
        <v>5500</v>
      </c>
      <c r="AC243" s="1798"/>
      <c r="AD243" s="1799"/>
      <c r="AE243" s="1800"/>
      <c r="AF243" s="120"/>
      <c r="AG243" s="120"/>
      <c r="AH243" s="120"/>
      <c r="AI243" s="120"/>
      <c r="AJ243" s="120"/>
      <c r="AK243" s="120"/>
      <c r="AL243" s="120"/>
      <c r="AM243" s="120"/>
      <c r="AN243" s="120"/>
      <c r="AO243" s="120"/>
      <c r="AP243" s="120"/>
      <c r="AQ243" s="120"/>
      <c r="AR243" s="120"/>
      <c r="AS243" s="120"/>
      <c r="AT243" s="120"/>
      <c r="AU243" s="120"/>
      <c r="AV243" s="120"/>
      <c r="AW243" s="120"/>
      <c r="AX243" s="120"/>
      <c r="AY243" s="120"/>
      <c r="AZ243" s="120"/>
      <c r="BA243" s="120"/>
      <c r="BB243" s="120"/>
      <c r="BC243" s="120"/>
      <c r="BD243" s="120"/>
      <c r="BE243" s="120"/>
      <c r="BF243" s="120"/>
      <c r="BG243" s="120"/>
      <c r="BH243" s="120"/>
      <c r="BI243" s="120"/>
      <c r="BJ243" s="120"/>
      <c r="BK243" s="120"/>
      <c r="BL243" s="480"/>
      <c r="BM243" s="480"/>
      <c r="BN243" s="480"/>
      <c r="BO243" s="480"/>
      <c r="BP243" s="480"/>
      <c r="BQ243" s="480"/>
      <c r="BR243" s="120"/>
      <c r="BS243" s="120"/>
      <c r="BT243" s="120"/>
      <c r="BU243" s="120"/>
      <c r="BV243" s="120"/>
      <c r="BW243" s="120"/>
      <c r="BX243" s="120"/>
      <c r="BY243" s="120"/>
      <c r="BZ243" s="120"/>
      <c r="CA243" s="120"/>
      <c r="CB243" s="120"/>
      <c r="CC243" s="120"/>
      <c r="CD243" s="120"/>
      <c r="CI243" s="480"/>
      <c r="CJ243" s="480"/>
    </row>
    <row r="244" spans="1:116" s="480" customFormat="1" ht="7.5" customHeight="1">
      <c r="A244" s="1507"/>
      <c r="B244" s="1633"/>
      <c r="C244" s="1426"/>
      <c r="D244" s="1801"/>
      <c r="E244" s="1802"/>
      <c r="F244" s="1802"/>
      <c r="G244" s="1803" t="s">
        <v>674</v>
      </c>
      <c r="H244" s="1804"/>
      <c r="I244" s="1804"/>
      <c r="J244" s="1804"/>
      <c r="K244" s="1804"/>
      <c r="L244" s="1804"/>
      <c r="M244" s="1804"/>
      <c r="N244" s="1802"/>
      <c r="O244" s="1804"/>
      <c r="P244" s="1804"/>
      <c r="Q244" s="1804"/>
      <c r="R244" s="1805"/>
      <c r="S244" s="1802"/>
      <c r="T244" s="1804"/>
      <c r="U244" s="1804"/>
      <c r="V244" s="1806">
        <f>V243</f>
        <v>76000</v>
      </c>
      <c r="W244" s="1807" t="s">
        <v>596</v>
      </c>
      <c r="X244" s="1808">
        <f>V245</f>
        <v>78481</v>
      </c>
      <c r="Y244" s="1809"/>
      <c r="Z244" s="1810"/>
      <c r="AA244" s="1810"/>
      <c r="AB244" s="1811">
        <f>X244-V244-Z244</f>
        <v>2481</v>
      </c>
      <c r="AC244" s="1812"/>
      <c r="AD244" s="1813"/>
      <c r="AE244" s="1814" t="str">
        <f>'4.2.1NEE'!AR126</f>
        <v>3,000 m &lt; NEE097+NEE098 &lt; 4,000 m</v>
      </c>
      <c r="AF244" s="120"/>
      <c r="AG244" s="120"/>
      <c r="AH244" s="120"/>
      <c r="AI244" s="120"/>
      <c r="AJ244" s="120"/>
      <c r="AK244" s="120"/>
      <c r="AL244" s="120"/>
      <c r="AM244" s="120"/>
      <c r="AN244" s="120"/>
      <c r="AO244" s="120"/>
      <c r="AP244" s="120"/>
      <c r="AQ244" s="120"/>
      <c r="AR244" s="120"/>
      <c r="AS244" s="120"/>
      <c r="AT244" s="120"/>
      <c r="AU244" s="120"/>
      <c r="AV244" s="120"/>
      <c r="AW244" s="120"/>
      <c r="AX244" s="120"/>
      <c r="AY244" s="120"/>
      <c r="AZ244" s="120"/>
      <c r="BA244" s="120"/>
      <c r="BB244" s="120"/>
      <c r="BC244" s="120"/>
      <c r="BD244" s="120"/>
      <c r="BE244" s="120"/>
      <c r="BF244" s="120"/>
      <c r="BG244" s="120"/>
      <c r="BH244" s="120"/>
      <c r="BI244" s="120"/>
      <c r="BJ244" s="120"/>
      <c r="BK244" s="120"/>
      <c r="BL244" s="120"/>
      <c r="BM244" s="120"/>
      <c r="BN244" s="120"/>
      <c r="BO244" s="120"/>
      <c r="BP244" s="120"/>
      <c r="BQ244" s="120"/>
      <c r="BR244" s="1399"/>
      <c r="BS244" s="1399"/>
      <c r="BT244" s="1399"/>
      <c r="BU244" s="1399"/>
      <c r="BV244" s="1399"/>
      <c r="BW244" s="1399"/>
      <c r="BX244" s="1399"/>
      <c r="BY244" s="1399"/>
      <c r="BZ244" s="1399"/>
      <c r="CA244" s="1399"/>
      <c r="CB244" s="1399"/>
      <c r="CC244" s="1399"/>
      <c r="CD244" s="1399"/>
    </row>
    <row r="245" spans="1:116" s="480" customFormat="1" ht="7.5" customHeight="1">
      <c r="A245" s="1507"/>
      <c r="B245" s="1633"/>
      <c r="C245" s="1426"/>
      <c r="D245" s="1381"/>
      <c r="E245" s="1382"/>
      <c r="F245" s="1382"/>
      <c r="G245" s="1383"/>
      <c r="H245" s="1389"/>
      <c r="I245" s="1389"/>
      <c r="J245" s="1389"/>
      <c r="K245" s="1389"/>
      <c r="L245" s="1389"/>
      <c r="M245" s="1389"/>
      <c r="N245" s="1382"/>
      <c r="O245" s="1389" t="str">
        <f>'4.2.3BR'!G147</f>
        <v>FO05</v>
      </c>
      <c r="P245" s="1389"/>
      <c r="Q245" s="1389"/>
      <c r="R245" s="1388"/>
      <c r="S245" s="1382"/>
      <c r="T245" s="1389"/>
      <c r="U245" s="1389"/>
      <c r="V245" s="2318">
        <f>'4.2.3BR'!I147</f>
        <v>78481</v>
      </c>
      <c r="W245" s="2319"/>
      <c r="X245" s="2319"/>
      <c r="Y245" s="2320"/>
      <c r="Z245" s="1563"/>
      <c r="AA245" s="1563"/>
      <c r="AB245" s="2313" t="s">
        <v>596</v>
      </c>
      <c r="AC245" s="2314"/>
      <c r="AD245" s="1636"/>
      <c r="AE245" s="477">
        <f>'4.2.3BR'!CB147</f>
        <v>0</v>
      </c>
      <c r="AF245" s="120"/>
      <c r="AG245" s="120"/>
      <c r="AH245" s="120"/>
      <c r="AI245" s="120"/>
      <c r="AJ245" s="120"/>
      <c r="AK245" s="120"/>
      <c r="AL245" s="120"/>
      <c r="AM245" s="120"/>
      <c r="AN245" s="120"/>
      <c r="AO245" s="120"/>
      <c r="AP245" s="120"/>
      <c r="AQ245" s="120"/>
      <c r="AR245" s="120"/>
      <c r="AS245" s="120"/>
      <c r="AT245" s="120"/>
      <c r="AU245" s="120"/>
      <c r="AV245" s="120"/>
      <c r="AW245" s="120"/>
      <c r="AX245" s="120"/>
      <c r="AY245" s="120"/>
      <c r="AZ245" s="120"/>
      <c r="BA245" s="120"/>
      <c r="BB245" s="120"/>
      <c r="BC245" s="120"/>
      <c r="BD245" s="120"/>
      <c r="BE245" s="120"/>
      <c r="BF245" s="120"/>
      <c r="BG245" s="120"/>
      <c r="BH245" s="120"/>
      <c r="BI245" s="120"/>
      <c r="BJ245" s="120"/>
      <c r="BK245" s="120"/>
      <c r="BL245" s="120"/>
      <c r="BM245" s="120"/>
      <c r="BN245" s="120"/>
      <c r="BO245" s="120"/>
      <c r="BP245" s="120"/>
      <c r="BQ245" s="120"/>
      <c r="BR245" s="1399"/>
      <c r="BS245" s="1399"/>
      <c r="BT245" s="1399"/>
      <c r="BU245" s="1399"/>
      <c r="BV245" s="1399"/>
      <c r="BW245" s="1399"/>
      <c r="BX245" s="1399"/>
      <c r="BY245" s="1399"/>
      <c r="BZ245" s="1399"/>
      <c r="CA245" s="1399"/>
      <c r="CB245" s="1399"/>
      <c r="CC245" s="1399"/>
      <c r="CD245" s="1399"/>
    </row>
    <row r="246" spans="1:116" s="480" customFormat="1" ht="7.5" customHeight="1">
      <c r="A246" s="1507"/>
      <c r="B246" s="1633"/>
      <c r="C246" s="1426"/>
      <c r="D246" s="1381"/>
      <c r="E246" s="1382"/>
      <c r="F246" s="1382"/>
      <c r="G246" s="1383" t="s">
        <v>675</v>
      </c>
      <c r="H246" s="1389"/>
      <c r="I246" s="1389"/>
      <c r="J246" s="1389"/>
      <c r="K246" s="1389"/>
      <c r="L246" s="1389"/>
      <c r="M246" s="1389"/>
      <c r="N246" s="1382"/>
      <c r="O246" s="1389"/>
      <c r="P246" s="1389"/>
      <c r="Q246" s="1389"/>
      <c r="R246" s="1388"/>
      <c r="S246" s="1382"/>
      <c r="T246" s="1389"/>
      <c r="U246" s="1389"/>
      <c r="V246" s="1390">
        <f>V245</f>
        <v>78481</v>
      </c>
      <c r="W246" s="1635" t="s">
        <v>596</v>
      </c>
      <c r="X246" s="1392">
        <f>V247</f>
        <v>79195.5</v>
      </c>
      <c r="Y246" s="1393"/>
      <c r="Z246" s="1563"/>
      <c r="AA246" s="1563"/>
      <c r="AB246" s="1396">
        <f>X246-V246-Z246</f>
        <v>714.5</v>
      </c>
      <c r="AC246" s="1447"/>
      <c r="AD246" s="1636"/>
      <c r="AE246" s="477" t="str">
        <f>'4.2.1NEE'!AR127</f>
        <v>L &lt; 1,000 m</v>
      </c>
      <c r="AF246" s="120"/>
      <c r="AG246" s="120"/>
      <c r="AH246" s="120"/>
      <c r="AI246" s="120"/>
      <c r="AJ246" s="120"/>
      <c r="AK246" s="120"/>
      <c r="AL246" s="120"/>
      <c r="AM246" s="120"/>
      <c r="AN246" s="120"/>
      <c r="AO246" s="120"/>
      <c r="AP246" s="120"/>
      <c r="AQ246" s="120"/>
      <c r="AR246" s="120"/>
      <c r="AS246" s="120"/>
      <c r="AT246" s="120"/>
      <c r="AU246" s="120"/>
      <c r="AV246" s="120"/>
      <c r="AW246" s="120"/>
      <c r="AX246" s="120"/>
      <c r="AY246" s="120"/>
      <c r="AZ246" s="120"/>
      <c r="BA246" s="119"/>
      <c r="BB246" s="119"/>
      <c r="BC246" s="119"/>
      <c r="BD246" s="119"/>
      <c r="BE246" s="119"/>
      <c r="BF246" s="119"/>
      <c r="BG246" s="119"/>
      <c r="BH246" s="119"/>
      <c r="BI246" s="119"/>
      <c r="BJ246" s="119"/>
      <c r="BK246" s="119"/>
      <c r="BL246" s="120"/>
      <c r="BM246" s="120"/>
      <c r="BN246" s="120"/>
      <c r="BO246" s="120"/>
      <c r="BP246" s="120"/>
      <c r="BQ246" s="120"/>
      <c r="BR246" s="1399"/>
      <c r="BS246" s="1399"/>
      <c r="BT246" s="1399"/>
      <c r="BU246" s="1399"/>
      <c r="BV246" s="1399"/>
      <c r="BW246" s="1399"/>
      <c r="BX246" s="1399"/>
      <c r="BY246" s="1399"/>
      <c r="BZ246" s="1399"/>
      <c r="CA246" s="1399"/>
      <c r="CB246" s="1399"/>
      <c r="CC246" s="1399"/>
      <c r="CD246" s="1399"/>
    </row>
    <row r="247" spans="1:116" s="119" customFormat="1" ht="7.5" customHeight="1">
      <c r="A247" s="574"/>
      <c r="B247" s="1557"/>
      <c r="C247" s="1401"/>
      <c r="D247" s="1566"/>
      <c r="E247" s="1567"/>
      <c r="F247" s="1567"/>
      <c r="G247" s="1568"/>
      <c r="H247" s="1510"/>
      <c r="I247" s="1510"/>
      <c r="J247" s="1510"/>
      <c r="K247" s="1510"/>
      <c r="L247" s="1510" t="str">
        <f>'4.2.3BR'!G105</f>
        <v>CB08</v>
      </c>
      <c r="M247" s="1510"/>
      <c r="N247" s="1567"/>
      <c r="O247" s="1510"/>
      <c r="P247" s="1510"/>
      <c r="Q247" s="1510"/>
      <c r="R247" s="1569"/>
      <c r="S247" s="1567"/>
      <c r="T247" s="1510"/>
      <c r="U247" s="1510"/>
      <c r="V247" s="1410">
        <f>'4.2.3BR'!K105</f>
        <v>79195.5</v>
      </c>
      <c r="W247" s="1411" t="s">
        <v>596</v>
      </c>
      <c r="X247" s="1412">
        <f>'4.2.3BR'!O105</f>
        <v>79228.5</v>
      </c>
      <c r="Y247" s="853"/>
      <c r="Z247" s="1570"/>
      <c r="AA247" s="1570"/>
      <c r="AB247" s="1396">
        <f>'4.2.3BR'!R105</f>
        <v>33</v>
      </c>
      <c r="AC247" s="1428"/>
      <c r="AD247" s="491"/>
      <c r="AE247" s="492">
        <f>'4.2.3BR'!CB105</f>
        <v>0</v>
      </c>
      <c r="AF247" s="120"/>
      <c r="AG247" s="120"/>
      <c r="AH247" s="120"/>
      <c r="AI247" s="120"/>
      <c r="AJ247" s="120"/>
      <c r="AK247" s="120"/>
      <c r="AL247" s="120"/>
      <c r="AM247" s="120"/>
      <c r="AN247" s="120"/>
      <c r="AO247" s="120"/>
      <c r="AP247" s="120"/>
      <c r="AQ247" s="120"/>
      <c r="AR247" s="120"/>
      <c r="AS247" s="120"/>
      <c r="AT247" s="120"/>
      <c r="AU247" s="120"/>
      <c r="AV247" s="120"/>
      <c r="AW247" s="120"/>
      <c r="AX247" s="120"/>
      <c r="AY247" s="120"/>
      <c r="AZ247" s="120"/>
      <c r="BL247" s="120"/>
      <c r="BM247" s="120"/>
      <c r="BN247" s="120"/>
      <c r="BO247" s="120"/>
      <c r="BP247" s="120"/>
      <c r="BQ247" s="120"/>
      <c r="BR247" s="120"/>
      <c r="BS247" s="120"/>
      <c r="BT247" s="120"/>
      <c r="BU247" s="120"/>
      <c r="BV247" s="120"/>
      <c r="BW247" s="120"/>
      <c r="BX247" s="120"/>
      <c r="BY247" s="120"/>
      <c r="BZ247" s="120"/>
      <c r="CA247" s="120"/>
      <c r="CB247" s="120"/>
      <c r="CC247" s="120"/>
      <c r="CD247" s="120"/>
    </row>
    <row r="248" spans="1:116" s="119" customFormat="1" ht="7.5" customHeight="1">
      <c r="A248" s="574"/>
      <c r="B248" s="1557"/>
      <c r="C248" s="1401"/>
      <c r="D248" s="1566"/>
      <c r="E248" s="1567"/>
      <c r="F248" s="1567"/>
      <c r="G248" s="1568" t="s">
        <v>676</v>
      </c>
      <c r="H248" s="1510"/>
      <c r="I248" s="1510"/>
      <c r="J248" s="1510"/>
      <c r="K248" s="1510"/>
      <c r="L248" s="1510"/>
      <c r="M248" s="1510"/>
      <c r="N248" s="1567"/>
      <c r="O248" s="1510"/>
      <c r="P248" s="1510"/>
      <c r="Q248" s="1510"/>
      <c r="R248" s="1569"/>
      <c r="S248" s="1567"/>
      <c r="T248" s="1510"/>
      <c r="U248" s="1510"/>
      <c r="V248" s="1390">
        <f>X247</f>
        <v>79228.5</v>
      </c>
      <c r="W248" s="1391" t="s">
        <v>596</v>
      </c>
      <c r="X248" s="1392">
        <f>V249</f>
        <v>80071</v>
      </c>
      <c r="Y248" s="1393"/>
      <c r="Z248" s="1570"/>
      <c r="AA248" s="1570"/>
      <c r="AB248" s="1396">
        <f>X248-V248-Z248</f>
        <v>842.5</v>
      </c>
      <c r="AC248" s="1428"/>
      <c r="AD248" s="491"/>
      <c r="AE248" s="492" t="str">
        <f>'4.2.1NEE'!AR128</f>
        <v>L &lt; 1,000 m</v>
      </c>
      <c r="AF248" s="120"/>
      <c r="AG248" s="120"/>
      <c r="AH248" s="120"/>
      <c r="AI248" s="120"/>
      <c r="AJ248" s="120"/>
      <c r="AK248" s="120"/>
      <c r="AL248" s="120"/>
      <c r="AM248" s="120"/>
      <c r="AN248" s="120"/>
      <c r="AO248" s="120"/>
      <c r="AP248" s="120"/>
      <c r="AQ248" s="120"/>
      <c r="AR248" s="120"/>
      <c r="AS248" s="120"/>
      <c r="AT248" s="120"/>
      <c r="AU248" s="120"/>
      <c r="AV248" s="120"/>
      <c r="AW248" s="120"/>
      <c r="AX248" s="120"/>
      <c r="AY248" s="120"/>
      <c r="AZ248" s="120"/>
      <c r="BA248" s="120"/>
      <c r="BB248" s="120"/>
      <c r="BC248" s="120"/>
      <c r="BD248" s="120"/>
      <c r="BE248" s="120"/>
      <c r="BF248" s="120"/>
      <c r="BG248" s="120"/>
      <c r="BH248" s="120"/>
      <c r="BI248" s="120"/>
      <c r="BJ248" s="120"/>
      <c r="BK248" s="120"/>
      <c r="BR248" s="120"/>
      <c r="BS248" s="120"/>
      <c r="BT248" s="120"/>
      <c r="BU248" s="120"/>
      <c r="BV248" s="120"/>
      <c r="BW248" s="120"/>
      <c r="BX248" s="120"/>
      <c r="BY248" s="120"/>
      <c r="BZ248" s="120"/>
      <c r="CA248" s="120"/>
      <c r="CB248" s="120"/>
      <c r="CC248" s="120"/>
      <c r="CD248" s="120"/>
    </row>
    <row r="249" spans="1:116" s="119" customFormat="1" ht="7.5" customHeight="1">
      <c r="A249" s="574"/>
      <c r="B249" s="1557"/>
      <c r="C249" s="1401"/>
      <c r="D249" s="1566"/>
      <c r="E249" s="1567"/>
      <c r="F249" s="1567"/>
      <c r="G249" s="1568"/>
      <c r="H249" s="1510"/>
      <c r="I249" s="1510"/>
      <c r="J249" s="1510"/>
      <c r="K249" s="1510"/>
      <c r="L249" s="1510"/>
      <c r="M249" s="1510"/>
      <c r="N249" s="1567"/>
      <c r="O249" s="1510" t="str">
        <f>'4.2.3BR'!G148</f>
        <v>FO06</v>
      </c>
      <c r="P249" s="1510"/>
      <c r="Q249" s="1510"/>
      <c r="R249" s="1569"/>
      <c r="S249" s="1567"/>
      <c r="T249" s="1510"/>
      <c r="U249" s="1510"/>
      <c r="V249" s="2318">
        <f>'4.2.3BR'!I148</f>
        <v>80071</v>
      </c>
      <c r="W249" s="2319"/>
      <c r="X249" s="2319"/>
      <c r="Y249" s="2320"/>
      <c r="Z249" s="1570"/>
      <c r="AA249" s="1570"/>
      <c r="AB249" s="2313" t="s">
        <v>596</v>
      </c>
      <c r="AC249" s="2314"/>
      <c r="AD249" s="491"/>
      <c r="AE249" s="492">
        <f>'4.2.3BR'!CB148</f>
        <v>0</v>
      </c>
      <c r="AF249" s="120"/>
      <c r="AG249" s="120"/>
      <c r="AH249" s="120"/>
      <c r="AI249" s="120"/>
      <c r="AJ249" s="120"/>
      <c r="AK249" s="120"/>
      <c r="AL249" s="120"/>
      <c r="AM249" s="120"/>
      <c r="AN249" s="120"/>
      <c r="AO249" s="120"/>
      <c r="AP249" s="120"/>
      <c r="AQ249" s="120"/>
      <c r="AR249" s="120"/>
      <c r="AS249" s="120"/>
      <c r="AT249" s="120"/>
      <c r="AU249" s="120"/>
      <c r="AV249" s="120"/>
      <c r="AW249" s="120"/>
      <c r="AX249" s="120"/>
      <c r="AY249" s="120"/>
      <c r="AZ249" s="120"/>
      <c r="BA249" s="120"/>
      <c r="BB249" s="120"/>
      <c r="BC249" s="120"/>
      <c r="BD249" s="120"/>
      <c r="BE249" s="120"/>
      <c r="BF249" s="120"/>
      <c r="BG249" s="120"/>
      <c r="BH249" s="120"/>
      <c r="BI249" s="120"/>
      <c r="BJ249" s="120"/>
      <c r="BK249" s="120"/>
      <c r="BR249" s="120"/>
      <c r="BS249" s="120"/>
      <c r="BT249" s="120"/>
      <c r="BU249" s="120"/>
      <c r="BV249" s="120"/>
      <c r="BW249" s="120"/>
      <c r="BX249" s="120"/>
      <c r="BY249" s="120"/>
      <c r="BZ249" s="120"/>
      <c r="CA249" s="120"/>
      <c r="CB249" s="120"/>
      <c r="CC249" s="120"/>
      <c r="CD249" s="120"/>
    </row>
    <row r="250" spans="1:116" s="119" customFormat="1" ht="7.5" customHeight="1">
      <c r="A250" s="574"/>
      <c r="B250" s="1557"/>
      <c r="C250" s="1401"/>
      <c r="D250" s="1834"/>
      <c r="E250" s="1835"/>
      <c r="F250" s="1835"/>
      <c r="G250" s="1836" t="s">
        <v>677</v>
      </c>
      <c r="H250" s="1837"/>
      <c r="I250" s="1837"/>
      <c r="J250" s="1837"/>
      <c r="K250" s="1837"/>
      <c r="L250" s="1837"/>
      <c r="M250" s="1837"/>
      <c r="N250" s="1835"/>
      <c r="O250" s="1837"/>
      <c r="P250" s="1837"/>
      <c r="Q250" s="1837"/>
      <c r="R250" s="1838"/>
      <c r="S250" s="1835"/>
      <c r="T250" s="1837"/>
      <c r="U250" s="1837"/>
      <c r="V250" s="1839">
        <f>V249</f>
        <v>80071</v>
      </c>
      <c r="W250" s="1840" t="s">
        <v>596</v>
      </c>
      <c r="X250" s="1841">
        <f>X243</f>
        <v>81500</v>
      </c>
      <c r="Y250" s="1842"/>
      <c r="Z250" s="1843"/>
      <c r="AA250" s="1843"/>
      <c r="AB250" s="1844">
        <f>X250-V250-Z250</f>
        <v>1429</v>
      </c>
      <c r="AC250" s="1845"/>
      <c r="AD250" s="1846"/>
      <c r="AE250" s="1847" t="str">
        <f>'4.2.1NEE'!AR129</f>
        <v>1,000 m &lt; NEE101+NEE102-DE07 &lt; 2,000 m</v>
      </c>
      <c r="AF250" s="120"/>
      <c r="AG250" s="120"/>
      <c r="AH250" s="120"/>
      <c r="AI250" s="120"/>
      <c r="AJ250" s="120"/>
      <c r="AK250" s="120"/>
      <c r="AL250" s="120"/>
      <c r="AM250" s="120"/>
      <c r="AN250" s="120"/>
      <c r="AO250" s="120"/>
      <c r="AP250" s="120"/>
      <c r="AQ250" s="120"/>
      <c r="AR250" s="120"/>
      <c r="AS250" s="120"/>
      <c r="AT250" s="120"/>
      <c r="AU250" s="120"/>
      <c r="AV250" s="120"/>
      <c r="AW250" s="120"/>
      <c r="AX250" s="120"/>
      <c r="AY250" s="120"/>
      <c r="AZ250" s="120"/>
      <c r="BA250" s="120"/>
      <c r="BB250" s="120"/>
      <c r="BC250" s="120"/>
      <c r="BD250" s="120"/>
      <c r="BE250" s="120"/>
      <c r="BF250" s="120"/>
      <c r="BG250" s="120"/>
      <c r="BH250" s="120"/>
      <c r="BI250" s="120"/>
      <c r="BJ250" s="120"/>
      <c r="BK250" s="120"/>
      <c r="BL250" s="120"/>
      <c r="BM250" s="120"/>
      <c r="BN250" s="120"/>
      <c r="BO250" s="120"/>
      <c r="BP250" s="120"/>
      <c r="BQ250" s="120"/>
    </row>
    <row r="251" spans="1:116" s="119" customFormat="1" ht="7.5" customHeight="1">
      <c r="A251" s="574"/>
      <c r="B251" s="1557"/>
      <c r="C251" s="1401"/>
      <c r="D251" s="1645"/>
      <c r="E251" s="1646" t="str">
        <f>'4.2.7DE'!G45</f>
        <v>DE07</v>
      </c>
      <c r="F251" s="1646"/>
      <c r="G251" s="1647"/>
      <c r="H251" s="1530"/>
      <c r="I251" s="1530"/>
      <c r="J251" s="1530"/>
      <c r="K251" s="1530"/>
      <c r="L251" s="1530"/>
      <c r="M251" s="1530"/>
      <c r="N251" s="1646"/>
      <c r="O251" s="1530"/>
      <c r="P251" s="1530"/>
      <c r="Q251" s="1530"/>
      <c r="R251" s="1648"/>
      <c r="S251" s="1646"/>
      <c r="T251" s="1530"/>
      <c r="U251" s="1530"/>
      <c r="V251" s="1531">
        <f>'4.2.7DE'!I45</f>
        <v>80350</v>
      </c>
      <c r="W251" s="1532" t="s">
        <v>596</v>
      </c>
      <c r="X251" s="1533">
        <f>'4.2.7DE'!L45</f>
        <v>80575</v>
      </c>
      <c r="Y251" s="1534"/>
      <c r="Z251" s="1649"/>
      <c r="AA251" s="1649"/>
      <c r="AB251" s="1536">
        <f>X251-V251-Z251</f>
        <v>225</v>
      </c>
      <c r="AC251" s="1650"/>
      <c r="AD251" s="499"/>
      <c r="AE251" s="500"/>
      <c r="AF251" s="1399"/>
      <c r="AG251" s="1399"/>
      <c r="AH251" s="1399"/>
      <c r="AI251" s="1399"/>
      <c r="AJ251" s="1399"/>
      <c r="AK251" s="1399"/>
      <c r="AL251" s="1399"/>
      <c r="AM251" s="1399"/>
      <c r="AN251" s="1399"/>
      <c r="AO251" s="1399"/>
      <c r="AP251" s="1399"/>
      <c r="AQ251" s="1399"/>
      <c r="AR251" s="1399"/>
      <c r="AS251" s="1399"/>
      <c r="AT251" s="1399"/>
      <c r="AU251" s="1399"/>
      <c r="AV251" s="1399"/>
      <c r="AW251" s="1399"/>
      <c r="AX251" s="1399"/>
      <c r="AY251" s="1399"/>
      <c r="AZ251" s="1399"/>
      <c r="BA251" s="1399"/>
      <c r="BB251" s="1399"/>
      <c r="BC251" s="1399"/>
      <c r="BD251" s="1399"/>
      <c r="BE251" s="1399"/>
      <c r="BF251" s="1399"/>
      <c r="BG251" s="1399"/>
      <c r="BH251" s="1399"/>
      <c r="BI251" s="1399"/>
      <c r="BJ251" s="1399"/>
      <c r="BK251" s="1399"/>
      <c r="BL251" s="120"/>
      <c r="BM251" s="120"/>
      <c r="BN251" s="120"/>
      <c r="BO251" s="120"/>
      <c r="BP251" s="120"/>
      <c r="BQ251" s="120"/>
    </row>
    <row r="252" spans="1:116" s="119" customFormat="1" ht="7.5" customHeight="1">
      <c r="A252" s="579"/>
      <c r="B252" s="1658"/>
      <c r="C252" s="1764"/>
      <c r="D252" s="1783"/>
      <c r="E252" s="1784"/>
      <c r="F252" s="1784"/>
      <c r="G252" s="1785"/>
      <c r="H252" s="1785"/>
      <c r="I252" s="1785"/>
      <c r="J252" s="1785"/>
      <c r="K252" s="1785"/>
      <c r="L252" s="1785"/>
      <c r="M252" s="1785"/>
      <c r="N252" s="1784"/>
      <c r="O252" s="1785"/>
      <c r="P252" s="1785"/>
      <c r="Q252" s="1785"/>
      <c r="R252" s="1786"/>
      <c r="S252" s="1784"/>
      <c r="T252" s="1785"/>
      <c r="U252" s="1785"/>
      <c r="V252" s="1848"/>
      <c r="W252" s="1849"/>
      <c r="X252" s="1850"/>
      <c r="Y252" s="1851"/>
      <c r="Z252" s="1787"/>
      <c r="AA252" s="1787"/>
      <c r="AB252" s="1852"/>
      <c r="AC252" s="1853"/>
      <c r="AD252" s="519"/>
      <c r="AE252" s="520"/>
      <c r="AF252" s="120"/>
      <c r="AG252" s="120"/>
      <c r="AH252" s="120"/>
      <c r="AI252" s="120"/>
      <c r="AJ252" s="120"/>
      <c r="AK252" s="120"/>
      <c r="AL252" s="120"/>
      <c r="AM252" s="120"/>
      <c r="AN252" s="120"/>
      <c r="AO252" s="120"/>
      <c r="AP252" s="120"/>
      <c r="AQ252" s="120"/>
      <c r="AR252" s="120"/>
      <c r="AS252" s="120"/>
      <c r="AT252" s="120"/>
      <c r="AU252" s="120"/>
      <c r="AV252" s="120"/>
      <c r="AW252" s="120"/>
      <c r="AX252" s="120"/>
      <c r="AY252" s="120"/>
      <c r="AZ252" s="120"/>
      <c r="BA252" s="120"/>
      <c r="BB252" s="120"/>
      <c r="BC252" s="120"/>
      <c r="BD252" s="120"/>
      <c r="BE252" s="120"/>
      <c r="BF252" s="120"/>
      <c r="BG252" s="120"/>
      <c r="BH252" s="120"/>
      <c r="BI252" s="120"/>
      <c r="BJ252" s="120"/>
      <c r="BK252" s="120"/>
      <c r="BL252" s="120"/>
      <c r="BM252" s="120"/>
      <c r="BN252" s="120"/>
      <c r="BO252" s="120"/>
      <c r="BP252" s="120"/>
      <c r="BQ252" s="120"/>
    </row>
    <row r="253" spans="1:116" s="119" customFormat="1" ht="7.5" customHeight="1">
      <c r="A253" s="585"/>
      <c r="B253" s="1553" t="s">
        <v>598</v>
      </c>
      <c r="C253" s="1554" t="s">
        <v>745</v>
      </c>
      <c r="D253" s="1363" t="s">
        <v>746</v>
      </c>
      <c r="E253" s="1364"/>
      <c r="F253" s="1364"/>
      <c r="G253" s="1365"/>
      <c r="H253" s="1365"/>
      <c r="I253" s="1365"/>
      <c r="J253" s="1365"/>
      <c r="K253" s="1365"/>
      <c r="L253" s="1365"/>
      <c r="M253" s="1365"/>
      <c r="N253" s="1364"/>
      <c r="O253" s="1365"/>
      <c r="P253" s="1365"/>
      <c r="Q253" s="1365"/>
      <c r="R253" s="1369"/>
      <c r="S253" s="1364"/>
      <c r="T253" s="1365"/>
      <c r="U253" s="1365"/>
      <c r="V253" s="1370">
        <v>81500</v>
      </c>
      <c r="W253" s="1776" t="s">
        <v>596</v>
      </c>
      <c r="X253" s="1372">
        <v>87000</v>
      </c>
      <c r="Y253" s="1373"/>
      <c r="Z253" s="1555"/>
      <c r="AA253" s="1555"/>
      <c r="AB253" s="1376">
        <f>(X253-V253)-Z253</f>
        <v>5500</v>
      </c>
      <c r="AC253" s="1504"/>
      <c r="AD253" s="488"/>
      <c r="AE253" s="476"/>
      <c r="AF253" s="120"/>
      <c r="AG253" s="120"/>
      <c r="AH253" s="120"/>
      <c r="AI253" s="120"/>
      <c r="AJ253" s="120"/>
      <c r="AK253" s="120"/>
      <c r="AL253" s="120"/>
      <c r="AM253" s="120"/>
      <c r="AN253" s="120"/>
      <c r="AO253" s="120"/>
      <c r="AP253" s="120"/>
      <c r="AQ253" s="120"/>
      <c r="AR253" s="120"/>
      <c r="AS253" s="120"/>
      <c r="AT253" s="120"/>
      <c r="AU253" s="120"/>
      <c r="AV253" s="120"/>
      <c r="AW253" s="120"/>
      <c r="AX253" s="120"/>
      <c r="AY253" s="120"/>
      <c r="AZ253" s="120"/>
      <c r="BA253" s="120"/>
      <c r="BB253" s="120"/>
      <c r="BC253" s="120"/>
      <c r="BD253" s="120"/>
      <c r="BE253" s="120"/>
      <c r="BF253" s="120"/>
      <c r="BG253" s="120"/>
      <c r="BH253" s="120"/>
      <c r="BI253" s="120"/>
      <c r="BJ253" s="120"/>
      <c r="BK253" s="120"/>
      <c r="BL253" s="1399"/>
      <c r="BM253" s="1399"/>
      <c r="BN253" s="1399"/>
      <c r="BO253" s="1399"/>
      <c r="BP253" s="1399"/>
      <c r="BQ253" s="1399"/>
      <c r="CE253" s="120"/>
    </row>
    <row r="254" spans="1:116" s="480" customFormat="1" ht="7.5" customHeight="1">
      <c r="A254" s="1507"/>
      <c r="B254" s="1633"/>
      <c r="C254" s="1653"/>
      <c r="D254" s="1381"/>
      <c r="E254" s="1382"/>
      <c r="F254" s="1382"/>
      <c r="G254" s="1665" t="s">
        <v>678</v>
      </c>
      <c r="H254" s="1389"/>
      <c r="I254" s="1389"/>
      <c r="J254" s="1389"/>
      <c r="K254" s="1389"/>
      <c r="L254" s="1389"/>
      <c r="M254" s="1389"/>
      <c r="N254" s="1382"/>
      <c r="O254" s="1389"/>
      <c r="P254" s="1389"/>
      <c r="Q254" s="1389"/>
      <c r="R254" s="1388"/>
      <c r="S254" s="1382"/>
      <c r="T254" s="1389"/>
      <c r="U254" s="1389"/>
      <c r="V254" s="1390">
        <f>V253</f>
        <v>81500</v>
      </c>
      <c r="W254" s="1635" t="s">
        <v>596</v>
      </c>
      <c r="X254" s="1392">
        <f>V255</f>
        <v>81533.5</v>
      </c>
      <c r="Y254" s="1393"/>
      <c r="Z254" s="1563"/>
      <c r="AA254" s="1563"/>
      <c r="AB254" s="1396">
        <f>X254-V254-Z254</f>
        <v>33.5</v>
      </c>
      <c r="AC254" s="1447"/>
      <c r="AD254" s="1636"/>
      <c r="AE254" s="477" t="str">
        <f>'4.2.1NEE'!AR131</f>
        <v>1,000 m &lt; NEE101+NEE102-DE07 &lt; 2,000 m</v>
      </c>
      <c r="AF254" s="120"/>
      <c r="AG254" s="120"/>
      <c r="AH254" s="120"/>
      <c r="AI254" s="120"/>
      <c r="AJ254" s="120"/>
      <c r="AK254" s="120"/>
      <c r="AL254" s="120"/>
      <c r="AM254" s="120"/>
      <c r="AN254" s="120"/>
      <c r="AO254" s="120"/>
      <c r="AP254" s="120"/>
      <c r="AQ254" s="120"/>
      <c r="AR254" s="120"/>
      <c r="AS254" s="120"/>
      <c r="AT254" s="120"/>
      <c r="AU254" s="120"/>
      <c r="AV254" s="120"/>
      <c r="AW254" s="120"/>
      <c r="AX254" s="120"/>
      <c r="AY254" s="120"/>
      <c r="AZ254" s="120"/>
      <c r="BA254" s="120"/>
      <c r="BB254" s="120"/>
      <c r="BC254" s="120"/>
      <c r="BD254" s="120"/>
      <c r="BE254" s="120"/>
      <c r="BF254" s="120"/>
      <c r="BG254" s="120"/>
      <c r="BH254" s="120"/>
      <c r="BI254" s="120"/>
      <c r="BJ254" s="120"/>
      <c r="BK254" s="120"/>
      <c r="BL254" s="120"/>
      <c r="BM254" s="120"/>
      <c r="BN254" s="120"/>
      <c r="BO254" s="120"/>
      <c r="BP254" s="120"/>
      <c r="BQ254" s="120"/>
      <c r="CE254" s="1399"/>
    </row>
    <row r="255" spans="1:116" s="480" customFormat="1" ht="7.5" customHeight="1">
      <c r="A255" s="1507"/>
      <c r="B255" s="1633"/>
      <c r="C255" s="1653"/>
      <c r="D255" s="1381"/>
      <c r="E255" s="1382"/>
      <c r="F255" s="1382"/>
      <c r="G255" s="1383"/>
      <c r="H255" s="1389"/>
      <c r="I255" s="1389"/>
      <c r="J255" s="1389"/>
      <c r="K255" s="1389"/>
      <c r="L255" s="1389" t="str">
        <f>'4.2.3BR'!G107</f>
        <v>CB09</v>
      </c>
      <c r="M255" s="1389"/>
      <c r="N255" s="1382"/>
      <c r="O255" s="1389"/>
      <c r="P255" s="1389"/>
      <c r="Q255" s="1389"/>
      <c r="R255" s="1388"/>
      <c r="S255" s="1382"/>
      <c r="T255" s="1389"/>
      <c r="U255" s="1389"/>
      <c r="V255" s="1390">
        <f>'4.2.3BR'!K107</f>
        <v>81533.5</v>
      </c>
      <c r="W255" s="1635" t="s">
        <v>596</v>
      </c>
      <c r="X255" s="1392">
        <f>'4.2.3BR'!O107</f>
        <v>81578.5</v>
      </c>
      <c r="Y255" s="1393"/>
      <c r="Z255" s="1563"/>
      <c r="AA255" s="1563"/>
      <c r="AB255" s="1396">
        <f>'4.2.3BR'!R107</f>
        <v>45</v>
      </c>
      <c r="AC255" s="1447"/>
      <c r="AD255" s="1636"/>
      <c r="AE255" s="477">
        <f>'4.2.3BR'!CB107</f>
        <v>0</v>
      </c>
      <c r="AF255" s="120"/>
      <c r="AG255" s="120"/>
      <c r="AH255" s="120"/>
      <c r="AI255" s="120"/>
      <c r="AJ255" s="120"/>
      <c r="AK255" s="120"/>
      <c r="AL255" s="120"/>
      <c r="AM255" s="120"/>
      <c r="AN255" s="120"/>
      <c r="AO255" s="120"/>
      <c r="AP255" s="120"/>
      <c r="AQ255" s="120"/>
      <c r="AR255" s="120"/>
      <c r="AS255" s="120"/>
      <c r="AT255" s="120"/>
      <c r="AU255" s="120"/>
      <c r="AV255" s="120"/>
      <c r="AW255" s="120"/>
      <c r="AX255" s="120"/>
      <c r="AY255" s="120"/>
      <c r="AZ255" s="120"/>
      <c r="BA255" s="120"/>
      <c r="BB255" s="120"/>
      <c r="BC255" s="120"/>
      <c r="BD255" s="120"/>
      <c r="BE255" s="120"/>
      <c r="BF255" s="120"/>
      <c r="BG255" s="120"/>
      <c r="BH255" s="120"/>
      <c r="BI255" s="120"/>
      <c r="BJ255" s="120"/>
      <c r="BK255" s="120"/>
      <c r="BL255" s="120"/>
      <c r="BM255" s="120"/>
      <c r="BN255" s="120"/>
      <c r="BO255" s="120"/>
      <c r="BP255" s="120"/>
      <c r="BQ255" s="120"/>
      <c r="CE255" s="1399"/>
    </row>
    <row r="256" spans="1:116" s="480" customFormat="1" ht="7.5" customHeight="1">
      <c r="A256" s="1507"/>
      <c r="B256" s="1633"/>
      <c r="C256" s="1653"/>
      <c r="D256" s="1381"/>
      <c r="E256" s="1382"/>
      <c r="F256" s="1382"/>
      <c r="G256" s="1383" t="s">
        <v>679</v>
      </c>
      <c r="H256" s="1389"/>
      <c r="I256" s="1389"/>
      <c r="J256" s="1389"/>
      <c r="K256" s="1389"/>
      <c r="L256" s="1389"/>
      <c r="M256" s="1389"/>
      <c r="N256" s="1382"/>
      <c r="O256" s="1389"/>
      <c r="P256" s="1389"/>
      <c r="Q256" s="1389"/>
      <c r="R256" s="1388"/>
      <c r="S256" s="1382"/>
      <c r="T256" s="1389"/>
      <c r="U256" s="1389"/>
      <c r="V256" s="1390">
        <f>X255</f>
        <v>81578.5</v>
      </c>
      <c r="W256" s="1635" t="s">
        <v>596</v>
      </c>
      <c r="X256" s="1392">
        <f>V257</f>
        <v>82485</v>
      </c>
      <c r="Y256" s="1393"/>
      <c r="Z256" s="1563"/>
      <c r="AA256" s="1563"/>
      <c r="AB256" s="1396">
        <f>X256-V256-Z256</f>
        <v>906.5</v>
      </c>
      <c r="AC256" s="1447"/>
      <c r="AD256" s="1636"/>
      <c r="AE256" s="477" t="str">
        <f>'4.2.1NEE'!AR132</f>
        <v>L &lt; 1,000 m</v>
      </c>
      <c r="AF256" s="120"/>
      <c r="AG256" s="120"/>
      <c r="AH256" s="120"/>
      <c r="AI256" s="120"/>
      <c r="AJ256" s="120"/>
      <c r="AK256" s="120"/>
      <c r="AL256" s="120"/>
      <c r="AM256" s="120"/>
      <c r="AN256" s="120"/>
      <c r="AO256" s="120"/>
      <c r="AP256" s="120"/>
      <c r="AQ256" s="120"/>
      <c r="AR256" s="120"/>
      <c r="AS256" s="120"/>
      <c r="AT256" s="120"/>
      <c r="AU256" s="120"/>
      <c r="AV256" s="120"/>
      <c r="AW256" s="120"/>
      <c r="AX256" s="120"/>
      <c r="AY256" s="120"/>
      <c r="AZ256" s="120"/>
      <c r="BA256" s="120"/>
      <c r="BB256" s="120"/>
      <c r="BC256" s="120"/>
      <c r="BD256" s="120"/>
      <c r="BE256" s="120"/>
      <c r="BF256" s="120"/>
      <c r="BG256" s="120"/>
      <c r="BH256" s="120"/>
      <c r="BI256" s="120"/>
      <c r="BJ256" s="120"/>
      <c r="BK256" s="120"/>
      <c r="BL256" s="120"/>
      <c r="BM256" s="120"/>
      <c r="BN256" s="120"/>
      <c r="BO256" s="120"/>
      <c r="BP256" s="120"/>
      <c r="BQ256" s="120"/>
      <c r="CE256" s="1399"/>
    </row>
    <row r="257" spans="1:116" s="480" customFormat="1" ht="7.5" customHeight="1">
      <c r="A257" s="1507"/>
      <c r="B257" s="1633"/>
      <c r="C257" s="1653"/>
      <c r="D257" s="1381"/>
      <c r="E257" s="1382"/>
      <c r="F257" s="1382"/>
      <c r="G257" s="1383"/>
      <c r="H257" s="1389"/>
      <c r="I257" s="1389"/>
      <c r="J257" s="1389" t="str">
        <f>'4.2.3BR'!G108</f>
        <v>ORB08</v>
      </c>
      <c r="K257" s="1389"/>
      <c r="L257" s="1389"/>
      <c r="M257" s="1389"/>
      <c r="N257" s="1382"/>
      <c r="O257" s="1389"/>
      <c r="P257" s="1389"/>
      <c r="Q257" s="1389"/>
      <c r="R257" s="1388"/>
      <c r="S257" s="1382"/>
      <c r="T257" s="1389"/>
      <c r="U257" s="1389"/>
      <c r="V257" s="1390">
        <f>'4.2.3BR'!K108</f>
        <v>82485</v>
      </c>
      <c r="W257" s="1635" t="s">
        <v>596</v>
      </c>
      <c r="X257" s="1392">
        <f>'4.2.3BR'!O108</f>
        <v>82569</v>
      </c>
      <c r="Y257" s="1393"/>
      <c r="Z257" s="1563"/>
      <c r="AA257" s="1563"/>
      <c r="AB257" s="1396">
        <f>X257-V257-Z257</f>
        <v>84</v>
      </c>
      <c r="AC257" s="1447"/>
      <c r="AD257" s="1636"/>
      <c r="AE257" s="477">
        <f>'4.2.3BR'!CB108</f>
        <v>0</v>
      </c>
      <c r="AF257" s="120"/>
      <c r="AG257" s="120"/>
      <c r="AH257" s="120"/>
      <c r="AI257" s="120"/>
      <c r="AJ257" s="120"/>
      <c r="AK257" s="120"/>
      <c r="AL257" s="120"/>
      <c r="AM257" s="120"/>
      <c r="AN257" s="120"/>
      <c r="AO257" s="120"/>
      <c r="AP257" s="120"/>
      <c r="AQ257" s="120"/>
      <c r="AR257" s="120"/>
      <c r="AS257" s="120"/>
      <c r="AT257" s="120"/>
      <c r="AU257" s="120"/>
      <c r="AV257" s="120"/>
      <c r="AW257" s="120"/>
      <c r="AX257" s="120"/>
      <c r="AY257" s="120"/>
      <c r="AZ257" s="120"/>
      <c r="BA257" s="120"/>
      <c r="BB257" s="120"/>
      <c r="BC257" s="120"/>
      <c r="BD257" s="120"/>
      <c r="BE257" s="120"/>
      <c r="BF257" s="120"/>
      <c r="BG257" s="120"/>
      <c r="BH257" s="120"/>
      <c r="BI257" s="120"/>
      <c r="BJ257" s="120"/>
      <c r="BK257" s="120"/>
      <c r="BL257" s="120"/>
      <c r="BM257" s="120"/>
      <c r="BN257" s="120"/>
      <c r="BO257" s="120"/>
      <c r="BP257" s="120"/>
      <c r="BQ257" s="120"/>
      <c r="CE257" s="1399"/>
    </row>
    <row r="258" spans="1:116" s="119" customFormat="1" ht="7.5" customHeight="1">
      <c r="A258" s="574"/>
      <c r="B258" s="1557"/>
      <c r="C258" s="1502"/>
      <c r="D258" s="1566"/>
      <c r="E258" s="1567"/>
      <c r="F258" s="1567"/>
      <c r="G258" s="1568" t="s">
        <v>782</v>
      </c>
      <c r="H258" s="1510"/>
      <c r="I258" s="1510"/>
      <c r="J258" s="1510"/>
      <c r="K258" s="1510"/>
      <c r="L258" s="1510"/>
      <c r="M258" s="1510"/>
      <c r="N258" s="1567"/>
      <c r="O258" s="1510"/>
      <c r="P258" s="1510"/>
      <c r="Q258" s="1510"/>
      <c r="R258" s="1569"/>
      <c r="S258" s="1567"/>
      <c r="T258" s="1510"/>
      <c r="U258" s="1510"/>
      <c r="V258" s="1410">
        <f>X257</f>
        <v>82569</v>
      </c>
      <c r="W258" s="1411" t="s">
        <v>596</v>
      </c>
      <c r="X258" s="1412">
        <f>V259</f>
        <v>83800</v>
      </c>
      <c r="Y258" s="853"/>
      <c r="Z258" s="1570"/>
      <c r="AA258" s="1570"/>
      <c r="AB258" s="1415">
        <f>X258-V258-Z258</f>
        <v>1231</v>
      </c>
      <c r="AC258" s="1414"/>
      <c r="AD258" s="491"/>
      <c r="AE258" s="492" t="str">
        <f>'4.2.1NEE'!AR133</f>
        <v>NEE104-DE08 &lt; 1,000 m</v>
      </c>
      <c r="AF258" s="120"/>
      <c r="AG258" s="120"/>
      <c r="AH258" s="120"/>
      <c r="AI258" s="120"/>
      <c r="AJ258" s="120"/>
      <c r="AK258" s="120"/>
      <c r="AL258" s="120"/>
      <c r="AM258" s="120"/>
      <c r="AN258" s="120"/>
      <c r="AO258" s="120"/>
      <c r="AP258" s="120"/>
      <c r="AQ258" s="120"/>
      <c r="AR258" s="120"/>
      <c r="AS258" s="120"/>
      <c r="AT258" s="120"/>
      <c r="AU258" s="120"/>
      <c r="AV258" s="120"/>
      <c r="AW258" s="120"/>
      <c r="AX258" s="120"/>
      <c r="AY258" s="120"/>
      <c r="AZ258" s="120"/>
      <c r="BA258" s="120"/>
      <c r="BB258" s="120"/>
      <c r="BC258" s="120"/>
      <c r="BD258" s="120"/>
      <c r="BE258" s="120"/>
      <c r="BF258" s="120"/>
      <c r="BG258" s="120"/>
      <c r="BH258" s="120"/>
      <c r="BI258" s="120"/>
      <c r="BJ258" s="120"/>
      <c r="BK258" s="120"/>
      <c r="BL258" s="120"/>
      <c r="BM258" s="120"/>
      <c r="BN258" s="120"/>
      <c r="BO258" s="120"/>
      <c r="BP258" s="120"/>
      <c r="BQ258" s="120"/>
      <c r="BR258" s="120"/>
      <c r="BS258" s="120"/>
      <c r="BT258" s="120"/>
      <c r="BU258" s="120"/>
      <c r="BV258" s="120"/>
      <c r="BW258" s="120"/>
      <c r="BX258" s="120"/>
      <c r="BY258" s="120"/>
      <c r="BZ258" s="120"/>
      <c r="CA258" s="120"/>
      <c r="CB258" s="120"/>
      <c r="CC258" s="120"/>
      <c r="CD258" s="120"/>
      <c r="CE258" s="120"/>
      <c r="CM258" s="480"/>
      <c r="CN258" s="480"/>
    </row>
    <row r="259" spans="1:116" s="119" customFormat="1" ht="7.5" customHeight="1">
      <c r="A259" s="574"/>
      <c r="B259" s="1557"/>
      <c r="C259" s="1502"/>
      <c r="D259" s="1566"/>
      <c r="E259" s="1567"/>
      <c r="F259" s="1567"/>
      <c r="G259" s="1568"/>
      <c r="H259" s="1510"/>
      <c r="I259" s="1510"/>
      <c r="J259" s="1510"/>
      <c r="K259" s="1510"/>
      <c r="L259" s="1510"/>
      <c r="M259" s="1510"/>
      <c r="N259" s="1567"/>
      <c r="O259" s="1510"/>
      <c r="P259" s="1510"/>
      <c r="Q259" s="1510" t="str">
        <f>'4.2.3BR'!G181</f>
        <v>IRB06</v>
      </c>
      <c r="R259" s="1569"/>
      <c r="S259" s="1567"/>
      <c r="T259" s="1510"/>
      <c r="U259" s="1510"/>
      <c r="V259" s="2318">
        <f>'4.2.3BR'!I181</f>
        <v>83800</v>
      </c>
      <c r="W259" s="2319"/>
      <c r="X259" s="2319"/>
      <c r="Y259" s="2320"/>
      <c r="Z259" s="1570"/>
      <c r="AA259" s="1570"/>
      <c r="AB259" s="2313" t="s">
        <v>596</v>
      </c>
      <c r="AC259" s="2314"/>
      <c r="AD259" s="491"/>
      <c r="AE259" s="492" t="str">
        <f>'4.2.3BR'!CB181</f>
        <v>IR (Chu Lai IC)</v>
      </c>
      <c r="AF259" s="120"/>
      <c r="AG259" s="120"/>
      <c r="AH259" s="120"/>
      <c r="AI259" s="120"/>
      <c r="AJ259" s="120"/>
      <c r="AK259" s="120"/>
      <c r="AL259" s="120"/>
      <c r="AM259" s="120"/>
      <c r="AN259" s="120"/>
      <c r="AO259" s="120"/>
      <c r="AP259" s="120"/>
      <c r="AQ259" s="120"/>
      <c r="AR259" s="120"/>
      <c r="AS259" s="120"/>
      <c r="AT259" s="120"/>
      <c r="AU259" s="120"/>
      <c r="AV259" s="120"/>
      <c r="AW259" s="120"/>
      <c r="AX259" s="120"/>
      <c r="AY259" s="120"/>
      <c r="AZ259" s="120"/>
      <c r="BA259" s="120"/>
      <c r="BB259" s="120"/>
      <c r="BC259" s="120"/>
      <c r="BD259" s="120"/>
      <c r="BE259" s="120"/>
      <c r="BF259" s="120"/>
      <c r="BG259" s="120"/>
      <c r="BH259" s="120"/>
      <c r="BI259" s="120"/>
      <c r="BJ259" s="120"/>
      <c r="BK259" s="120"/>
      <c r="BL259" s="120"/>
      <c r="BM259" s="120"/>
      <c r="BN259" s="120"/>
      <c r="BO259" s="120"/>
      <c r="BP259" s="120"/>
      <c r="BQ259" s="120"/>
      <c r="CE259" s="120"/>
      <c r="CF259" s="120"/>
    </row>
    <row r="260" spans="1:116" s="119" customFormat="1" ht="7.5" customHeight="1">
      <c r="A260" s="574"/>
      <c r="B260" s="1557"/>
      <c r="C260" s="1502"/>
      <c r="D260" s="1566"/>
      <c r="E260" s="1567"/>
      <c r="F260" s="1567"/>
      <c r="G260" s="1568" t="s">
        <v>680</v>
      </c>
      <c r="H260" s="1510"/>
      <c r="I260" s="1510"/>
      <c r="J260" s="1510"/>
      <c r="K260" s="1510"/>
      <c r="L260" s="1510"/>
      <c r="M260" s="1510"/>
      <c r="N260" s="1567"/>
      <c r="O260" s="1510"/>
      <c r="P260" s="1510"/>
      <c r="Q260" s="1510"/>
      <c r="R260" s="1569"/>
      <c r="S260" s="1567"/>
      <c r="T260" s="1510"/>
      <c r="U260" s="1510"/>
      <c r="V260" s="1410">
        <f>V259</f>
        <v>83800</v>
      </c>
      <c r="W260" s="1411" t="s">
        <v>596</v>
      </c>
      <c r="X260" s="1412">
        <f>V261</f>
        <v>85304</v>
      </c>
      <c r="Y260" s="853"/>
      <c r="Z260" s="1570"/>
      <c r="AA260" s="1570"/>
      <c r="AB260" s="1396">
        <f>X260-V260-Z260</f>
        <v>1504</v>
      </c>
      <c r="AC260" s="1414"/>
      <c r="AD260" s="491"/>
      <c r="AE260" s="492" t="str">
        <f>'4.2.1NEE'!AR134</f>
        <v>1,000 m &lt; L &lt; 2,000 m</v>
      </c>
      <c r="AF260" s="120"/>
      <c r="AG260" s="120"/>
      <c r="AH260" s="120"/>
      <c r="AI260" s="120"/>
      <c r="AJ260" s="120"/>
      <c r="AK260" s="120"/>
      <c r="AL260" s="120"/>
      <c r="AM260" s="120"/>
      <c r="AN260" s="120"/>
      <c r="AO260" s="120"/>
      <c r="AP260" s="120"/>
      <c r="AQ260" s="120"/>
      <c r="AR260" s="120"/>
      <c r="AS260" s="120"/>
      <c r="AT260" s="120"/>
      <c r="AU260" s="120"/>
      <c r="AV260" s="120"/>
      <c r="AW260" s="120"/>
      <c r="AX260" s="120"/>
      <c r="AY260" s="120"/>
      <c r="AZ260" s="120"/>
      <c r="BA260" s="120"/>
      <c r="BB260" s="120"/>
      <c r="BC260" s="120"/>
      <c r="BD260" s="120"/>
      <c r="BE260" s="120"/>
      <c r="BF260" s="120"/>
      <c r="BG260" s="120"/>
      <c r="BH260" s="120"/>
      <c r="BI260" s="120"/>
      <c r="BJ260" s="120"/>
      <c r="BK260" s="120"/>
      <c r="BL260" s="120"/>
      <c r="BM260" s="120"/>
      <c r="BN260" s="120"/>
      <c r="BO260" s="120"/>
      <c r="BP260" s="120"/>
      <c r="BQ260" s="120"/>
      <c r="CE260" s="120"/>
      <c r="CF260" s="120"/>
    </row>
    <row r="261" spans="1:116" s="119" customFormat="1" ht="7.5" customHeight="1">
      <c r="A261" s="574"/>
      <c r="B261" s="1557"/>
      <c r="C261" s="1502"/>
      <c r="D261" s="1566"/>
      <c r="E261" s="1567"/>
      <c r="F261" s="1567"/>
      <c r="G261" s="1568"/>
      <c r="H261" s="1510"/>
      <c r="I261" s="1510"/>
      <c r="J261" s="1510"/>
      <c r="K261" s="1510"/>
      <c r="L261" s="1510" t="str">
        <f>'4.2.3BR'!G109</f>
        <v>CB10</v>
      </c>
      <c r="M261" s="1510"/>
      <c r="N261" s="1567"/>
      <c r="O261" s="1510"/>
      <c r="P261" s="1510"/>
      <c r="Q261" s="1510"/>
      <c r="R261" s="1569"/>
      <c r="S261" s="1567"/>
      <c r="T261" s="1510"/>
      <c r="U261" s="1510"/>
      <c r="V261" s="1410">
        <f>'4.2.3BR'!K109</f>
        <v>85304</v>
      </c>
      <c r="W261" s="1411" t="s">
        <v>596</v>
      </c>
      <c r="X261" s="1412">
        <f>'4.2.3BR'!O109</f>
        <v>85328</v>
      </c>
      <c r="Y261" s="853"/>
      <c r="Z261" s="1570"/>
      <c r="AA261" s="1570"/>
      <c r="AB261" s="1396">
        <f>X261-V261-Z261</f>
        <v>24</v>
      </c>
      <c r="AC261" s="1428"/>
      <c r="AD261" s="491"/>
      <c r="AE261" s="492">
        <f>'4.2.3BR'!CB109</f>
        <v>0</v>
      </c>
      <c r="AF261" s="120"/>
      <c r="AG261" s="120"/>
      <c r="AH261" s="120"/>
      <c r="AI261" s="120"/>
      <c r="AJ261" s="120"/>
      <c r="AK261" s="120"/>
      <c r="AL261" s="120"/>
      <c r="AM261" s="120"/>
      <c r="AN261" s="120"/>
      <c r="AO261" s="120"/>
      <c r="AP261" s="120"/>
      <c r="AQ261" s="120"/>
      <c r="AR261" s="120"/>
      <c r="AS261" s="120"/>
      <c r="AT261" s="120"/>
      <c r="AU261" s="120"/>
      <c r="AV261" s="120"/>
      <c r="AW261" s="120"/>
      <c r="AX261" s="120"/>
      <c r="AY261" s="120"/>
      <c r="AZ261" s="120"/>
      <c r="BA261" s="120"/>
      <c r="BB261" s="120"/>
      <c r="BC261" s="120"/>
      <c r="BD261" s="120"/>
      <c r="BE261" s="120"/>
      <c r="BF261" s="120"/>
      <c r="BG261" s="120"/>
      <c r="BH261" s="120"/>
      <c r="BI261" s="120"/>
      <c r="BJ261" s="120"/>
      <c r="BK261" s="120"/>
      <c r="BL261" s="120"/>
      <c r="BM261" s="120"/>
      <c r="BN261" s="120"/>
      <c r="BO261" s="120"/>
      <c r="BP261" s="120"/>
      <c r="BQ261" s="120"/>
      <c r="CE261" s="120"/>
      <c r="CF261" s="120"/>
    </row>
    <row r="262" spans="1:116" s="119" customFormat="1" ht="7.5" customHeight="1">
      <c r="A262" s="574"/>
      <c r="B262" s="1557"/>
      <c r="C262" s="1502"/>
      <c r="D262" s="1566"/>
      <c r="E262" s="1567"/>
      <c r="F262" s="1567"/>
      <c r="G262" s="1568" t="s">
        <v>683</v>
      </c>
      <c r="H262" s="1510"/>
      <c r="I262" s="1510"/>
      <c r="J262" s="1510"/>
      <c r="K262" s="1510"/>
      <c r="L262" s="1510"/>
      <c r="M262" s="1510"/>
      <c r="N262" s="1567"/>
      <c r="O262" s="1510"/>
      <c r="P262" s="1510"/>
      <c r="Q262" s="1510"/>
      <c r="R262" s="1569"/>
      <c r="S262" s="1567"/>
      <c r="T262" s="1510"/>
      <c r="U262" s="1510"/>
      <c r="V262" s="1410">
        <f>X261</f>
        <v>85328</v>
      </c>
      <c r="W262" s="1411" t="s">
        <v>596</v>
      </c>
      <c r="X262" s="1412">
        <f>V263</f>
        <v>85940</v>
      </c>
      <c r="Y262" s="853"/>
      <c r="Z262" s="1570"/>
      <c r="AA262" s="1570"/>
      <c r="AB262" s="1396">
        <f>X262-V262-Z262</f>
        <v>612</v>
      </c>
      <c r="AC262" s="1428"/>
      <c r="AD262" s="491"/>
      <c r="AE262" s="492" t="str">
        <f>'4.2.1NEE'!AR135</f>
        <v>L &lt; 1,000 m</v>
      </c>
      <c r="AF262" s="120"/>
      <c r="AG262" s="120"/>
      <c r="AH262" s="120"/>
      <c r="AI262" s="120"/>
      <c r="AJ262" s="120"/>
      <c r="AK262" s="120"/>
      <c r="AL262" s="120"/>
      <c r="AM262" s="120"/>
      <c r="AN262" s="120"/>
      <c r="AO262" s="120"/>
      <c r="AP262" s="120"/>
      <c r="AQ262" s="120"/>
      <c r="AR262" s="120"/>
      <c r="AS262" s="120"/>
      <c r="AT262" s="120"/>
      <c r="AU262" s="120"/>
      <c r="AV262" s="120"/>
      <c r="AW262" s="120"/>
      <c r="AX262" s="120"/>
      <c r="AY262" s="120"/>
      <c r="AZ262" s="120"/>
      <c r="BA262" s="120"/>
      <c r="BB262" s="120"/>
      <c r="BC262" s="120"/>
      <c r="BD262" s="120"/>
      <c r="BE262" s="120"/>
      <c r="BF262" s="120"/>
      <c r="BG262" s="120"/>
      <c r="BH262" s="120"/>
      <c r="BI262" s="120"/>
      <c r="BJ262" s="120"/>
      <c r="BK262" s="120"/>
      <c r="BL262" s="120"/>
      <c r="BM262" s="120"/>
      <c r="BN262" s="120"/>
      <c r="BO262" s="120"/>
      <c r="BP262" s="120"/>
      <c r="BQ262" s="120"/>
      <c r="CE262" s="120"/>
      <c r="CF262" s="120"/>
    </row>
    <row r="263" spans="1:116" s="119" customFormat="1" ht="7.5" customHeight="1">
      <c r="A263" s="574"/>
      <c r="B263" s="1557"/>
      <c r="C263" s="1502"/>
      <c r="D263" s="1566"/>
      <c r="E263" s="1567"/>
      <c r="F263" s="1567"/>
      <c r="G263" s="1568"/>
      <c r="H263" s="1510"/>
      <c r="I263" s="1510"/>
      <c r="J263" s="1510"/>
      <c r="K263" s="1510"/>
      <c r="L263" s="1510"/>
      <c r="M263" s="1510"/>
      <c r="N263" s="1567"/>
      <c r="O263" s="1510" t="str">
        <f>'4.2.3BR'!G150</f>
        <v>FO07</v>
      </c>
      <c r="P263" s="1510"/>
      <c r="Q263" s="1510"/>
      <c r="R263" s="1569"/>
      <c r="S263" s="1567"/>
      <c r="T263" s="1510"/>
      <c r="U263" s="1510"/>
      <c r="V263" s="2318">
        <f>'4.2.3BR'!I150</f>
        <v>85940</v>
      </c>
      <c r="W263" s="2319"/>
      <c r="X263" s="2319"/>
      <c r="Y263" s="2320"/>
      <c r="Z263" s="1570"/>
      <c r="AA263" s="1570"/>
      <c r="AB263" s="2313" t="s">
        <v>596</v>
      </c>
      <c r="AC263" s="2314"/>
      <c r="AD263" s="491"/>
      <c r="AE263" s="492">
        <f>'4.2.3BR'!CB150</f>
        <v>0</v>
      </c>
      <c r="AF263" s="120"/>
      <c r="AG263" s="120"/>
      <c r="AH263" s="120"/>
      <c r="AI263" s="120"/>
      <c r="AJ263" s="120"/>
      <c r="AK263" s="120"/>
      <c r="AL263" s="120"/>
      <c r="AM263" s="120"/>
      <c r="AN263" s="120"/>
      <c r="AO263" s="120"/>
      <c r="AP263" s="120"/>
      <c r="AQ263" s="120"/>
      <c r="AR263" s="120"/>
      <c r="AS263" s="120"/>
      <c r="AT263" s="120"/>
      <c r="AU263" s="120"/>
      <c r="AV263" s="120"/>
      <c r="AW263" s="120"/>
      <c r="AX263" s="120"/>
      <c r="AY263" s="120"/>
      <c r="AZ263" s="120"/>
      <c r="BA263" s="120"/>
      <c r="BB263" s="120"/>
      <c r="BC263" s="120"/>
      <c r="BD263" s="120"/>
      <c r="BE263" s="120"/>
      <c r="BF263" s="120"/>
      <c r="BG263" s="120"/>
      <c r="BH263" s="120"/>
      <c r="BI263" s="120"/>
      <c r="BJ263" s="120"/>
      <c r="BK263" s="120"/>
      <c r="BL263" s="120"/>
      <c r="BM263" s="120"/>
      <c r="BN263" s="120"/>
      <c r="BO263" s="120"/>
      <c r="BP263" s="120"/>
      <c r="BQ263" s="120"/>
      <c r="BR263" s="120"/>
      <c r="BS263" s="120"/>
      <c r="BT263" s="120"/>
      <c r="BU263" s="120"/>
      <c r="BV263" s="120"/>
      <c r="BW263" s="120"/>
      <c r="BX263" s="120"/>
      <c r="BY263" s="120"/>
      <c r="BZ263" s="120"/>
      <c r="CA263" s="120"/>
      <c r="CB263" s="120"/>
      <c r="CC263" s="120"/>
      <c r="CD263" s="120"/>
      <c r="CW263" s="480"/>
      <c r="CX263" s="480"/>
      <c r="CY263" s="480"/>
      <c r="CZ263" s="480"/>
      <c r="DA263" s="480"/>
      <c r="DB263" s="480"/>
      <c r="DC263" s="480"/>
      <c r="DD263" s="480"/>
      <c r="DE263" s="480"/>
      <c r="DF263" s="480"/>
      <c r="DG263" s="480"/>
      <c r="DH263" s="480"/>
      <c r="DI263" s="480"/>
      <c r="DJ263" s="480"/>
      <c r="DK263" s="480"/>
      <c r="DL263" s="480"/>
    </row>
    <row r="264" spans="1:116" s="119" customFormat="1" ht="7.5" customHeight="1">
      <c r="A264" s="574"/>
      <c r="B264" s="1557"/>
      <c r="C264" s="1502"/>
      <c r="D264" s="1637"/>
      <c r="E264" s="1638"/>
      <c r="F264" s="1638"/>
      <c r="G264" s="1639" t="s">
        <v>684</v>
      </c>
      <c r="H264" s="1517"/>
      <c r="I264" s="1517"/>
      <c r="J264" s="1517"/>
      <c r="K264" s="1517"/>
      <c r="L264" s="1517"/>
      <c r="M264" s="1517"/>
      <c r="N264" s="1638"/>
      <c r="O264" s="1517"/>
      <c r="P264" s="1517"/>
      <c r="Q264" s="1517"/>
      <c r="R264" s="1640"/>
      <c r="S264" s="1638"/>
      <c r="T264" s="1517"/>
      <c r="U264" s="1517"/>
      <c r="V264" s="1437">
        <f>V263</f>
        <v>85940</v>
      </c>
      <c r="W264" s="1438" t="s">
        <v>596</v>
      </c>
      <c r="X264" s="1439">
        <f>X253</f>
        <v>87000</v>
      </c>
      <c r="Y264" s="1440"/>
      <c r="Z264" s="1669"/>
      <c r="AA264" s="1669"/>
      <c r="AB264" s="1443">
        <f>X264-V264-Z264</f>
        <v>1060</v>
      </c>
      <c r="AC264" s="1444"/>
      <c r="AD264" s="1643"/>
      <c r="AE264" s="1644" t="str">
        <f>'4.2.1NEE'!AR136</f>
        <v>1,000 m &lt; NEE107+NEE108-DE09 &lt; 2,000 m</v>
      </c>
      <c r="AF264" s="120"/>
      <c r="AG264" s="120"/>
      <c r="AH264" s="120"/>
      <c r="AI264" s="120"/>
      <c r="AJ264" s="120"/>
      <c r="AK264" s="120"/>
      <c r="AL264" s="120"/>
      <c r="AM264" s="120"/>
      <c r="AN264" s="120"/>
      <c r="AO264" s="120"/>
      <c r="AP264" s="120"/>
      <c r="AQ264" s="120"/>
      <c r="AR264" s="120"/>
      <c r="AS264" s="120"/>
      <c r="AT264" s="120"/>
      <c r="AU264" s="120"/>
      <c r="AV264" s="120"/>
      <c r="AW264" s="120"/>
      <c r="AX264" s="120"/>
      <c r="AY264" s="120"/>
      <c r="AZ264" s="120"/>
      <c r="BA264" s="120"/>
      <c r="BB264" s="120"/>
      <c r="BC264" s="120"/>
      <c r="BD264" s="120"/>
      <c r="BE264" s="120"/>
      <c r="BF264" s="120"/>
      <c r="BG264" s="120"/>
      <c r="BH264" s="120"/>
      <c r="BI264" s="120"/>
      <c r="BJ264" s="120"/>
      <c r="BK264" s="120"/>
      <c r="BL264" s="120"/>
      <c r="BM264" s="120"/>
      <c r="BN264" s="120"/>
      <c r="BO264" s="120"/>
      <c r="BP264" s="120"/>
      <c r="BQ264" s="120"/>
      <c r="BR264" s="120"/>
      <c r="BS264" s="120"/>
      <c r="BT264" s="120"/>
      <c r="BU264" s="120"/>
      <c r="BV264" s="120"/>
      <c r="BW264" s="120"/>
      <c r="BX264" s="120"/>
      <c r="BY264" s="120"/>
      <c r="BZ264" s="120"/>
      <c r="CA264" s="120"/>
      <c r="CB264" s="120"/>
      <c r="CC264" s="120"/>
      <c r="CD264" s="120"/>
      <c r="CW264" s="480"/>
      <c r="CX264" s="480"/>
      <c r="CY264" s="480"/>
      <c r="CZ264" s="480"/>
      <c r="DA264" s="480"/>
      <c r="DB264" s="480"/>
      <c r="DC264" s="480"/>
      <c r="DD264" s="480"/>
      <c r="DE264" s="480"/>
      <c r="DF264" s="480"/>
      <c r="DG264" s="480"/>
      <c r="DH264" s="480"/>
      <c r="DI264" s="480"/>
      <c r="DJ264" s="480"/>
      <c r="DK264" s="480"/>
      <c r="DL264" s="480"/>
    </row>
    <row r="265" spans="1:116" s="119" customFormat="1" ht="7.5" customHeight="1">
      <c r="A265" s="574"/>
      <c r="B265" s="1557"/>
      <c r="C265" s="1502"/>
      <c r="D265" s="1645"/>
      <c r="E265" s="1646" t="str">
        <f>'4.2.7DE'!G50</f>
        <v>DE08</v>
      </c>
      <c r="F265" s="1646"/>
      <c r="G265" s="1647"/>
      <c r="H265" s="1530"/>
      <c r="I265" s="1530"/>
      <c r="J265" s="1530"/>
      <c r="K265" s="1530"/>
      <c r="L265" s="1530"/>
      <c r="M265" s="1530"/>
      <c r="N265" s="1646"/>
      <c r="O265" s="1530"/>
      <c r="P265" s="1530"/>
      <c r="Q265" s="1530"/>
      <c r="R265" s="1648"/>
      <c r="S265" s="1646"/>
      <c r="T265" s="1530"/>
      <c r="U265" s="1530"/>
      <c r="V265" s="1735">
        <f>'4.2.7DE'!I50</f>
        <v>82725</v>
      </c>
      <c r="W265" s="1736" t="s">
        <v>596</v>
      </c>
      <c r="X265" s="1737">
        <f>'4.2.7DE'!L50</f>
        <v>82950</v>
      </c>
      <c r="Y265" s="1738"/>
      <c r="Z265" s="1739"/>
      <c r="AA265" s="1739"/>
      <c r="AB265" s="1536">
        <f>X265-V265-Z265</f>
        <v>225</v>
      </c>
      <c r="AC265" s="1537"/>
      <c r="AD265" s="499"/>
      <c r="AE265" s="500"/>
      <c r="AF265" s="1399"/>
      <c r="AG265" s="1399"/>
      <c r="AH265" s="1399"/>
      <c r="AI265" s="1399"/>
      <c r="AJ265" s="1399"/>
      <c r="AK265" s="1399"/>
      <c r="AL265" s="1399"/>
      <c r="AM265" s="1399"/>
      <c r="AN265" s="1399"/>
      <c r="AO265" s="1399"/>
      <c r="AP265" s="1399"/>
      <c r="AQ265" s="1399"/>
      <c r="AR265" s="1399"/>
      <c r="AS265" s="1399"/>
      <c r="AT265" s="1399"/>
      <c r="AU265" s="1399"/>
      <c r="AV265" s="1399"/>
      <c r="AW265" s="1399"/>
      <c r="AX265" s="1399"/>
      <c r="AY265" s="1399"/>
      <c r="AZ265" s="1399"/>
      <c r="BA265" s="1399"/>
      <c r="BB265" s="1399"/>
      <c r="BC265" s="1399"/>
      <c r="BD265" s="1399"/>
      <c r="BE265" s="1399"/>
      <c r="BF265" s="1399"/>
      <c r="BG265" s="1399"/>
      <c r="BH265" s="1399"/>
      <c r="BI265" s="1399"/>
      <c r="BJ265" s="1399"/>
      <c r="BK265" s="1399"/>
      <c r="BL265" s="120"/>
      <c r="BM265" s="120"/>
      <c r="BN265" s="120"/>
      <c r="BO265" s="120"/>
      <c r="BP265" s="120"/>
      <c r="BQ265" s="120"/>
      <c r="BR265" s="120"/>
      <c r="BS265" s="120"/>
      <c r="BT265" s="120"/>
      <c r="BU265" s="120"/>
      <c r="BV265" s="120"/>
      <c r="BW265" s="120"/>
      <c r="BX265" s="120"/>
      <c r="BY265" s="120"/>
      <c r="BZ265" s="120"/>
      <c r="CA265" s="120"/>
      <c r="CB265" s="120"/>
      <c r="CC265" s="120"/>
      <c r="CD265" s="120"/>
      <c r="CW265" s="480"/>
      <c r="CX265" s="480"/>
      <c r="CY265" s="480"/>
      <c r="CZ265" s="480"/>
      <c r="DA265" s="480"/>
      <c r="DB265" s="480"/>
      <c r="DC265" s="480"/>
      <c r="DD265" s="480"/>
      <c r="DE265" s="480"/>
      <c r="DF265" s="480"/>
      <c r="DG265" s="480"/>
      <c r="DH265" s="480"/>
      <c r="DI265" s="480"/>
      <c r="DJ265" s="480"/>
      <c r="DK265" s="480"/>
      <c r="DL265" s="480"/>
    </row>
    <row r="266" spans="1:116" s="119" customFormat="1" ht="7.5" customHeight="1">
      <c r="A266" s="574"/>
      <c r="B266" s="1557"/>
      <c r="C266" s="1502"/>
      <c r="D266" s="1659"/>
      <c r="E266" s="1660"/>
      <c r="F266" s="1660"/>
      <c r="G266" s="1661"/>
      <c r="H266" s="1661"/>
      <c r="I266" s="1661"/>
      <c r="J266" s="1661"/>
      <c r="K266" s="1661"/>
      <c r="L266" s="1661"/>
      <c r="M266" s="1661"/>
      <c r="N266" s="1660"/>
      <c r="O266" s="1661"/>
      <c r="P266" s="1661" t="str">
        <f>'4.2.4IC'!G22</f>
        <v>IC05</v>
      </c>
      <c r="Q266" s="1661"/>
      <c r="R266" s="1662"/>
      <c r="S266" s="1660"/>
      <c r="T266" s="1661"/>
      <c r="U266" s="1661"/>
      <c r="V266" s="2334">
        <f>'4.2.4IC'!I22</f>
        <v>83800</v>
      </c>
      <c r="W266" s="2335"/>
      <c r="X266" s="2335"/>
      <c r="Y266" s="2336"/>
      <c r="Z266" s="1704"/>
      <c r="AA266" s="1704"/>
      <c r="AB266" s="2337" t="s">
        <v>596</v>
      </c>
      <c r="AC266" s="2333"/>
      <c r="AD266" s="503"/>
      <c r="AE266" s="504" t="str">
        <f>'4.2.4IC'!AP22</f>
        <v>Chu Lai IC ( TG and TPO)</v>
      </c>
      <c r="AF266" s="120"/>
      <c r="AG266" s="120"/>
      <c r="AH266" s="120"/>
      <c r="AI266" s="120"/>
      <c r="AJ266" s="120"/>
      <c r="AK266" s="120"/>
      <c r="AL266" s="120"/>
      <c r="AM266" s="120"/>
      <c r="AN266" s="120"/>
      <c r="AO266" s="120"/>
      <c r="AP266" s="120"/>
      <c r="AQ266" s="120"/>
      <c r="AR266" s="120"/>
      <c r="AS266" s="120"/>
      <c r="AT266" s="120"/>
      <c r="AU266" s="120"/>
      <c r="AV266" s="120"/>
      <c r="AW266" s="120"/>
      <c r="AX266" s="120"/>
      <c r="AY266" s="120"/>
      <c r="AZ266" s="120"/>
      <c r="BA266" s="120"/>
      <c r="BB266" s="120"/>
      <c r="BC266" s="120"/>
      <c r="BD266" s="120"/>
      <c r="BE266" s="120"/>
      <c r="BF266" s="120"/>
      <c r="BG266" s="120"/>
      <c r="BH266" s="120"/>
      <c r="BI266" s="120"/>
      <c r="BJ266" s="120"/>
      <c r="BK266" s="120"/>
      <c r="BL266" s="120"/>
      <c r="BM266" s="120"/>
      <c r="BN266" s="120"/>
      <c r="BO266" s="120"/>
      <c r="BP266" s="120"/>
      <c r="BQ266" s="120"/>
      <c r="BR266" s="120"/>
      <c r="BS266" s="120"/>
      <c r="BT266" s="120"/>
      <c r="BU266" s="120"/>
      <c r="BV266" s="120"/>
      <c r="BW266" s="120"/>
      <c r="BX266" s="120"/>
      <c r="BY266" s="120"/>
      <c r="BZ266" s="120"/>
      <c r="CA266" s="120"/>
      <c r="CB266" s="120"/>
      <c r="CC266" s="120"/>
      <c r="CD266" s="120"/>
      <c r="CW266" s="480"/>
      <c r="CX266" s="480"/>
      <c r="CY266" s="480"/>
      <c r="CZ266" s="480"/>
      <c r="DA266" s="480"/>
      <c r="DB266" s="480"/>
      <c r="DC266" s="480"/>
      <c r="DD266" s="480"/>
      <c r="DE266" s="480"/>
      <c r="DF266" s="480"/>
      <c r="DG266" s="480"/>
      <c r="DH266" s="480"/>
      <c r="DI266" s="480"/>
      <c r="DJ266" s="480"/>
      <c r="DK266" s="480"/>
      <c r="DL266" s="480"/>
    </row>
    <row r="267" spans="1:116" s="119" customFormat="1" ht="7.5" customHeight="1">
      <c r="A267" s="574"/>
      <c r="B267" s="1557"/>
      <c r="C267" s="1502"/>
      <c r="D267" s="1363" t="s">
        <v>747</v>
      </c>
      <c r="E267" s="1364"/>
      <c r="F267" s="1364"/>
      <c r="G267" s="1365"/>
      <c r="H267" s="1365"/>
      <c r="I267" s="1365"/>
      <c r="J267" s="1365"/>
      <c r="K267" s="1365"/>
      <c r="L267" s="1365"/>
      <c r="M267" s="1365"/>
      <c r="N267" s="1364"/>
      <c r="O267" s="1365"/>
      <c r="P267" s="1365"/>
      <c r="Q267" s="1365"/>
      <c r="R267" s="1369"/>
      <c r="S267" s="1364"/>
      <c r="T267" s="1365"/>
      <c r="U267" s="1365"/>
      <c r="V267" s="1370">
        <v>87000</v>
      </c>
      <c r="W267" s="1503" t="s">
        <v>596</v>
      </c>
      <c r="X267" s="1372">
        <v>93000</v>
      </c>
      <c r="Y267" s="1373"/>
      <c r="Z267" s="1555"/>
      <c r="AA267" s="1556"/>
      <c r="AB267" s="1376">
        <f>(X267-V267)-Z267</f>
        <v>6000</v>
      </c>
      <c r="AC267" s="1504"/>
      <c r="AD267" s="488"/>
      <c r="AE267" s="476"/>
      <c r="AF267" s="120"/>
      <c r="AG267" s="120"/>
      <c r="AH267" s="120"/>
      <c r="AI267" s="120"/>
      <c r="AJ267" s="120"/>
      <c r="AK267" s="120"/>
      <c r="AL267" s="120"/>
      <c r="AM267" s="120"/>
      <c r="AN267" s="120"/>
      <c r="AO267" s="120"/>
      <c r="AP267" s="120"/>
      <c r="AQ267" s="120"/>
      <c r="AR267" s="120"/>
      <c r="AS267" s="120"/>
      <c r="AT267" s="120"/>
      <c r="AU267" s="120"/>
      <c r="AV267" s="120"/>
      <c r="AW267" s="120"/>
      <c r="AX267" s="120"/>
      <c r="AY267" s="120"/>
      <c r="AZ267" s="120"/>
      <c r="BA267" s="120"/>
      <c r="BB267" s="120"/>
      <c r="BC267" s="120"/>
      <c r="BD267" s="120"/>
      <c r="BE267" s="120"/>
      <c r="BF267" s="120"/>
      <c r="BG267" s="120"/>
      <c r="BH267" s="120"/>
      <c r="BI267" s="120"/>
      <c r="BJ267" s="120"/>
      <c r="BK267" s="120"/>
      <c r="BL267" s="1399"/>
      <c r="BM267" s="1399"/>
      <c r="BN267" s="1399"/>
      <c r="BO267" s="1399"/>
      <c r="BP267" s="1399"/>
      <c r="BQ267" s="1399"/>
      <c r="BR267" s="120"/>
      <c r="BS267" s="120"/>
      <c r="BT267" s="120"/>
      <c r="BU267" s="120"/>
      <c r="BV267" s="120"/>
      <c r="BW267" s="120"/>
      <c r="BX267" s="120"/>
      <c r="BY267" s="120"/>
      <c r="BZ267" s="120"/>
      <c r="CA267" s="120"/>
      <c r="CB267" s="120"/>
      <c r="CC267" s="120"/>
      <c r="CD267" s="120"/>
    </row>
    <row r="268" spans="1:116" s="480" customFormat="1" ht="7.5" customHeight="1">
      <c r="A268" s="1507"/>
      <c r="B268" s="1664"/>
      <c r="C268" s="1634"/>
      <c r="D268" s="1381"/>
      <c r="E268" s="1382"/>
      <c r="F268" s="1382"/>
      <c r="G268" s="1665" t="s">
        <v>685</v>
      </c>
      <c r="H268" s="1389"/>
      <c r="I268" s="1389"/>
      <c r="J268" s="1389"/>
      <c r="K268" s="1389"/>
      <c r="L268" s="1389"/>
      <c r="M268" s="1389"/>
      <c r="N268" s="1382"/>
      <c r="O268" s="1389"/>
      <c r="P268" s="1389"/>
      <c r="Q268" s="1389"/>
      <c r="R268" s="1388"/>
      <c r="S268" s="1382"/>
      <c r="T268" s="1389"/>
      <c r="U268" s="1389"/>
      <c r="V268" s="1390">
        <f>V267</f>
        <v>87000</v>
      </c>
      <c r="W268" s="1635" t="s">
        <v>596</v>
      </c>
      <c r="X268" s="1392">
        <f>V269</f>
        <v>87874</v>
      </c>
      <c r="Y268" s="1393"/>
      <c r="Z268" s="1563"/>
      <c r="AA268" s="1563"/>
      <c r="AB268" s="1396">
        <f>X268-V268-Z268</f>
        <v>874</v>
      </c>
      <c r="AC268" s="1447"/>
      <c r="AD268" s="1636"/>
      <c r="AE268" s="477" t="str">
        <f>'4.2.1NEE'!AR138</f>
        <v>1,000 m &lt; NEE107+NEE108-DE09 &lt; 2,000 m</v>
      </c>
      <c r="AF268" s="120"/>
      <c r="AG268" s="120"/>
      <c r="AH268" s="120"/>
      <c r="AI268" s="120"/>
      <c r="AJ268" s="120"/>
      <c r="AK268" s="120"/>
      <c r="AL268" s="120"/>
      <c r="AM268" s="120"/>
      <c r="AN268" s="120"/>
      <c r="AO268" s="120"/>
      <c r="AP268" s="120"/>
      <c r="AQ268" s="120"/>
      <c r="AR268" s="120"/>
      <c r="AS268" s="120"/>
      <c r="AT268" s="120"/>
      <c r="AU268" s="120"/>
      <c r="AV268" s="120"/>
      <c r="AW268" s="120"/>
      <c r="AX268" s="120"/>
      <c r="AY268" s="120"/>
      <c r="AZ268" s="120"/>
      <c r="BA268" s="120"/>
      <c r="BB268" s="120"/>
      <c r="BC268" s="120"/>
      <c r="BD268" s="120"/>
      <c r="BE268" s="120"/>
      <c r="BF268" s="120"/>
      <c r="BG268" s="120"/>
      <c r="BH268" s="120"/>
      <c r="BI268" s="120"/>
      <c r="BJ268" s="120"/>
      <c r="BK268" s="120"/>
      <c r="BL268" s="120"/>
      <c r="BM268" s="120"/>
      <c r="BN268" s="120"/>
      <c r="BO268" s="120"/>
      <c r="BP268" s="120"/>
      <c r="BQ268" s="120"/>
      <c r="BR268" s="1399"/>
      <c r="BS268" s="1399"/>
      <c r="BT268" s="1399"/>
      <c r="BU268" s="1399"/>
      <c r="BV268" s="1399"/>
      <c r="BW268" s="1399"/>
      <c r="BX268" s="1399"/>
      <c r="BY268" s="1399"/>
      <c r="BZ268" s="1399"/>
      <c r="CA268" s="1399"/>
      <c r="CB268" s="1399"/>
      <c r="CC268" s="1399"/>
      <c r="CD268" s="1399"/>
    </row>
    <row r="269" spans="1:116" s="480" customFormat="1" ht="7.5" customHeight="1">
      <c r="A269" s="1507"/>
      <c r="B269" s="1664"/>
      <c r="C269" s="1634"/>
      <c r="D269" s="1381"/>
      <c r="E269" s="1382"/>
      <c r="F269" s="1382"/>
      <c r="G269" s="1383"/>
      <c r="H269" s="1389"/>
      <c r="I269" s="1389"/>
      <c r="J269" s="1389"/>
      <c r="K269" s="1389"/>
      <c r="L269" s="1389" t="str">
        <f>'4.2.3BR'!G111</f>
        <v>CB11</v>
      </c>
      <c r="M269" s="1389"/>
      <c r="N269" s="1382"/>
      <c r="O269" s="1389"/>
      <c r="P269" s="1389"/>
      <c r="Q269" s="1389"/>
      <c r="R269" s="1388"/>
      <c r="S269" s="1382"/>
      <c r="T269" s="1389"/>
      <c r="U269" s="1389"/>
      <c r="V269" s="1390">
        <f>'4.2.3BR'!K111</f>
        <v>87874</v>
      </c>
      <c r="W269" s="1635" t="s">
        <v>596</v>
      </c>
      <c r="X269" s="1392">
        <f>'4.2.3BR'!O111</f>
        <v>87910</v>
      </c>
      <c r="Y269" s="1393"/>
      <c r="Z269" s="1563"/>
      <c r="AA269" s="1563"/>
      <c r="AB269" s="1396">
        <f>'4.2.3BR'!R111</f>
        <v>36</v>
      </c>
      <c r="AC269" s="1447"/>
      <c r="AD269" s="1636"/>
      <c r="AE269" s="477">
        <f>'4.2.3BR'!CB111</f>
        <v>0</v>
      </c>
      <c r="AF269" s="120"/>
      <c r="AG269" s="120"/>
      <c r="AH269" s="120"/>
      <c r="AI269" s="120"/>
      <c r="AJ269" s="120"/>
      <c r="AK269" s="120"/>
      <c r="AL269" s="120"/>
      <c r="AM269" s="120"/>
      <c r="AN269" s="120"/>
      <c r="AO269" s="120"/>
      <c r="AP269" s="120"/>
      <c r="AQ269" s="120"/>
      <c r="AR269" s="120"/>
      <c r="AS269" s="120"/>
      <c r="AT269" s="120"/>
      <c r="AU269" s="120"/>
      <c r="AV269" s="120"/>
      <c r="AW269" s="120"/>
      <c r="AX269" s="120"/>
      <c r="AY269" s="120"/>
      <c r="AZ269" s="120"/>
      <c r="BA269" s="120"/>
      <c r="BB269" s="120"/>
      <c r="BC269" s="120"/>
      <c r="BD269" s="120"/>
      <c r="BE269" s="120"/>
      <c r="BF269" s="120"/>
      <c r="BG269" s="120"/>
      <c r="BH269" s="120"/>
      <c r="BI269" s="120"/>
      <c r="BJ269" s="120"/>
      <c r="BK269" s="120"/>
      <c r="BL269" s="120"/>
      <c r="BM269" s="120"/>
      <c r="BN269" s="120"/>
      <c r="BO269" s="120"/>
      <c r="BP269" s="120"/>
      <c r="BQ269" s="120"/>
      <c r="BR269" s="1399"/>
      <c r="BS269" s="1399"/>
      <c r="BT269" s="1399"/>
      <c r="BU269" s="1399"/>
      <c r="BV269" s="1399"/>
      <c r="BW269" s="1399"/>
      <c r="BX269" s="1399"/>
      <c r="BY269" s="1399"/>
      <c r="BZ269" s="1399"/>
      <c r="CA269" s="1399"/>
      <c r="CB269" s="1399"/>
      <c r="CC269" s="1399"/>
      <c r="CD269" s="1399"/>
    </row>
    <row r="270" spans="1:116" s="480" customFormat="1" ht="7.5" customHeight="1">
      <c r="A270" s="1507"/>
      <c r="B270" s="1664"/>
      <c r="C270" s="1634"/>
      <c r="D270" s="1381"/>
      <c r="E270" s="1382"/>
      <c r="F270" s="1382"/>
      <c r="G270" s="1383" t="s">
        <v>686</v>
      </c>
      <c r="H270" s="1389"/>
      <c r="I270" s="1389"/>
      <c r="J270" s="1389"/>
      <c r="K270" s="1389"/>
      <c r="L270" s="1389"/>
      <c r="M270" s="1389"/>
      <c r="N270" s="1382"/>
      <c r="O270" s="1389"/>
      <c r="P270" s="1389"/>
      <c r="Q270" s="1389"/>
      <c r="R270" s="1388"/>
      <c r="S270" s="1382"/>
      <c r="T270" s="1389"/>
      <c r="U270" s="1389"/>
      <c r="V270" s="1390">
        <f>X269</f>
        <v>87910</v>
      </c>
      <c r="W270" s="1635" t="s">
        <v>596</v>
      </c>
      <c r="X270" s="1392">
        <f>V271</f>
        <v>88126</v>
      </c>
      <c r="Y270" s="1393"/>
      <c r="Z270" s="1563"/>
      <c r="AA270" s="1563"/>
      <c r="AB270" s="1396">
        <f>X270-V270-Z270</f>
        <v>216</v>
      </c>
      <c r="AC270" s="1447"/>
      <c r="AD270" s="1636"/>
      <c r="AE270" s="477" t="str">
        <f>'4.2.1NEE'!AR139</f>
        <v>L &lt; 1,000 m</v>
      </c>
      <c r="AF270" s="120"/>
      <c r="AG270" s="120"/>
      <c r="AH270" s="120"/>
      <c r="AI270" s="120"/>
      <c r="AJ270" s="120"/>
      <c r="AK270" s="120"/>
      <c r="AL270" s="120"/>
      <c r="AM270" s="120"/>
      <c r="AN270" s="120"/>
      <c r="AO270" s="120"/>
      <c r="AP270" s="120"/>
      <c r="AQ270" s="120"/>
      <c r="AR270" s="120"/>
      <c r="AS270" s="120"/>
      <c r="AT270" s="120"/>
      <c r="AU270" s="120"/>
      <c r="AV270" s="120"/>
      <c r="AW270" s="120"/>
      <c r="AX270" s="120"/>
      <c r="AY270" s="120"/>
      <c r="AZ270" s="120"/>
      <c r="BA270" s="120"/>
      <c r="BB270" s="120"/>
      <c r="BC270" s="120"/>
      <c r="BD270" s="120"/>
      <c r="BE270" s="120"/>
      <c r="BF270" s="120"/>
      <c r="BG270" s="120"/>
      <c r="BH270" s="120"/>
      <c r="BI270" s="120"/>
      <c r="BJ270" s="120"/>
      <c r="BK270" s="120"/>
      <c r="BL270" s="120"/>
      <c r="BM270" s="120"/>
      <c r="BN270" s="120"/>
      <c r="BO270" s="120"/>
      <c r="BP270" s="120"/>
      <c r="BQ270" s="120"/>
      <c r="BR270" s="1399"/>
      <c r="BS270" s="1399"/>
      <c r="BT270" s="1399"/>
      <c r="BU270" s="1399"/>
      <c r="BV270" s="1399"/>
      <c r="BW270" s="1399"/>
      <c r="BX270" s="1399"/>
      <c r="BY270" s="1399"/>
      <c r="BZ270" s="1399"/>
      <c r="CA270" s="1399"/>
      <c r="CB270" s="1399"/>
      <c r="CC270" s="1399"/>
      <c r="CD270" s="1399"/>
    </row>
    <row r="271" spans="1:116" s="480" customFormat="1" ht="7.5" customHeight="1">
      <c r="A271" s="1507"/>
      <c r="B271" s="1664"/>
      <c r="C271" s="1634"/>
      <c r="D271" s="1381"/>
      <c r="E271" s="1382"/>
      <c r="F271" s="1382"/>
      <c r="G271" s="1383"/>
      <c r="H271" s="1389"/>
      <c r="I271" s="1389" t="str">
        <f>'4.2.3BR'!G112</f>
        <v>LRB18</v>
      </c>
      <c r="J271" s="1389"/>
      <c r="K271" s="1389"/>
      <c r="L271" s="1389"/>
      <c r="M271" s="1389"/>
      <c r="N271" s="1382"/>
      <c r="O271" s="1389"/>
      <c r="P271" s="1389"/>
      <c r="Q271" s="1389"/>
      <c r="R271" s="1388"/>
      <c r="S271" s="1382"/>
      <c r="T271" s="1389"/>
      <c r="U271" s="1389"/>
      <c r="V271" s="1390">
        <f>'4.2.3BR'!K112</f>
        <v>88126</v>
      </c>
      <c r="W271" s="1635" t="s">
        <v>596</v>
      </c>
      <c r="X271" s="1392">
        <f>'4.2.3BR'!O112</f>
        <v>88234</v>
      </c>
      <c r="Y271" s="1393"/>
      <c r="Z271" s="1563"/>
      <c r="AA271" s="1563"/>
      <c r="AB271" s="1396">
        <f>'4.2.3BR'!R112</f>
        <v>108</v>
      </c>
      <c r="AC271" s="1447"/>
      <c r="AD271" s="1636"/>
      <c r="AE271" s="477">
        <f>'4.2.3BR'!CB112</f>
        <v>0</v>
      </c>
      <c r="AF271" s="120"/>
      <c r="AG271" s="120"/>
      <c r="AH271" s="120"/>
      <c r="AI271" s="120"/>
      <c r="AJ271" s="120"/>
      <c r="AK271" s="120"/>
      <c r="AL271" s="120"/>
      <c r="AM271" s="120"/>
      <c r="AN271" s="120"/>
      <c r="AO271" s="120"/>
      <c r="AP271" s="120"/>
      <c r="AQ271" s="120"/>
      <c r="AR271" s="120"/>
      <c r="AS271" s="120"/>
      <c r="AT271" s="120"/>
      <c r="AU271" s="120"/>
      <c r="AV271" s="120"/>
      <c r="AW271" s="120"/>
      <c r="AX271" s="120"/>
      <c r="AY271" s="120"/>
      <c r="AZ271" s="120"/>
      <c r="BA271" s="120"/>
      <c r="BB271" s="120"/>
      <c r="BC271" s="120"/>
      <c r="BD271" s="120"/>
      <c r="BE271" s="120"/>
      <c r="BF271" s="120"/>
      <c r="BG271" s="120"/>
      <c r="BH271" s="120"/>
      <c r="BI271" s="120"/>
      <c r="BJ271" s="120"/>
      <c r="BK271" s="120"/>
      <c r="BL271" s="120"/>
      <c r="BM271" s="120"/>
      <c r="BN271" s="120"/>
      <c r="BO271" s="120"/>
      <c r="BP271" s="120"/>
      <c r="BQ271" s="120"/>
      <c r="BR271" s="1399"/>
      <c r="BS271" s="1399"/>
      <c r="BT271" s="1399"/>
      <c r="BU271" s="1399"/>
      <c r="BV271" s="1399"/>
      <c r="BW271" s="1399"/>
      <c r="BX271" s="1399"/>
      <c r="BY271" s="1399"/>
      <c r="BZ271" s="1399"/>
      <c r="CA271" s="1399"/>
      <c r="CB271" s="1399"/>
      <c r="CC271" s="1399"/>
      <c r="CD271" s="1399"/>
    </row>
    <row r="272" spans="1:116" s="480" customFormat="1" ht="7.5" customHeight="1">
      <c r="A272" s="1507"/>
      <c r="B272" s="1664"/>
      <c r="C272" s="1634"/>
      <c r="D272" s="1381"/>
      <c r="E272" s="1382"/>
      <c r="F272" s="1382"/>
      <c r="G272" s="1383" t="s">
        <v>688</v>
      </c>
      <c r="H272" s="1389"/>
      <c r="I272" s="1389"/>
      <c r="J272" s="1389"/>
      <c r="K272" s="1389"/>
      <c r="L272" s="1389"/>
      <c r="M272" s="1389"/>
      <c r="N272" s="1382"/>
      <c r="O272" s="1389"/>
      <c r="P272" s="1389"/>
      <c r="Q272" s="1389"/>
      <c r="R272" s="1388"/>
      <c r="S272" s="1382"/>
      <c r="T272" s="1389"/>
      <c r="U272" s="1389"/>
      <c r="V272" s="1390">
        <f>X271</f>
        <v>88234</v>
      </c>
      <c r="W272" s="1635" t="s">
        <v>596</v>
      </c>
      <c r="X272" s="1392">
        <f>V273</f>
        <v>89335</v>
      </c>
      <c r="Y272" s="1393"/>
      <c r="Z272" s="1563"/>
      <c r="AA272" s="1563"/>
      <c r="AB272" s="1396">
        <f>X272-V272-Z272</f>
        <v>1101</v>
      </c>
      <c r="AC272" s="1447"/>
      <c r="AD272" s="1636"/>
      <c r="AE272" s="477" t="str">
        <f>'4.2.1NEE'!AR140</f>
        <v>1,000 m &lt; L &lt; 2,000 m</v>
      </c>
      <c r="AF272" s="120"/>
      <c r="AG272" s="120"/>
      <c r="AH272" s="120"/>
      <c r="AI272" s="120"/>
      <c r="AJ272" s="120"/>
      <c r="AK272" s="120"/>
      <c r="AL272" s="120"/>
      <c r="AM272" s="120"/>
      <c r="AN272" s="120"/>
      <c r="AO272" s="120"/>
      <c r="AP272" s="120"/>
      <c r="AQ272" s="120"/>
      <c r="AR272" s="120"/>
      <c r="AS272" s="120"/>
      <c r="AT272" s="120"/>
      <c r="AU272" s="120"/>
      <c r="AV272" s="120"/>
      <c r="AW272" s="120"/>
      <c r="AX272" s="120"/>
      <c r="AY272" s="120"/>
      <c r="AZ272" s="120"/>
      <c r="BA272" s="120"/>
      <c r="BB272" s="120"/>
      <c r="BC272" s="120"/>
      <c r="BD272" s="120"/>
      <c r="BE272" s="120"/>
      <c r="BF272" s="120"/>
      <c r="BG272" s="120"/>
      <c r="BH272" s="120"/>
      <c r="BI272" s="120"/>
      <c r="BJ272" s="120"/>
      <c r="BK272" s="120"/>
      <c r="BL272" s="120"/>
      <c r="BM272" s="120"/>
      <c r="BN272" s="120"/>
      <c r="BO272" s="120"/>
      <c r="BP272" s="120"/>
      <c r="BQ272" s="120"/>
      <c r="BR272" s="1399"/>
      <c r="BS272" s="1399"/>
      <c r="BT272" s="1399"/>
      <c r="BU272" s="1399"/>
      <c r="BV272" s="1399"/>
      <c r="BW272" s="1399"/>
      <c r="BX272" s="1399"/>
      <c r="BY272" s="1399"/>
      <c r="BZ272" s="1399"/>
      <c r="CA272" s="1399"/>
      <c r="CB272" s="1399"/>
      <c r="CC272" s="1399"/>
      <c r="CD272" s="1399"/>
    </row>
    <row r="273" spans="1:116" s="480" customFormat="1" ht="7.5" customHeight="1">
      <c r="A273" s="1507"/>
      <c r="B273" s="1664"/>
      <c r="C273" s="1634"/>
      <c r="D273" s="1381"/>
      <c r="E273" s="1382"/>
      <c r="F273" s="1382"/>
      <c r="G273" s="1383"/>
      <c r="H273" s="1389"/>
      <c r="I273" s="1389"/>
      <c r="J273" s="1389"/>
      <c r="K273" s="1389"/>
      <c r="L273" s="1389"/>
      <c r="M273" s="1389"/>
      <c r="N273" s="1382"/>
      <c r="O273" s="1389" t="str">
        <f>'4.2.3BR'!G152</f>
        <v>FO08</v>
      </c>
      <c r="P273" s="1389"/>
      <c r="Q273" s="1389"/>
      <c r="R273" s="1388"/>
      <c r="S273" s="1382"/>
      <c r="T273" s="1389"/>
      <c r="U273" s="1389"/>
      <c r="V273" s="2318">
        <f>'4.2.3BR'!I152</f>
        <v>89335</v>
      </c>
      <c r="W273" s="2319"/>
      <c r="X273" s="2319"/>
      <c r="Y273" s="2320"/>
      <c r="Z273" s="1563"/>
      <c r="AA273" s="1563"/>
      <c r="AB273" s="2313" t="s">
        <v>596</v>
      </c>
      <c r="AC273" s="2314"/>
      <c r="AD273" s="1636"/>
      <c r="AE273" s="477">
        <f>'4.2.3BR'!CB152</f>
        <v>0</v>
      </c>
      <c r="AF273" s="120"/>
      <c r="AG273" s="120"/>
      <c r="AH273" s="120"/>
      <c r="AI273" s="120"/>
      <c r="AJ273" s="120"/>
      <c r="AK273" s="120"/>
      <c r="AL273" s="120"/>
      <c r="AM273" s="120"/>
      <c r="AN273" s="120"/>
      <c r="AO273" s="120"/>
      <c r="AP273" s="120"/>
      <c r="AQ273" s="120"/>
      <c r="AR273" s="120"/>
      <c r="AS273" s="120"/>
      <c r="AT273" s="120"/>
      <c r="AU273" s="120"/>
      <c r="AV273" s="120"/>
      <c r="AW273" s="120"/>
      <c r="AX273" s="120"/>
      <c r="AY273" s="120"/>
      <c r="AZ273" s="120"/>
      <c r="BA273" s="120"/>
      <c r="BB273" s="120"/>
      <c r="BC273" s="120"/>
      <c r="BD273" s="120"/>
      <c r="BE273" s="120"/>
      <c r="BF273" s="120"/>
      <c r="BG273" s="120"/>
      <c r="BH273" s="120"/>
      <c r="BI273" s="120"/>
      <c r="BJ273" s="120"/>
      <c r="BK273" s="120"/>
      <c r="BL273" s="120"/>
      <c r="BM273" s="120"/>
      <c r="BN273" s="120"/>
      <c r="BO273" s="120"/>
      <c r="BP273" s="120"/>
      <c r="BQ273" s="120"/>
      <c r="BR273" s="1399"/>
      <c r="BS273" s="1399"/>
      <c r="BT273" s="1399"/>
      <c r="BU273" s="1399"/>
      <c r="BV273" s="1399"/>
      <c r="BW273" s="1399"/>
      <c r="BX273" s="1399"/>
      <c r="BY273" s="1399"/>
      <c r="BZ273" s="1399"/>
      <c r="CA273" s="1399"/>
      <c r="CB273" s="1399"/>
      <c r="CC273" s="1399"/>
      <c r="CD273" s="1399"/>
    </row>
    <row r="274" spans="1:116" s="480" customFormat="1" ht="7.5" customHeight="1">
      <c r="A274" s="1507"/>
      <c r="B274" s="1664"/>
      <c r="C274" s="1634"/>
      <c r="D274" s="1381"/>
      <c r="E274" s="1382"/>
      <c r="F274" s="1382"/>
      <c r="G274" s="1383" t="s">
        <v>689</v>
      </c>
      <c r="H274" s="1389"/>
      <c r="I274" s="1389"/>
      <c r="J274" s="1389"/>
      <c r="K274" s="1389"/>
      <c r="L274" s="1389"/>
      <c r="M274" s="1389"/>
      <c r="N274" s="1382"/>
      <c r="O274" s="1389"/>
      <c r="P274" s="1389"/>
      <c r="Q274" s="1389"/>
      <c r="R274" s="1388"/>
      <c r="S274" s="1382"/>
      <c r="T274" s="1389"/>
      <c r="U274" s="1389"/>
      <c r="V274" s="1390">
        <f>V273</f>
        <v>89335</v>
      </c>
      <c r="W274" s="1635" t="s">
        <v>596</v>
      </c>
      <c r="X274" s="1392">
        <f>V275</f>
        <v>90630</v>
      </c>
      <c r="Y274" s="1393"/>
      <c r="Z274" s="1563"/>
      <c r="AA274" s="1563"/>
      <c r="AB274" s="1396">
        <f>X274-V274-Z274</f>
        <v>1295</v>
      </c>
      <c r="AC274" s="1447"/>
      <c r="AD274" s="1636"/>
      <c r="AE274" s="477" t="str">
        <f>'4.2.1NEE'!AR141</f>
        <v>1,000 m &lt; L &lt; 2,000 m</v>
      </c>
      <c r="AF274" s="120"/>
      <c r="AG274" s="120"/>
      <c r="AH274" s="120"/>
      <c r="AI274" s="120"/>
      <c r="AJ274" s="120"/>
      <c r="AK274" s="120"/>
      <c r="AL274" s="120"/>
      <c r="AM274" s="120"/>
      <c r="AN274" s="120"/>
      <c r="AO274" s="120"/>
      <c r="AP274" s="120"/>
      <c r="AQ274" s="120"/>
      <c r="AR274" s="120"/>
      <c r="AS274" s="120"/>
      <c r="AT274" s="120"/>
      <c r="AU274" s="120"/>
      <c r="AV274" s="120"/>
      <c r="AW274" s="120"/>
      <c r="AX274" s="120"/>
      <c r="AY274" s="120"/>
      <c r="AZ274" s="120"/>
      <c r="BA274" s="120"/>
      <c r="BB274" s="120"/>
      <c r="BC274" s="120"/>
      <c r="BD274" s="120"/>
      <c r="BE274" s="120"/>
      <c r="BF274" s="120"/>
      <c r="BG274" s="120"/>
      <c r="BH274" s="120"/>
      <c r="BI274" s="120"/>
      <c r="BJ274" s="120"/>
      <c r="BK274" s="120"/>
      <c r="BL274" s="120"/>
      <c r="BM274" s="120"/>
      <c r="BN274" s="120"/>
      <c r="BO274" s="120"/>
      <c r="BP274" s="120"/>
      <c r="BQ274" s="120"/>
      <c r="BR274" s="1399"/>
      <c r="BS274" s="1399"/>
      <c r="BT274" s="1399"/>
      <c r="BU274" s="1399"/>
      <c r="BV274" s="1399"/>
      <c r="BW274" s="1399"/>
      <c r="BX274" s="1399"/>
      <c r="BY274" s="1399"/>
      <c r="BZ274" s="1399"/>
      <c r="CA274" s="1399"/>
      <c r="CB274" s="1399"/>
      <c r="CC274" s="1399"/>
      <c r="CD274" s="1399"/>
    </row>
    <row r="275" spans="1:116" s="119" customFormat="1" ht="7.5" customHeight="1">
      <c r="A275" s="574"/>
      <c r="B275" s="1557"/>
      <c r="C275" s="1502"/>
      <c r="D275" s="1566"/>
      <c r="E275" s="1567"/>
      <c r="F275" s="1567"/>
      <c r="G275" s="1568"/>
      <c r="H275" s="1510"/>
      <c r="I275" s="1510"/>
      <c r="J275" s="1510"/>
      <c r="K275" s="1510"/>
      <c r="L275" s="1510" t="str">
        <f>'4.2.3BR'!G113</f>
        <v>CB12</v>
      </c>
      <c r="M275" s="1510"/>
      <c r="N275" s="1567"/>
      <c r="O275" s="1510"/>
      <c r="P275" s="1510"/>
      <c r="Q275" s="1510"/>
      <c r="R275" s="1569"/>
      <c r="S275" s="1567"/>
      <c r="T275" s="1510"/>
      <c r="U275" s="1510"/>
      <c r="V275" s="1410">
        <f>'4.2.3BR'!K113</f>
        <v>90630</v>
      </c>
      <c r="W275" s="1411" t="s">
        <v>596</v>
      </c>
      <c r="X275" s="1412">
        <f>'4.2.3BR'!O113</f>
        <v>90690</v>
      </c>
      <c r="Y275" s="853"/>
      <c r="Z275" s="1570"/>
      <c r="AA275" s="1570"/>
      <c r="AB275" s="1415">
        <f>'4.2.3BR'!R113</f>
        <v>60</v>
      </c>
      <c r="AC275" s="1414"/>
      <c r="AD275" s="491"/>
      <c r="AE275" s="492">
        <f>'4.2.3BR'!CB113</f>
        <v>0</v>
      </c>
      <c r="AF275" s="120"/>
      <c r="AG275" s="120"/>
      <c r="AH275" s="120"/>
      <c r="AI275" s="120"/>
      <c r="AJ275" s="120"/>
      <c r="AK275" s="120"/>
      <c r="AL275" s="120"/>
      <c r="AM275" s="120"/>
      <c r="AN275" s="120"/>
      <c r="AO275" s="120"/>
      <c r="AP275" s="120"/>
      <c r="AQ275" s="120"/>
      <c r="AR275" s="120"/>
      <c r="AS275" s="120"/>
      <c r="AT275" s="120"/>
      <c r="AU275" s="120"/>
      <c r="AV275" s="120"/>
      <c r="AW275" s="120"/>
      <c r="AX275" s="120"/>
      <c r="AY275" s="120"/>
      <c r="AZ275" s="120"/>
      <c r="BA275" s="120"/>
      <c r="BB275" s="120"/>
      <c r="BC275" s="120"/>
      <c r="BD275" s="120"/>
      <c r="BE275" s="120"/>
      <c r="BF275" s="120"/>
      <c r="BG275" s="120"/>
      <c r="BH275" s="120"/>
      <c r="BI275" s="120"/>
      <c r="BJ275" s="120"/>
      <c r="BK275" s="120"/>
      <c r="BL275" s="120"/>
      <c r="BM275" s="120"/>
      <c r="BN275" s="120"/>
      <c r="BO275" s="120"/>
      <c r="BP275" s="120"/>
      <c r="BQ275" s="120"/>
      <c r="BR275" s="120"/>
      <c r="BS275" s="120"/>
      <c r="BT275" s="120"/>
      <c r="BU275" s="120"/>
      <c r="BV275" s="120"/>
      <c r="BW275" s="120"/>
      <c r="BX275" s="120"/>
      <c r="BY275" s="120"/>
      <c r="BZ275" s="120"/>
      <c r="CA275" s="120"/>
      <c r="CB275" s="120"/>
      <c r="CC275" s="120"/>
      <c r="CD275" s="120"/>
      <c r="CE275" s="120"/>
      <c r="CF275" s="120"/>
      <c r="CK275" s="480"/>
      <c r="CL275" s="480"/>
      <c r="CM275" s="480"/>
      <c r="CN275" s="480"/>
    </row>
    <row r="276" spans="1:116" s="119" customFormat="1" ht="7.5" customHeight="1">
      <c r="A276" s="574"/>
      <c r="B276" s="1557"/>
      <c r="C276" s="1502"/>
      <c r="D276" s="1566"/>
      <c r="E276" s="1567"/>
      <c r="F276" s="1567"/>
      <c r="G276" s="1568" t="s">
        <v>690</v>
      </c>
      <c r="H276" s="1510"/>
      <c r="I276" s="1510"/>
      <c r="J276" s="1510"/>
      <c r="K276" s="1510"/>
      <c r="L276" s="1510"/>
      <c r="M276" s="1510"/>
      <c r="N276" s="1567"/>
      <c r="O276" s="1510"/>
      <c r="P276" s="1510"/>
      <c r="Q276" s="1510"/>
      <c r="R276" s="1569"/>
      <c r="S276" s="1567"/>
      <c r="T276" s="1510"/>
      <c r="U276" s="1510"/>
      <c r="V276" s="1410">
        <f>X275</f>
        <v>90690</v>
      </c>
      <c r="W276" s="1411" t="s">
        <v>596</v>
      </c>
      <c r="X276" s="1412">
        <f>V277</f>
        <v>92616</v>
      </c>
      <c r="Y276" s="853"/>
      <c r="Z276" s="1570"/>
      <c r="AA276" s="1570"/>
      <c r="AB276" s="1396">
        <f>X276-V276-Z276</f>
        <v>1926</v>
      </c>
      <c r="AC276" s="1428"/>
      <c r="AD276" s="491"/>
      <c r="AE276" s="492" t="str">
        <f>'4.2.1NEE'!AR142</f>
        <v>NEE112-DE10-DE11 &lt; 1,000 m</v>
      </c>
      <c r="AF276" s="120"/>
      <c r="AG276" s="120"/>
      <c r="AH276" s="120"/>
      <c r="AI276" s="120"/>
      <c r="AJ276" s="120"/>
      <c r="AK276" s="120"/>
      <c r="AL276" s="120"/>
      <c r="AM276" s="120"/>
      <c r="AN276" s="120"/>
      <c r="AO276" s="120"/>
      <c r="AP276" s="120"/>
      <c r="AQ276" s="120"/>
      <c r="AR276" s="120"/>
      <c r="AS276" s="120"/>
      <c r="AT276" s="120"/>
      <c r="AU276" s="120"/>
      <c r="AV276" s="120"/>
      <c r="AW276" s="120"/>
      <c r="AX276" s="120"/>
      <c r="AY276" s="120"/>
      <c r="AZ276" s="120"/>
      <c r="BA276" s="120"/>
      <c r="BB276" s="120"/>
      <c r="BC276" s="120"/>
      <c r="BD276" s="120"/>
      <c r="BE276" s="120"/>
      <c r="BF276" s="120"/>
      <c r="BG276" s="120"/>
      <c r="BH276" s="120"/>
      <c r="BI276" s="120"/>
      <c r="BJ276" s="120"/>
      <c r="BK276" s="120"/>
      <c r="BL276" s="120"/>
      <c r="BM276" s="120"/>
      <c r="BN276" s="120"/>
      <c r="BO276" s="120"/>
      <c r="BP276" s="120"/>
      <c r="BQ276" s="120"/>
      <c r="BR276" s="120"/>
      <c r="BS276" s="120"/>
      <c r="BT276" s="120"/>
      <c r="BU276" s="120"/>
      <c r="BV276" s="120"/>
      <c r="BW276" s="120"/>
      <c r="BX276" s="120"/>
      <c r="BY276" s="120"/>
      <c r="BZ276" s="120"/>
      <c r="CA276" s="120"/>
      <c r="CB276" s="120"/>
      <c r="CC276" s="120"/>
      <c r="CD276" s="120"/>
      <c r="CE276" s="120"/>
      <c r="CF276" s="120"/>
      <c r="CK276" s="480"/>
      <c r="CL276" s="480"/>
      <c r="CM276" s="480"/>
      <c r="CN276" s="480"/>
    </row>
    <row r="277" spans="1:116" s="119" customFormat="1" ht="7.5" customHeight="1">
      <c r="A277" s="574"/>
      <c r="B277" s="1557"/>
      <c r="C277" s="1502"/>
      <c r="D277" s="1717"/>
      <c r="E277" s="1718"/>
      <c r="F277" s="1718"/>
      <c r="G277" s="1770"/>
      <c r="H277" s="1719"/>
      <c r="I277" s="1719"/>
      <c r="J277" s="1719"/>
      <c r="K277" s="1719"/>
      <c r="L277" s="1719" t="str">
        <f>'4.2.3BR'!G114</f>
        <v>CB13</v>
      </c>
      <c r="M277" s="1719"/>
      <c r="N277" s="1718"/>
      <c r="O277" s="1719"/>
      <c r="P277" s="1719"/>
      <c r="Q277" s="1719"/>
      <c r="R277" s="1720"/>
      <c r="S277" s="1718"/>
      <c r="T277" s="1719"/>
      <c r="U277" s="1719"/>
      <c r="V277" s="1726">
        <f>'4.2.3BR'!K114</f>
        <v>92616</v>
      </c>
      <c r="W277" s="1727" t="s">
        <v>596</v>
      </c>
      <c r="X277" s="1728">
        <f>'4.2.3BR'!O114</f>
        <v>92700</v>
      </c>
      <c r="Y277" s="1729"/>
      <c r="Z277" s="1721"/>
      <c r="AA277" s="1721"/>
      <c r="AB277" s="1854">
        <f>'4.2.3BR'!R114</f>
        <v>84</v>
      </c>
      <c r="AC277" s="1722"/>
      <c r="AD277" s="1723"/>
      <c r="AE277" s="1724">
        <f>'4.2.3BR'!CB114</f>
        <v>0</v>
      </c>
      <c r="AF277" s="120"/>
      <c r="AG277" s="120"/>
      <c r="AH277" s="120"/>
      <c r="AI277" s="120"/>
      <c r="AJ277" s="120"/>
      <c r="AK277" s="120"/>
      <c r="AL277" s="120"/>
      <c r="AM277" s="120"/>
      <c r="AN277" s="120"/>
      <c r="AO277" s="120"/>
      <c r="AP277" s="120"/>
      <c r="AQ277" s="120"/>
      <c r="AR277" s="120"/>
      <c r="AS277" s="120"/>
      <c r="AT277" s="120"/>
      <c r="AU277" s="120"/>
      <c r="AV277" s="120"/>
      <c r="AW277" s="120"/>
      <c r="AX277" s="120"/>
      <c r="AY277" s="120"/>
      <c r="AZ277" s="120"/>
      <c r="BA277" s="120"/>
      <c r="BB277" s="120"/>
      <c r="BC277" s="120"/>
      <c r="BD277" s="120"/>
      <c r="BE277" s="120"/>
      <c r="BF277" s="120"/>
      <c r="BG277" s="120"/>
      <c r="BH277" s="120"/>
      <c r="BI277" s="120"/>
      <c r="BJ277" s="120"/>
      <c r="BK277" s="120"/>
      <c r="BL277" s="120"/>
      <c r="BM277" s="120"/>
      <c r="BN277" s="120"/>
      <c r="BO277" s="120"/>
      <c r="BP277" s="120"/>
      <c r="BQ277" s="120"/>
      <c r="BR277" s="120"/>
      <c r="BS277" s="120"/>
      <c r="BT277" s="120"/>
      <c r="BU277" s="120"/>
      <c r="BV277" s="120"/>
      <c r="BW277" s="120"/>
      <c r="BX277" s="120"/>
      <c r="BY277" s="120"/>
      <c r="BZ277" s="120"/>
      <c r="CA277" s="120"/>
      <c r="CB277" s="120"/>
      <c r="CC277" s="120"/>
      <c r="CD277" s="120"/>
      <c r="CE277" s="120"/>
      <c r="CF277" s="120"/>
    </row>
    <row r="278" spans="1:116" s="480" customFormat="1" ht="7.5" customHeight="1">
      <c r="A278" s="574"/>
      <c r="B278" s="1557"/>
      <c r="C278" s="1502"/>
      <c r="D278" s="1637"/>
      <c r="E278" s="1638"/>
      <c r="F278" s="1638"/>
      <c r="G278" s="1639" t="s">
        <v>691</v>
      </c>
      <c r="H278" s="1517"/>
      <c r="I278" s="1517"/>
      <c r="J278" s="1517"/>
      <c r="K278" s="1517"/>
      <c r="L278" s="1517"/>
      <c r="M278" s="1517"/>
      <c r="N278" s="1638"/>
      <c r="O278" s="1517"/>
      <c r="P278" s="1517"/>
      <c r="Q278" s="1517"/>
      <c r="R278" s="1640"/>
      <c r="S278" s="1638"/>
      <c r="T278" s="1517"/>
      <c r="U278" s="1517"/>
      <c r="V278" s="1437">
        <f>X277</f>
        <v>92700</v>
      </c>
      <c r="W278" s="1438" t="s">
        <v>596</v>
      </c>
      <c r="X278" s="1439">
        <f>X267</f>
        <v>93000</v>
      </c>
      <c r="Y278" s="1440"/>
      <c r="Z278" s="1669"/>
      <c r="AA278" s="1669"/>
      <c r="AB278" s="1443">
        <f>X278-V278-Z278</f>
        <v>300</v>
      </c>
      <c r="AC278" s="1444"/>
      <c r="AD278" s="1643"/>
      <c r="AE278" s="1644" t="str">
        <f>'4.2.1NEE'!AR143</f>
        <v>1,000 m &lt; NEE113+NEE114-DE12-HE05 &lt; 2,000 m</v>
      </c>
      <c r="AF278" s="120"/>
      <c r="AG278" s="120"/>
      <c r="AH278" s="120"/>
      <c r="AI278" s="120"/>
      <c r="AJ278" s="120"/>
      <c r="AK278" s="120"/>
      <c r="AL278" s="120"/>
      <c r="AM278" s="120"/>
      <c r="AN278" s="120"/>
      <c r="AO278" s="120"/>
      <c r="AP278" s="120"/>
      <c r="AQ278" s="120"/>
      <c r="AR278" s="120"/>
      <c r="AS278" s="120"/>
      <c r="AT278" s="120"/>
      <c r="AU278" s="120"/>
      <c r="AV278" s="120"/>
      <c r="AW278" s="120"/>
      <c r="AX278" s="120"/>
      <c r="AY278" s="120"/>
      <c r="AZ278" s="120"/>
      <c r="BA278" s="120"/>
      <c r="BB278" s="120"/>
      <c r="BC278" s="120"/>
      <c r="BD278" s="120"/>
      <c r="BE278" s="120"/>
      <c r="BF278" s="120"/>
      <c r="BG278" s="120"/>
      <c r="BH278" s="120"/>
      <c r="BI278" s="120"/>
      <c r="BJ278" s="120"/>
      <c r="BK278" s="120"/>
      <c r="BL278" s="120"/>
      <c r="BM278" s="120"/>
      <c r="BN278" s="120"/>
      <c r="BO278" s="120"/>
      <c r="BP278" s="120"/>
      <c r="BQ278" s="120"/>
      <c r="BR278" s="120"/>
      <c r="BS278" s="120"/>
      <c r="BT278" s="120"/>
      <c r="BU278" s="120"/>
      <c r="BV278" s="120"/>
      <c r="BW278" s="120"/>
      <c r="BX278" s="120"/>
      <c r="BY278" s="120"/>
      <c r="BZ278" s="120"/>
      <c r="CA278" s="120"/>
      <c r="CB278" s="120"/>
      <c r="CC278" s="120"/>
      <c r="CD278" s="120"/>
      <c r="CE278" s="120"/>
      <c r="CF278" s="120"/>
      <c r="CG278" s="119"/>
      <c r="CH278" s="119"/>
      <c r="CI278" s="119"/>
      <c r="CJ278" s="119"/>
      <c r="CK278" s="119"/>
      <c r="CL278" s="119"/>
      <c r="CM278" s="119"/>
      <c r="CN278" s="119"/>
      <c r="CO278" s="119"/>
      <c r="CP278" s="119"/>
      <c r="CQ278" s="119"/>
      <c r="CR278" s="119"/>
      <c r="CS278" s="119"/>
      <c r="CT278" s="119"/>
      <c r="CU278" s="119"/>
      <c r="CV278" s="119"/>
      <c r="CW278" s="119"/>
      <c r="CX278" s="119"/>
      <c r="CY278" s="119"/>
      <c r="CZ278" s="119"/>
      <c r="DA278" s="119"/>
      <c r="DB278" s="119"/>
      <c r="DC278" s="119"/>
      <c r="DD278" s="119"/>
      <c r="DE278" s="119"/>
      <c r="DF278" s="119"/>
      <c r="DG278" s="119"/>
      <c r="DH278" s="119"/>
      <c r="DI278" s="119"/>
      <c r="DJ278" s="119"/>
      <c r="DK278" s="119"/>
      <c r="DL278" s="119"/>
    </row>
    <row r="279" spans="1:116" s="480" customFormat="1" ht="7.5" customHeight="1">
      <c r="A279" s="574"/>
      <c r="B279" s="1557"/>
      <c r="C279" s="1502"/>
      <c r="D279" s="1855"/>
      <c r="E279" s="1856" t="str">
        <f>'4.2.7DE'!G55</f>
        <v>DE09</v>
      </c>
      <c r="F279" s="1856"/>
      <c r="G279" s="1857"/>
      <c r="H279" s="1769"/>
      <c r="I279" s="1769"/>
      <c r="J279" s="1769"/>
      <c r="K279" s="1769"/>
      <c r="L279" s="1769"/>
      <c r="M279" s="1769"/>
      <c r="N279" s="1856"/>
      <c r="O279" s="1769"/>
      <c r="P279" s="1769"/>
      <c r="Q279" s="1769"/>
      <c r="R279" s="1858"/>
      <c r="S279" s="1856"/>
      <c r="T279" s="1769"/>
      <c r="U279" s="1769"/>
      <c r="V279" s="1675">
        <f>'4.2.7DE'!I55</f>
        <v>87200</v>
      </c>
      <c r="W279" s="1676" t="s">
        <v>596</v>
      </c>
      <c r="X279" s="1677">
        <f>'4.2.7DE'!L55</f>
        <v>87350</v>
      </c>
      <c r="Y279" s="1678"/>
      <c r="Z279" s="1679"/>
      <c r="AA279" s="1679"/>
      <c r="AB279" s="1680">
        <f>X279-V279-Z279</f>
        <v>150</v>
      </c>
      <c r="AC279" s="1859"/>
      <c r="AD279" s="521"/>
      <c r="AE279" s="522"/>
      <c r="AF279" s="120"/>
      <c r="AG279" s="120"/>
      <c r="AH279" s="120"/>
      <c r="AI279" s="120"/>
      <c r="AJ279" s="120"/>
      <c r="AK279" s="120"/>
      <c r="AL279" s="120"/>
      <c r="AM279" s="120"/>
      <c r="AN279" s="120"/>
      <c r="AO279" s="120"/>
      <c r="AP279" s="120"/>
      <c r="AQ279" s="120"/>
      <c r="AR279" s="120"/>
      <c r="AS279" s="120"/>
      <c r="AT279" s="120"/>
      <c r="AU279" s="120"/>
      <c r="AV279" s="120"/>
      <c r="AW279" s="120"/>
      <c r="AX279" s="120"/>
      <c r="AY279" s="120"/>
      <c r="AZ279" s="120"/>
      <c r="BA279" s="120"/>
      <c r="BB279" s="120"/>
      <c r="BC279" s="120"/>
      <c r="BD279" s="120"/>
      <c r="BE279" s="120"/>
      <c r="BF279" s="120"/>
      <c r="BG279" s="120"/>
      <c r="BH279" s="120"/>
      <c r="BI279" s="120"/>
      <c r="BJ279" s="120"/>
      <c r="BK279" s="120"/>
      <c r="BL279" s="120"/>
      <c r="BM279" s="120"/>
      <c r="BN279" s="120"/>
      <c r="BO279" s="120"/>
      <c r="BP279" s="120"/>
      <c r="BQ279" s="120"/>
      <c r="BR279" s="120"/>
      <c r="BS279" s="120"/>
      <c r="BT279" s="120"/>
      <c r="BU279" s="120"/>
      <c r="BV279" s="120"/>
      <c r="BW279" s="120"/>
      <c r="BX279" s="120"/>
      <c r="BY279" s="120"/>
      <c r="BZ279" s="120"/>
      <c r="CA279" s="120"/>
      <c r="CB279" s="120"/>
      <c r="CC279" s="120"/>
      <c r="CD279" s="120"/>
      <c r="CE279" s="120"/>
      <c r="CF279" s="120"/>
      <c r="CG279" s="119"/>
      <c r="CH279" s="119"/>
      <c r="CI279" s="119"/>
      <c r="CJ279" s="119"/>
      <c r="CK279" s="119"/>
      <c r="CL279" s="119"/>
      <c r="CM279" s="119"/>
      <c r="CN279" s="119"/>
      <c r="CO279" s="119"/>
      <c r="CP279" s="119"/>
      <c r="CQ279" s="119"/>
      <c r="CR279" s="119"/>
      <c r="CS279" s="119"/>
      <c r="CT279" s="119"/>
      <c r="CU279" s="119"/>
      <c r="CV279" s="119"/>
      <c r="CW279" s="119"/>
      <c r="CX279" s="119"/>
      <c r="CY279" s="119"/>
      <c r="CZ279" s="119"/>
      <c r="DA279" s="119"/>
      <c r="DB279" s="119"/>
      <c r="DC279" s="119"/>
      <c r="DD279" s="119"/>
      <c r="DE279" s="119"/>
      <c r="DF279" s="119"/>
      <c r="DG279" s="119"/>
      <c r="DH279" s="119"/>
      <c r="DI279" s="119"/>
      <c r="DJ279" s="119"/>
      <c r="DK279" s="119"/>
      <c r="DL279" s="119"/>
    </row>
    <row r="280" spans="1:116" s="480" customFormat="1" ht="7.5" customHeight="1">
      <c r="A280" s="574"/>
      <c r="B280" s="1557"/>
      <c r="C280" s="1502"/>
      <c r="D280" s="1566"/>
      <c r="E280" s="1567" t="str">
        <f>'4.2.7DE'!G58</f>
        <v>DE10</v>
      </c>
      <c r="F280" s="1567"/>
      <c r="G280" s="1716"/>
      <c r="H280" s="1510"/>
      <c r="I280" s="1510"/>
      <c r="J280" s="1510"/>
      <c r="K280" s="1510"/>
      <c r="L280" s="1510"/>
      <c r="M280" s="1510"/>
      <c r="N280" s="1567"/>
      <c r="O280" s="1510"/>
      <c r="P280" s="1510"/>
      <c r="Q280" s="1510"/>
      <c r="R280" s="1569"/>
      <c r="S280" s="1567"/>
      <c r="T280" s="1510"/>
      <c r="U280" s="1510"/>
      <c r="V280" s="1410">
        <f>'4.2.7DE'!I58</f>
        <v>90750</v>
      </c>
      <c r="W280" s="1411" t="s">
        <v>596</v>
      </c>
      <c r="X280" s="1412">
        <f>'4.2.7DE'!L58</f>
        <v>90975</v>
      </c>
      <c r="Y280" s="853"/>
      <c r="Z280" s="1570"/>
      <c r="AA280" s="1570"/>
      <c r="AB280" s="1415">
        <f>X280-V280-Z280</f>
        <v>225</v>
      </c>
      <c r="AC280" s="1428"/>
      <c r="AD280" s="491"/>
      <c r="AE280" s="492"/>
      <c r="AF280" s="120"/>
      <c r="AG280" s="120"/>
      <c r="AH280" s="120"/>
      <c r="AI280" s="120"/>
      <c r="AJ280" s="120"/>
      <c r="AK280" s="120"/>
      <c r="AL280" s="120"/>
      <c r="AM280" s="120"/>
      <c r="AN280" s="120"/>
      <c r="AO280" s="120"/>
      <c r="AP280" s="120"/>
      <c r="AQ280" s="120"/>
      <c r="AR280" s="120"/>
      <c r="AS280" s="120"/>
      <c r="AT280" s="120"/>
      <c r="AU280" s="120"/>
      <c r="AV280" s="120"/>
      <c r="AW280" s="120"/>
      <c r="AX280" s="120"/>
      <c r="AY280" s="120"/>
      <c r="AZ280" s="120"/>
      <c r="BA280" s="120"/>
      <c r="BB280" s="120"/>
      <c r="BC280" s="120"/>
      <c r="BD280" s="120"/>
      <c r="BE280" s="120"/>
      <c r="BF280" s="120"/>
      <c r="BG280" s="120"/>
      <c r="BH280" s="120"/>
      <c r="BI280" s="120"/>
      <c r="BJ280" s="120"/>
      <c r="BK280" s="120"/>
      <c r="BL280" s="120"/>
      <c r="BM280" s="120"/>
      <c r="BN280" s="120"/>
      <c r="BO280" s="120"/>
      <c r="BP280" s="120"/>
      <c r="BQ280" s="120"/>
      <c r="BR280" s="120"/>
      <c r="BS280" s="120"/>
      <c r="BT280" s="120"/>
      <c r="BU280" s="120"/>
      <c r="BV280" s="120"/>
      <c r="BW280" s="120"/>
      <c r="BX280" s="120"/>
      <c r="BY280" s="120"/>
      <c r="BZ280" s="120"/>
      <c r="CA280" s="120"/>
      <c r="CB280" s="120"/>
      <c r="CC280" s="120"/>
      <c r="CD280" s="120"/>
      <c r="CE280" s="120"/>
      <c r="CF280" s="120"/>
      <c r="CG280" s="119"/>
      <c r="CH280" s="119"/>
      <c r="CI280" s="119"/>
      <c r="CJ280" s="119"/>
      <c r="CK280" s="119"/>
      <c r="CL280" s="119"/>
      <c r="CM280" s="119"/>
      <c r="CN280" s="119"/>
      <c r="CO280" s="119"/>
      <c r="CP280" s="119"/>
      <c r="CQ280" s="119"/>
      <c r="CR280" s="119"/>
      <c r="CS280" s="119"/>
      <c r="CT280" s="119"/>
      <c r="CU280" s="119"/>
      <c r="CV280" s="119"/>
      <c r="CW280" s="119"/>
      <c r="CX280" s="119"/>
      <c r="CY280" s="119"/>
      <c r="CZ280" s="119"/>
      <c r="DA280" s="119"/>
      <c r="DB280" s="119"/>
      <c r="DC280" s="119"/>
      <c r="DD280" s="119"/>
      <c r="DE280" s="119"/>
      <c r="DF280" s="119"/>
      <c r="DG280" s="119"/>
      <c r="DH280" s="119"/>
      <c r="DI280" s="119"/>
      <c r="DJ280" s="119"/>
      <c r="DK280" s="119"/>
      <c r="DL280" s="119"/>
    </row>
    <row r="281" spans="1:116" s="480" customFormat="1" ht="7.5" customHeight="1">
      <c r="A281" s="574"/>
      <c r="B281" s="1557"/>
      <c r="C281" s="1502"/>
      <c r="D281" s="1742"/>
      <c r="E281" s="1743" t="str">
        <f>'4.2.7DE'!G62</f>
        <v>DE11</v>
      </c>
      <c r="F281" s="1743"/>
      <c r="G281" s="1860"/>
      <c r="H281" s="1745"/>
      <c r="I281" s="1745"/>
      <c r="J281" s="1745"/>
      <c r="K281" s="1745"/>
      <c r="L281" s="1745"/>
      <c r="M281" s="1745"/>
      <c r="N281" s="1743"/>
      <c r="O281" s="1745"/>
      <c r="P281" s="1745"/>
      <c r="Q281" s="1745"/>
      <c r="R281" s="1746"/>
      <c r="S281" s="1743"/>
      <c r="T281" s="1745"/>
      <c r="U281" s="1745"/>
      <c r="V281" s="1689">
        <f>'4.2.7DE'!I62</f>
        <v>91750</v>
      </c>
      <c r="W281" s="1690" t="s">
        <v>596</v>
      </c>
      <c r="X281" s="1691">
        <f>'4.2.7DE'!L62</f>
        <v>92275</v>
      </c>
      <c r="Y281" s="1692"/>
      <c r="Z281" s="1693"/>
      <c r="AA281" s="1693"/>
      <c r="AB281" s="1694">
        <f>X281-V281-Z281</f>
        <v>525</v>
      </c>
      <c r="AC281" s="1751"/>
      <c r="AD281" s="513"/>
      <c r="AE281" s="523"/>
      <c r="AF281" s="1399"/>
      <c r="AG281" s="1399"/>
      <c r="AH281" s="1399"/>
      <c r="AI281" s="1399"/>
      <c r="AJ281" s="1399"/>
      <c r="AK281" s="1399"/>
      <c r="AL281" s="1399"/>
      <c r="AM281" s="1399"/>
      <c r="AN281" s="1399"/>
      <c r="AO281" s="1399"/>
      <c r="AP281" s="1399"/>
      <c r="AQ281" s="1399"/>
      <c r="AR281" s="1399"/>
      <c r="AS281" s="1399"/>
      <c r="AT281" s="1399"/>
      <c r="AU281" s="1399"/>
      <c r="AV281" s="1399"/>
      <c r="AW281" s="1399"/>
      <c r="AX281" s="1399"/>
      <c r="AY281" s="1399"/>
      <c r="AZ281" s="1399"/>
      <c r="BA281" s="1399"/>
      <c r="BB281" s="1399"/>
      <c r="BC281" s="1399"/>
      <c r="BD281" s="1399"/>
      <c r="BE281" s="1399"/>
      <c r="BF281" s="1399"/>
      <c r="BG281" s="1399"/>
      <c r="BH281" s="1399"/>
      <c r="BI281" s="1399"/>
      <c r="BJ281" s="1399"/>
      <c r="BK281" s="1399"/>
      <c r="BL281" s="120"/>
      <c r="BM281" s="120"/>
      <c r="BN281" s="120"/>
      <c r="BO281" s="120"/>
      <c r="BP281" s="120"/>
      <c r="BQ281" s="120"/>
      <c r="BR281" s="120"/>
      <c r="BS281" s="120"/>
      <c r="BT281" s="120"/>
      <c r="BU281" s="120"/>
      <c r="BV281" s="120"/>
      <c r="BW281" s="120"/>
      <c r="BX281" s="120"/>
      <c r="BY281" s="120"/>
      <c r="BZ281" s="120"/>
      <c r="CA281" s="120"/>
      <c r="CB281" s="120"/>
      <c r="CC281" s="120"/>
      <c r="CD281" s="120"/>
      <c r="CE281" s="120"/>
      <c r="CF281" s="120"/>
      <c r="CG281" s="119"/>
      <c r="CH281" s="119"/>
      <c r="CI281" s="119"/>
      <c r="CJ281" s="119"/>
      <c r="CK281" s="119"/>
      <c r="CL281" s="119"/>
      <c r="CM281" s="119"/>
      <c r="CN281" s="119"/>
      <c r="CO281" s="119"/>
      <c r="CP281" s="119"/>
      <c r="CQ281" s="119"/>
      <c r="CR281" s="119"/>
      <c r="CS281" s="119"/>
      <c r="CT281" s="119"/>
      <c r="CU281" s="119"/>
      <c r="CV281" s="119"/>
      <c r="CW281" s="119"/>
      <c r="CX281" s="119"/>
      <c r="CY281" s="119"/>
      <c r="CZ281" s="119"/>
      <c r="DA281" s="119"/>
      <c r="DB281" s="119"/>
      <c r="DC281" s="119"/>
      <c r="DD281" s="119"/>
      <c r="DE281" s="119"/>
      <c r="DF281" s="119"/>
      <c r="DG281" s="119"/>
      <c r="DH281" s="119"/>
      <c r="DI281" s="119"/>
      <c r="DJ281" s="119"/>
      <c r="DK281" s="119"/>
      <c r="DL281" s="119"/>
    </row>
    <row r="282" spans="1:116" s="480" customFormat="1" ht="7.5" customHeight="1">
      <c r="A282" s="574"/>
      <c r="B282" s="1557"/>
      <c r="C282" s="1502"/>
      <c r="D282" s="1659"/>
      <c r="E282" s="1660"/>
      <c r="F282" s="1660"/>
      <c r="G282" s="1661"/>
      <c r="H282" s="1661"/>
      <c r="I282" s="1661"/>
      <c r="J282" s="1661"/>
      <c r="K282" s="1661"/>
      <c r="L282" s="1661"/>
      <c r="M282" s="1661"/>
      <c r="N282" s="1660"/>
      <c r="O282" s="1661"/>
      <c r="P282" s="1661"/>
      <c r="Q282" s="1661"/>
      <c r="R282" s="1662"/>
      <c r="S282" s="1660"/>
      <c r="T282" s="1661"/>
      <c r="U282" s="1661"/>
      <c r="V282" s="1861"/>
      <c r="W282" s="1772"/>
      <c r="X282" s="1772"/>
      <c r="Y282" s="1774"/>
      <c r="Z282" s="1663"/>
      <c r="AA282" s="1663"/>
      <c r="AB282" s="1862"/>
      <c r="AC282" s="1863"/>
      <c r="AD282" s="503"/>
      <c r="AE282" s="504"/>
      <c r="AF282" s="120"/>
      <c r="AG282" s="120"/>
      <c r="AH282" s="120"/>
      <c r="AI282" s="120"/>
      <c r="AJ282" s="120"/>
      <c r="AK282" s="120"/>
      <c r="AL282" s="120"/>
      <c r="AM282" s="120"/>
      <c r="AN282" s="120"/>
      <c r="AO282" s="120"/>
      <c r="AP282" s="120"/>
      <c r="AQ282" s="120"/>
      <c r="AR282" s="120"/>
      <c r="AS282" s="120"/>
      <c r="AT282" s="120"/>
      <c r="AU282" s="120"/>
      <c r="AV282" s="120"/>
      <c r="AW282" s="119"/>
      <c r="AX282" s="119"/>
      <c r="AY282" s="120"/>
      <c r="AZ282" s="120"/>
      <c r="BA282" s="119"/>
      <c r="BB282" s="119"/>
      <c r="BC282" s="119"/>
      <c r="BD282" s="119"/>
      <c r="BG282" s="119"/>
      <c r="BH282" s="119"/>
      <c r="BI282" s="119"/>
      <c r="BJ282" s="119"/>
      <c r="BK282" s="119"/>
      <c r="BL282" s="120"/>
      <c r="BM282" s="120"/>
      <c r="BN282" s="120"/>
      <c r="BO282" s="120"/>
      <c r="BP282" s="120"/>
      <c r="BQ282" s="120"/>
      <c r="BR282" s="120"/>
      <c r="BS282" s="120"/>
      <c r="BT282" s="120"/>
      <c r="BU282" s="120"/>
      <c r="BV282" s="120"/>
      <c r="BW282" s="120"/>
      <c r="BX282" s="120"/>
      <c r="BY282" s="120"/>
      <c r="BZ282" s="120"/>
      <c r="CA282" s="120"/>
      <c r="CB282" s="120"/>
      <c r="CC282" s="120"/>
      <c r="CD282" s="120"/>
      <c r="CE282" s="120"/>
      <c r="CF282" s="120"/>
      <c r="CG282" s="119"/>
      <c r="CH282" s="119"/>
      <c r="CI282" s="119"/>
      <c r="CJ282" s="119"/>
      <c r="CK282" s="119"/>
      <c r="CM282" s="119"/>
      <c r="CN282" s="119"/>
    </row>
    <row r="283" spans="1:116" s="119" customFormat="1" ht="7.5" customHeight="1">
      <c r="A283" s="574"/>
      <c r="B283" s="1864"/>
      <c r="C283" s="1865"/>
      <c r="D283" s="1788" t="s">
        <v>748</v>
      </c>
      <c r="E283" s="1789"/>
      <c r="F283" s="1789"/>
      <c r="G283" s="1790"/>
      <c r="H283" s="1790"/>
      <c r="I283" s="1790"/>
      <c r="J283" s="1790"/>
      <c r="K283" s="1790"/>
      <c r="L283" s="1790"/>
      <c r="M283" s="1790"/>
      <c r="N283" s="1789"/>
      <c r="O283" s="1790"/>
      <c r="P283" s="1790"/>
      <c r="Q283" s="1790"/>
      <c r="R283" s="1791"/>
      <c r="S283" s="1789"/>
      <c r="T283" s="1790"/>
      <c r="U283" s="1790"/>
      <c r="V283" s="1792">
        <v>93000</v>
      </c>
      <c r="W283" s="1793" t="s">
        <v>596</v>
      </c>
      <c r="X283" s="1794">
        <v>100000</v>
      </c>
      <c r="Y283" s="1795"/>
      <c r="Z283" s="1796">
        <v>300</v>
      </c>
      <c r="AA283" s="1796"/>
      <c r="AB283" s="1797">
        <f>(X283-V283)-Z283</f>
        <v>6700</v>
      </c>
      <c r="AC283" s="1798"/>
      <c r="AD283" s="1799"/>
      <c r="AE283" s="1800" t="s">
        <v>749</v>
      </c>
      <c r="AF283" s="120"/>
      <c r="AG283" s="120"/>
      <c r="AH283" s="120"/>
      <c r="AI283" s="120"/>
      <c r="AJ283" s="120"/>
      <c r="AK283" s="120"/>
      <c r="AL283" s="120"/>
      <c r="AM283" s="120"/>
      <c r="AN283" s="120"/>
      <c r="AO283" s="120"/>
      <c r="AP283" s="120"/>
      <c r="AQ283" s="120"/>
      <c r="AR283" s="120"/>
      <c r="AS283" s="120"/>
      <c r="AT283" s="120"/>
      <c r="AU283" s="120"/>
      <c r="AV283" s="120"/>
      <c r="AW283" s="120"/>
      <c r="AX283" s="120"/>
      <c r="AY283" s="120"/>
      <c r="AZ283" s="120"/>
      <c r="BA283" s="120"/>
      <c r="BB283" s="120"/>
      <c r="BC283" s="120"/>
      <c r="BD283" s="120"/>
      <c r="BE283" s="120"/>
      <c r="BF283" s="120"/>
      <c r="BG283" s="120"/>
      <c r="BH283" s="120"/>
      <c r="BI283" s="120"/>
      <c r="BJ283" s="120"/>
      <c r="BK283" s="120"/>
      <c r="BL283" s="1399"/>
      <c r="BM283" s="1399"/>
      <c r="BN283" s="1399"/>
      <c r="BO283" s="1399"/>
      <c r="BP283" s="1399"/>
      <c r="BQ283" s="1399"/>
      <c r="BR283" s="120"/>
      <c r="BS283" s="120"/>
      <c r="BT283" s="120"/>
      <c r="BU283" s="120"/>
      <c r="BV283" s="120"/>
      <c r="BW283" s="120"/>
      <c r="BX283" s="120"/>
      <c r="BY283" s="120"/>
      <c r="BZ283" s="120"/>
      <c r="CA283" s="120"/>
      <c r="CB283" s="120"/>
      <c r="CC283" s="120"/>
      <c r="CD283" s="120"/>
      <c r="CE283" s="120"/>
      <c r="CF283" s="120"/>
      <c r="CM283" s="480"/>
      <c r="CN283" s="480"/>
      <c r="CQ283" s="480"/>
      <c r="CR283" s="480"/>
    </row>
    <row r="284" spans="1:116" s="480" customFormat="1" ht="7.5" customHeight="1">
      <c r="A284" s="1507"/>
      <c r="B284" s="1664"/>
      <c r="C284" s="1634"/>
      <c r="D284" s="1672"/>
      <c r="E284" s="1673"/>
      <c r="F284" s="1673"/>
      <c r="G284" s="1665" t="s">
        <v>692</v>
      </c>
      <c r="H284" s="1666"/>
      <c r="I284" s="1666"/>
      <c r="J284" s="1666"/>
      <c r="K284" s="1666"/>
      <c r="L284" s="1666"/>
      <c r="M284" s="1666"/>
      <c r="N284" s="1673"/>
      <c r="O284" s="1666"/>
      <c r="P284" s="1666"/>
      <c r="Q284" s="1666"/>
      <c r="R284" s="1674"/>
      <c r="S284" s="1673"/>
      <c r="T284" s="1666"/>
      <c r="U284" s="1666"/>
      <c r="V284" s="1675">
        <f>V283</f>
        <v>93000</v>
      </c>
      <c r="W284" s="1866" t="s">
        <v>596</v>
      </c>
      <c r="X284" s="1677">
        <f>V285</f>
        <v>94300</v>
      </c>
      <c r="Y284" s="1678"/>
      <c r="Z284" s="1679"/>
      <c r="AA284" s="1679"/>
      <c r="AB284" s="1680">
        <f>X284-V284-Z284</f>
        <v>1300</v>
      </c>
      <c r="AC284" s="1859"/>
      <c r="AD284" s="524"/>
      <c r="AE284" s="1867" t="str">
        <f>'4.2.1NEE'!AR145</f>
        <v>1,000 m &lt; NEE113+NEE114-DE12-HE05 &lt; 2,000 m</v>
      </c>
      <c r="AF284" s="120"/>
      <c r="AG284" s="120"/>
      <c r="AH284" s="120"/>
      <c r="AI284" s="120"/>
      <c r="AJ284" s="120"/>
      <c r="AK284" s="120"/>
      <c r="AL284" s="120"/>
      <c r="AM284" s="120"/>
      <c r="AN284" s="120"/>
      <c r="AO284" s="120"/>
      <c r="AP284" s="120"/>
      <c r="AQ284" s="120"/>
      <c r="AR284" s="120"/>
      <c r="AS284" s="120"/>
      <c r="AT284" s="120"/>
      <c r="AU284" s="120"/>
      <c r="AV284" s="120"/>
      <c r="AW284" s="120"/>
      <c r="AX284" s="120"/>
      <c r="AY284" s="120"/>
      <c r="AZ284" s="120"/>
      <c r="BA284" s="120"/>
      <c r="BB284" s="120"/>
      <c r="BC284" s="120"/>
      <c r="BD284" s="120"/>
      <c r="BE284" s="120"/>
      <c r="BF284" s="120"/>
      <c r="BG284" s="120"/>
      <c r="BH284" s="120"/>
      <c r="BI284" s="120"/>
      <c r="BJ284" s="120"/>
      <c r="BK284" s="120"/>
      <c r="BL284" s="119"/>
      <c r="BM284" s="119"/>
      <c r="BN284" s="119"/>
      <c r="BO284" s="119"/>
      <c r="BP284" s="119"/>
      <c r="BQ284" s="119"/>
      <c r="BR284" s="1399"/>
      <c r="BS284" s="1399"/>
      <c r="BT284" s="1399"/>
      <c r="BU284" s="1399"/>
      <c r="BV284" s="1399"/>
      <c r="BW284" s="1399"/>
      <c r="BX284" s="1399"/>
      <c r="BY284" s="1399"/>
      <c r="BZ284" s="1399"/>
      <c r="CA284" s="1399"/>
      <c r="CB284" s="1399"/>
      <c r="CC284" s="1399"/>
      <c r="CD284" s="1399"/>
      <c r="CE284" s="1399"/>
      <c r="CF284" s="1399"/>
    </row>
    <row r="285" spans="1:116" s="119" customFormat="1" ht="7.5" customHeight="1">
      <c r="A285" s="574"/>
      <c r="B285" s="1557"/>
      <c r="C285" s="1401"/>
      <c r="D285" s="1566"/>
      <c r="E285" s="1567"/>
      <c r="F285" s="1567"/>
      <c r="G285" s="1568"/>
      <c r="H285" s="1510"/>
      <c r="I285" s="1510"/>
      <c r="J285" s="1510"/>
      <c r="K285" s="1510"/>
      <c r="L285" s="1510" t="str">
        <f>'4.2.3BR'!G116</f>
        <v>CB14</v>
      </c>
      <c r="M285" s="1510"/>
      <c r="N285" s="1567"/>
      <c r="O285" s="1510"/>
      <c r="P285" s="1510"/>
      <c r="Q285" s="1510"/>
      <c r="R285" s="1569"/>
      <c r="S285" s="1567"/>
      <c r="T285" s="1510"/>
      <c r="U285" s="1510"/>
      <c r="V285" s="1511">
        <f>'4.2.3BR'!K116</f>
        <v>94300</v>
      </c>
      <c r="W285" s="1512" t="s">
        <v>596</v>
      </c>
      <c r="X285" s="1513">
        <f>'4.2.3BR'!O116</f>
        <v>94336</v>
      </c>
      <c r="Y285" s="1514"/>
      <c r="Z285" s="1654"/>
      <c r="AA285" s="1654"/>
      <c r="AB285" s="1396">
        <f>'4.2.3BR'!R116</f>
        <v>36</v>
      </c>
      <c r="AC285" s="1656"/>
      <c r="AD285" s="491"/>
      <c r="AE285" s="492">
        <f>'4.2.3BR'!CB116</f>
        <v>0</v>
      </c>
      <c r="AF285" s="120"/>
      <c r="AG285" s="120"/>
      <c r="AH285" s="120"/>
      <c r="AI285" s="120"/>
      <c r="AJ285" s="120"/>
      <c r="AK285" s="120"/>
      <c r="AL285" s="120"/>
      <c r="AM285" s="120"/>
      <c r="AN285" s="120"/>
      <c r="AO285" s="120"/>
      <c r="AP285" s="120"/>
      <c r="AQ285" s="120"/>
      <c r="AR285" s="120"/>
      <c r="AS285" s="120"/>
      <c r="AT285" s="120"/>
      <c r="AU285" s="120"/>
      <c r="AV285" s="120"/>
      <c r="AW285" s="120"/>
      <c r="AX285" s="120"/>
      <c r="AY285" s="120"/>
      <c r="AZ285" s="120"/>
      <c r="BA285" s="120"/>
      <c r="BB285" s="120"/>
      <c r="BC285" s="120"/>
      <c r="BD285" s="120"/>
      <c r="BE285" s="120"/>
      <c r="BF285" s="120"/>
      <c r="BG285" s="120"/>
      <c r="BH285" s="120"/>
      <c r="BI285" s="120"/>
      <c r="BJ285" s="120"/>
      <c r="BK285" s="120"/>
      <c r="BL285" s="120"/>
      <c r="BM285" s="120"/>
      <c r="BN285" s="120"/>
      <c r="BO285" s="120"/>
      <c r="BP285" s="120"/>
      <c r="BQ285" s="120"/>
      <c r="BR285" s="120"/>
      <c r="BS285" s="120"/>
      <c r="BT285" s="120"/>
      <c r="BU285" s="120"/>
      <c r="BV285" s="120"/>
      <c r="BW285" s="120"/>
      <c r="BX285" s="120"/>
      <c r="BY285" s="120"/>
      <c r="BZ285" s="120"/>
      <c r="CA285" s="120"/>
      <c r="CB285" s="120"/>
      <c r="CC285" s="120"/>
      <c r="CD285" s="120"/>
      <c r="CE285" s="120"/>
      <c r="CF285" s="120"/>
    </row>
    <row r="286" spans="1:116" s="119" customFormat="1" ht="7.5" customHeight="1">
      <c r="A286" s="574"/>
      <c r="B286" s="1557"/>
      <c r="C286" s="1401"/>
      <c r="D286" s="1566"/>
      <c r="E286" s="1567"/>
      <c r="F286" s="1567"/>
      <c r="G286" s="1568" t="s">
        <v>693</v>
      </c>
      <c r="H286" s="1510"/>
      <c r="I286" s="1510"/>
      <c r="J286" s="1510"/>
      <c r="K286" s="1510"/>
      <c r="L286" s="1510"/>
      <c r="M286" s="1510"/>
      <c r="N286" s="1567"/>
      <c r="O286" s="1510"/>
      <c r="P286" s="1510"/>
      <c r="Q286" s="1510"/>
      <c r="R286" s="1569"/>
      <c r="S286" s="1567"/>
      <c r="T286" s="1510"/>
      <c r="U286" s="1510"/>
      <c r="V286" s="1410">
        <f>X285</f>
        <v>94336</v>
      </c>
      <c r="W286" s="1411" t="s">
        <v>596</v>
      </c>
      <c r="X286" s="1412">
        <f>V287</f>
        <v>95700</v>
      </c>
      <c r="Y286" s="853"/>
      <c r="Z286" s="1570"/>
      <c r="AA286" s="1570"/>
      <c r="AB286" s="1396">
        <f>X286-V286-Z286</f>
        <v>1364</v>
      </c>
      <c r="AC286" s="1428"/>
      <c r="AD286" s="491"/>
      <c r="AE286" s="502" t="str">
        <f>'4.2.1NEE'!AR146</f>
        <v>1,000 m &lt; L &lt; 2,000 m</v>
      </c>
      <c r="AF286" s="120"/>
      <c r="AG286" s="120"/>
      <c r="AH286" s="120"/>
      <c r="AI286" s="120"/>
      <c r="AJ286" s="120"/>
      <c r="AK286" s="120"/>
      <c r="AL286" s="120"/>
      <c r="AM286" s="120"/>
      <c r="AN286" s="120"/>
      <c r="AO286" s="120"/>
      <c r="AP286" s="120"/>
      <c r="AQ286" s="120"/>
      <c r="AR286" s="120"/>
      <c r="AS286" s="120"/>
      <c r="AT286" s="120"/>
      <c r="AU286" s="120"/>
      <c r="AV286" s="120"/>
      <c r="AW286" s="120"/>
      <c r="AX286" s="120"/>
      <c r="AY286" s="120"/>
      <c r="AZ286" s="120"/>
      <c r="BA286" s="120"/>
      <c r="BB286" s="120"/>
      <c r="BC286" s="120"/>
      <c r="BD286" s="120"/>
      <c r="BE286" s="120"/>
      <c r="BF286" s="120"/>
      <c r="BG286" s="120"/>
      <c r="BH286" s="120"/>
      <c r="BI286" s="120"/>
      <c r="BJ286" s="120"/>
      <c r="BK286" s="120"/>
      <c r="BL286" s="120"/>
      <c r="BM286" s="120"/>
      <c r="BN286" s="120"/>
      <c r="BO286" s="120"/>
      <c r="BP286" s="120"/>
      <c r="BQ286" s="120"/>
      <c r="BR286" s="120"/>
      <c r="BS286" s="120"/>
      <c r="BT286" s="120"/>
      <c r="BU286" s="120"/>
      <c r="BV286" s="120"/>
      <c r="BW286" s="120"/>
      <c r="BX286" s="120"/>
      <c r="BY286" s="120"/>
      <c r="BZ286" s="120"/>
      <c r="CA286" s="120"/>
      <c r="CB286" s="120"/>
      <c r="CC286" s="120"/>
      <c r="CD286" s="120"/>
      <c r="CE286" s="120"/>
      <c r="CF286" s="120"/>
    </row>
    <row r="287" spans="1:116" s="119" customFormat="1" ht="7.5" customHeight="1">
      <c r="A287" s="574"/>
      <c r="B287" s="1557"/>
      <c r="C287" s="1401"/>
      <c r="D287" s="1566"/>
      <c r="E287" s="1567"/>
      <c r="F287" s="1567"/>
      <c r="G287" s="1568"/>
      <c r="H287" s="1510"/>
      <c r="I287" s="1510"/>
      <c r="J287" s="1510"/>
      <c r="K287" s="1510"/>
      <c r="L287" s="1510" t="str">
        <f>'4.2.3BR'!G117</f>
        <v>CB15</v>
      </c>
      <c r="M287" s="1510"/>
      <c r="N287" s="1567"/>
      <c r="O287" s="1510"/>
      <c r="P287" s="1510"/>
      <c r="Q287" s="1510"/>
      <c r="R287" s="1569"/>
      <c r="S287" s="1567"/>
      <c r="T287" s="1510"/>
      <c r="U287" s="1510"/>
      <c r="V287" s="1410">
        <f>'4.2.3BR'!K117</f>
        <v>95700</v>
      </c>
      <c r="W287" s="1411" t="s">
        <v>596</v>
      </c>
      <c r="X287" s="1412">
        <f>'4.2.3BR'!O117</f>
        <v>95736</v>
      </c>
      <c r="Y287" s="853"/>
      <c r="Z287" s="1570"/>
      <c r="AA287" s="1570"/>
      <c r="AB287" s="1396">
        <f>'4.2.3BR'!R117</f>
        <v>36</v>
      </c>
      <c r="AC287" s="1428"/>
      <c r="AD287" s="491"/>
      <c r="AE287" s="502">
        <f>'4.2.3BR'!CB117</f>
        <v>0</v>
      </c>
      <c r="AF287" s="120"/>
      <c r="AG287" s="120"/>
      <c r="AH287" s="120"/>
      <c r="AI287" s="120"/>
      <c r="AJ287" s="120"/>
      <c r="AK287" s="120"/>
      <c r="AL287" s="120"/>
      <c r="AM287" s="120"/>
      <c r="AN287" s="120"/>
      <c r="AO287" s="120"/>
      <c r="AP287" s="120"/>
      <c r="AQ287" s="120"/>
      <c r="AR287" s="120"/>
      <c r="AS287" s="120"/>
      <c r="AT287" s="120"/>
      <c r="AU287" s="120"/>
      <c r="AV287" s="120"/>
      <c r="AW287" s="120"/>
      <c r="AX287" s="120"/>
      <c r="AY287" s="120"/>
      <c r="AZ287" s="120"/>
      <c r="BA287" s="120"/>
      <c r="BB287" s="120"/>
      <c r="BC287" s="120"/>
      <c r="BD287" s="120"/>
      <c r="BE287" s="120"/>
      <c r="BF287" s="120"/>
      <c r="BG287" s="120"/>
      <c r="BH287" s="120"/>
      <c r="BI287" s="120"/>
      <c r="BJ287" s="120"/>
      <c r="BK287" s="120"/>
      <c r="BL287" s="120"/>
      <c r="BM287" s="120"/>
      <c r="BN287" s="120"/>
      <c r="BO287" s="120"/>
      <c r="BP287" s="120"/>
      <c r="BQ287" s="120"/>
      <c r="BR287" s="120"/>
      <c r="BS287" s="120"/>
      <c r="BT287" s="120"/>
      <c r="BU287" s="120"/>
      <c r="BV287" s="120"/>
      <c r="BW287" s="120"/>
      <c r="BX287" s="120"/>
      <c r="BY287" s="120"/>
      <c r="BZ287" s="120"/>
      <c r="CA287" s="120"/>
      <c r="CB287" s="120"/>
      <c r="CC287" s="120"/>
      <c r="CD287" s="120"/>
      <c r="CE287" s="120"/>
      <c r="CF287" s="120"/>
    </row>
    <row r="288" spans="1:116" s="119" customFormat="1" ht="7.5" customHeight="1">
      <c r="A288" s="574"/>
      <c r="B288" s="1557"/>
      <c r="C288" s="1401"/>
      <c r="D288" s="1566"/>
      <c r="E288" s="1567"/>
      <c r="F288" s="1567"/>
      <c r="G288" s="1568" t="s">
        <v>694</v>
      </c>
      <c r="H288" s="1510"/>
      <c r="I288" s="1510"/>
      <c r="J288" s="1510"/>
      <c r="K288" s="1510"/>
      <c r="L288" s="1510"/>
      <c r="M288" s="1510"/>
      <c r="N288" s="1567"/>
      <c r="O288" s="1510"/>
      <c r="P288" s="1510"/>
      <c r="Q288" s="1510"/>
      <c r="R288" s="1569"/>
      <c r="S288" s="1567"/>
      <c r="T288" s="1510"/>
      <c r="U288" s="1510"/>
      <c r="V288" s="1410">
        <f>X287</f>
        <v>95736</v>
      </c>
      <c r="W288" s="1411" t="s">
        <v>596</v>
      </c>
      <c r="X288" s="1412">
        <f>V289</f>
        <v>99710</v>
      </c>
      <c r="Y288" s="853"/>
      <c r="Z288" s="1570"/>
      <c r="AA288" s="1570"/>
      <c r="AB288" s="1396">
        <f>X288-V288-Z288</f>
        <v>3974</v>
      </c>
      <c r="AC288" s="1428"/>
      <c r="AD288" s="491"/>
      <c r="AE288" s="502" t="str">
        <f>'4.2.1NEE'!AR147</f>
        <v>3,000 m &lt; L &lt; 4,000 m</v>
      </c>
      <c r="AF288" s="120"/>
      <c r="AG288" s="120"/>
      <c r="AH288" s="120"/>
      <c r="AI288" s="120"/>
      <c r="AJ288" s="120"/>
      <c r="AK288" s="120"/>
      <c r="AL288" s="120"/>
      <c r="AM288" s="120"/>
      <c r="AN288" s="120"/>
      <c r="AO288" s="120"/>
      <c r="AP288" s="120"/>
      <c r="AQ288" s="120"/>
      <c r="AR288" s="120"/>
      <c r="AS288" s="120"/>
      <c r="AT288" s="120"/>
      <c r="AU288" s="120"/>
      <c r="AV288" s="120"/>
      <c r="AW288" s="120"/>
      <c r="AX288" s="120"/>
      <c r="AY288" s="120"/>
      <c r="AZ288" s="120"/>
      <c r="BA288" s="120"/>
      <c r="BB288" s="120"/>
      <c r="BC288" s="120"/>
      <c r="BD288" s="120"/>
      <c r="BE288" s="120"/>
      <c r="BF288" s="120"/>
      <c r="BG288" s="120"/>
      <c r="BH288" s="120"/>
      <c r="BI288" s="120"/>
      <c r="BJ288" s="120"/>
      <c r="BK288" s="120"/>
      <c r="BL288" s="120"/>
      <c r="BM288" s="120"/>
      <c r="BN288" s="120"/>
      <c r="BO288" s="120"/>
      <c r="BP288" s="120"/>
      <c r="BQ288" s="120"/>
      <c r="BR288" s="120"/>
      <c r="BS288" s="120"/>
      <c r="BT288" s="120"/>
      <c r="BU288" s="120"/>
      <c r="BV288" s="120"/>
      <c r="BW288" s="120"/>
      <c r="BX288" s="120"/>
      <c r="BY288" s="120"/>
      <c r="BZ288" s="120"/>
      <c r="CA288" s="120"/>
      <c r="CB288" s="120"/>
      <c r="CC288" s="120"/>
      <c r="CD288" s="120"/>
      <c r="CE288" s="120"/>
      <c r="CF288" s="120"/>
    </row>
    <row r="289" spans="1:116" s="119" customFormat="1" ht="7.5" customHeight="1">
      <c r="A289" s="574"/>
      <c r="B289" s="1557"/>
      <c r="C289" s="1401"/>
      <c r="D289" s="1566"/>
      <c r="E289" s="1567"/>
      <c r="F289" s="1567"/>
      <c r="G289" s="1568"/>
      <c r="H289" s="1510"/>
      <c r="I289" s="1510"/>
      <c r="J289" s="1510"/>
      <c r="K289" s="1510"/>
      <c r="L289" s="1510"/>
      <c r="M289" s="1510"/>
      <c r="N289" s="1567"/>
      <c r="O289" s="1510" t="str">
        <f>'4.2.3BR'!G154</f>
        <v>FO09</v>
      </c>
      <c r="P289" s="1510"/>
      <c r="Q289" s="1510"/>
      <c r="R289" s="1569"/>
      <c r="S289" s="1567"/>
      <c r="T289" s="1510"/>
      <c r="U289" s="1510"/>
      <c r="V289" s="2318">
        <f>'4.2.3BR'!I154</f>
        <v>99710</v>
      </c>
      <c r="W289" s="2319"/>
      <c r="X289" s="2319"/>
      <c r="Y289" s="2320"/>
      <c r="Z289" s="1570"/>
      <c r="AA289" s="1570"/>
      <c r="AB289" s="2313" t="s">
        <v>596</v>
      </c>
      <c r="AC289" s="2314"/>
      <c r="AD289" s="491"/>
      <c r="AE289" s="492">
        <f>'4.2.3BR'!CB154</f>
        <v>0</v>
      </c>
      <c r="AF289" s="120"/>
      <c r="AG289" s="120"/>
      <c r="AH289" s="120"/>
      <c r="AI289" s="120"/>
      <c r="AJ289" s="120"/>
      <c r="AK289" s="120"/>
      <c r="AL289" s="120"/>
      <c r="AM289" s="120"/>
      <c r="AN289" s="120"/>
      <c r="AO289" s="120"/>
      <c r="AP289" s="120"/>
      <c r="AQ289" s="120"/>
      <c r="AR289" s="120"/>
      <c r="AS289" s="120"/>
      <c r="AT289" s="120"/>
      <c r="AU289" s="120"/>
      <c r="AV289" s="120"/>
      <c r="AW289" s="120"/>
      <c r="AX289" s="120"/>
      <c r="AY289" s="120"/>
      <c r="AZ289" s="120"/>
      <c r="BA289" s="120"/>
      <c r="BB289" s="120"/>
      <c r="BC289" s="120"/>
      <c r="BD289" s="120"/>
      <c r="BE289" s="120"/>
      <c r="BF289" s="120"/>
      <c r="BG289" s="120"/>
      <c r="BH289" s="120"/>
      <c r="BI289" s="120"/>
      <c r="BJ289" s="120"/>
      <c r="BK289" s="120"/>
      <c r="BL289" s="120"/>
      <c r="BM289" s="120"/>
      <c r="BN289" s="120"/>
      <c r="BO289" s="120"/>
      <c r="BP289" s="120"/>
      <c r="BQ289" s="120"/>
      <c r="BR289" s="120"/>
      <c r="BS289" s="120"/>
      <c r="BT289" s="120"/>
      <c r="BU289" s="120"/>
      <c r="BV289" s="120"/>
      <c r="BW289" s="120"/>
      <c r="BX289" s="120"/>
      <c r="BY289" s="120"/>
      <c r="BZ289" s="120"/>
      <c r="CA289" s="120"/>
      <c r="CB289" s="120"/>
      <c r="CC289" s="120"/>
      <c r="CD289" s="120"/>
      <c r="CE289" s="120"/>
      <c r="CF289" s="120"/>
      <c r="CV289" s="480"/>
    </row>
    <row r="290" spans="1:116" s="119" customFormat="1" ht="7.5" customHeight="1">
      <c r="A290" s="574"/>
      <c r="B290" s="1557"/>
      <c r="C290" s="1401"/>
      <c r="D290" s="1587"/>
      <c r="E290" s="1588"/>
      <c r="F290" s="1588"/>
      <c r="G290" s="1589" t="s">
        <v>695</v>
      </c>
      <c r="H290" s="1590"/>
      <c r="I290" s="1590"/>
      <c r="J290" s="1590"/>
      <c r="K290" s="1590"/>
      <c r="L290" s="1590"/>
      <c r="M290" s="1590"/>
      <c r="N290" s="1588"/>
      <c r="O290" s="1590"/>
      <c r="P290" s="1590"/>
      <c r="Q290" s="1590"/>
      <c r="R290" s="1591"/>
      <c r="S290" s="1588"/>
      <c r="T290" s="1590"/>
      <c r="U290" s="1590"/>
      <c r="V290" s="1592">
        <f>V289</f>
        <v>99710</v>
      </c>
      <c r="W290" s="1593" t="s">
        <v>596</v>
      </c>
      <c r="X290" s="1594">
        <f>X283</f>
        <v>100000</v>
      </c>
      <c r="Y290" s="1595"/>
      <c r="Z290" s="1596"/>
      <c r="AA290" s="1596"/>
      <c r="AB290" s="1597">
        <f>X290-V290-Z290</f>
        <v>290</v>
      </c>
      <c r="AC290" s="1598"/>
      <c r="AD290" s="1868"/>
      <c r="AE290" s="1600" t="str">
        <f>'4.2.1NEE'!AR148</f>
        <v>NEE117+NEE118 &lt; 1,000 m</v>
      </c>
      <c r="AF290" s="120"/>
      <c r="AG290" s="120"/>
      <c r="AH290" s="120"/>
      <c r="AI290" s="120"/>
      <c r="AJ290" s="120"/>
      <c r="AK290" s="120"/>
      <c r="AL290" s="120"/>
      <c r="AM290" s="120"/>
      <c r="AN290" s="120"/>
      <c r="AO290" s="120"/>
      <c r="AP290" s="120"/>
      <c r="AQ290" s="120"/>
      <c r="AR290" s="120"/>
      <c r="AS290" s="120"/>
      <c r="AT290" s="120"/>
      <c r="AU290" s="120"/>
      <c r="AV290" s="120"/>
      <c r="AW290" s="120"/>
      <c r="AX290" s="120"/>
      <c r="AY290" s="120"/>
      <c r="AZ290" s="120"/>
      <c r="BA290" s="120"/>
      <c r="BB290" s="120"/>
      <c r="BC290" s="120"/>
      <c r="BD290" s="120"/>
      <c r="BE290" s="120"/>
      <c r="BF290" s="120"/>
      <c r="BG290" s="120"/>
      <c r="BH290" s="120"/>
      <c r="BI290" s="120"/>
      <c r="BJ290" s="120"/>
      <c r="BK290" s="120"/>
      <c r="BL290" s="120"/>
      <c r="BM290" s="120"/>
      <c r="BN290" s="120"/>
      <c r="BO290" s="120"/>
      <c r="BP290" s="120"/>
      <c r="BQ290" s="120"/>
      <c r="BR290" s="120"/>
      <c r="BS290" s="120"/>
      <c r="BT290" s="120"/>
      <c r="BU290" s="120"/>
      <c r="BV290" s="120"/>
      <c r="BW290" s="120"/>
      <c r="BX290" s="120"/>
      <c r="BY290" s="120"/>
      <c r="BZ290" s="120"/>
      <c r="CA290" s="120"/>
      <c r="CB290" s="120"/>
      <c r="CC290" s="120"/>
      <c r="CD290" s="120"/>
      <c r="CE290" s="120"/>
      <c r="CF290" s="120"/>
      <c r="CV290" s="480"/>
    </row>
    <row r="291" spans="1:116" s="119" customFormat="1" ht="7.5" customHeight="1">
      <c r="A291" s="574"/>
      <c r="B291" s="1557"/>
      <c r="C291" s="1401"/>
      <c r="D291" s="1869"/>
      <c r="E291" s="1870" t="str">
        <f>'4.2.7DE'!G71</f>
        <v>DE12</v>
      </c>
      <c r="F291" s="1870"/>
      <c r="G291" s="1871"/>
      <c r="H291" s="1872"/>
      <c r="I291" s="1872"/>
      <c r="J291" s="1872"/>
      <c r="K291" s="1872"/>
      <c r="L291" s="1872"/>
      <c r="M291" s="1872"/>
      <c r="N291" s="1870"/>
      <c r="O291" s="1872"/>
      <c r="P291" s="1872"/>
      <c r="Q291" s="1872"/>
      <c r="R291" s="1873"/>
      <c r="S291" s="1870"/>
      <c r="T291" s="1872"/>
      <c r="U291" s="1872"/>
      <c r="V291" s="793">
        <f>'4.2.7DE'!I71</f>
        <v>93925</v>
      </c>
      <c r="W291" s="1874" t="s">
        <v>596</v>
      </c>
      <c r="X291" s="448">
        <f>'4.2.7DE'!L71</f>
        <v>94075</v>
      </c>
      <c r="Y291" s="1875"/>
      <c r="Z291" s="1876"/>
      <c r="AA291" s="1876"/>
      <c r="AB291" s="1680">
        <f>X291-V291-Z291</f>
        <v>150</v>
      </c>
      <c r="AC291" s="1859"/>
      <c r="AD291" s="521"/>
      <c r="AE291" s="522"/>
      <c r="AF291" s="120"/>
      <c r="AG291" s="120"/>
      <c r="AH291" s="120"/>
      <c r="AI291" s="120"/>
      <c r="AJ291" s="120"/>
      <c r="AK291" s="120"/>
      <c r="AL291" s="120"/>
      <c r="AM291" s="120"/>
      <c r="AN291" s="120"/>
      <c r="AO291" s="120"/>
      <c r="AP291" s="120"/>
      <c r="AQ291" s="120"/>
      <c r="AR291" s="120"/>
      <c r="AS291" s="120"/>
      <c r="AT291" s="120"/>
      <c r="AU291" s="120"/>
      <c r="AV291" s="120"/>
      <c r="AW291" s="120"/>
      <c r="AX291" s="120"/>
      <c r="AY291" s="120"/>
      <c r="AZ291" s="120"/>
      <c r="BL291" s="120"/>
      <c r="BM291" s="120"/>
      <c r="BN291" s="120"/>
      <c r="BO291" s="120"/>
      <c r="BP291" s="120"/>
      <c r="BQ291" s="120"/>
      <c r="BR291" s="120"/>
      <c r="BS291" s="120"/>
      <c r="BT291" s="120"/>
      <c r="BU291" s="120"/>
      <c r="BV291" s="120"/>
      <c r="BW291" s="120"/>
      <c r="BX291" s="120"/>
      <c r="BY291" s="120"/>
      <c r="BZ291" s="120"/>
      <c r="CA291" s="120"/>
      <c r="CB291" s="120"/>
      <c r="CC291" s="120"/>
      <c r="CD291" s="120"/>
      <c r="CE291" s="120"/>
      <c r="CF291" s="120"/>
      <c r="CV291" s="480"/>
    </row>
    <row r="292" spans="1:116" s="119" customFormat="1" ht="7.5" customHeight="1">
      <c r="A292" s="574"/>
      <c r="B292" s="1557"/>
      <c r="C292" s="1502"/>
      <c r="D292" s="1742"/>
      <c r="E292" s="1743"/>
      <c r="F292" s="1743" t="str">
        <f>'4.2.8HE'!G38</f>
        <v>HE05</v>
      </c>
      <c r="G292" s="1860"/>
      <c r="H292" s="1745"/>
      <c r="I292" s="1745"/>
      <c r="J292" s="1745"/>
      <c r="K292" s="1745"/>
      <c r="L292" s="1745"/>
      <c r="M292" s="1745"/>
      <c r="N292" s="1743"/>
      <c r="O292" s="1745"/>
      <c r="P292" s="1745"/>
      <c r="Q292" s="1745"/>
      <c r="R292" s="1746"/>
      <c r="S292" s="1743"/>
      <c r="T292" s="1745"/>
      <c r="U292" s="1745"/>
      <c r="V292" s="1689">
        <f>'4.2.8HE'!I38</f>
        <v>94125</v>
      </c>
      <c r="W292" s="1690" t="s">
        <v>596</v>
      </c>
      <c r="X292" s="1691">
        <f>'4.2.8HE'!L38</f>
        <v>94275</v>
      </c>
      <c r="Y292" s="1692"/>
      <c r="Z292" s="1693"/>
      <c r="AA292" s="1693"/>
      <c r="AB292" s="1877">
        <f>'4.2.8HE'!N38</f>
        <v>150</v>
      </c>
      <c r="AC292" s="1878"/>
      <c r="AD292" s="513"/>
      <c r="AE292" s="523"/>
      <c r="AF292" s="120"/>
      <c r="AG292" s="120"/>
      <c r="AH292" s="120"/>
      <c r="AI292" s="120"/>
      <c r="AJ292" s="120"/>
      <c r="AK292" s="120"/>
      <c r="AL292" s="120"/>
      <c r="AM292" s="120"/>
      <c r="AN292" s="120"/>
      <c r="AO292" s="120"/>
      <c r="AP292" s="120"/>
      <c r="AQ292" s="120"/>
      <c r="AR292" s="120"/>
      <c r="AS292" s="120"/>
      <c r="AT292" s="120"/>
      <c r="AU292" s="120"/>
      <c r="AV292" s="120"/>
      <c r="AW292" s="120"/>
      <c r="AX292" s="120"/>
      <c r="AY292" s="120"/>
      <c r="AZ292" s="120"/>
      <c r="BL292" s="120"/>
      <c r="BM292" s="120"/>
      <c r="BN292" s="120"/>
      <c r="BO292" s="120"/>
      <c r="BP292" s="120"/>
      <c r="BQ292" s="120"/>
      <c r="BR292" s="120"/>
      <c r="BS292" s="120"/>
      <c r="BT292" s="120"/>
      <c r="BU292" s="120"/>
      <c r="BV292" s="120"/>
      <c r="BW292" s="120"/>
      <c r="BX292" s="120"/>
      <c r="BY292" s="120"/>
      <c r="BZ292" s="120"/>
      <c r="CA292" s="120"/>
      <c r="CB292" s="120"/>
      <c r="CC292" s="120"/>
      <c r="CD292" s="120"/>
      <c r="CE292" s="120"/>
      <c r="CF292" s="120"/>
      <c r="CV292" s="480"/>
    </row>
    <row r="293" spans="1:116" s="119" customFormat="1" ht="7.5" customHeight="1">
      <c r="A293" s="579"/>
      <c r="B293" s="1658"/>
      <c r="C293" s="1764"/>
      <c r="D293" s="1659"/>
      <c r="E293" s="1660"/>
      <c r="F293" s="1660"/>
      <c r="G293" s="1661"/>
      <c r="H293" s="1661"/>
      <c r="I293" s="1661"/>
      <c r="J293" s="1661"/>
      <c r="K293" s="1661"/>
      <c r="L293" s="1661"/>
      <c r="M293" s="1661"/>
      <c r="N293" s="1660"/>
      <c r="O293" s="1661"/>
      <c r="P293" s="1661"/>
      <c r="Q293" s="1661"/>
      <c r="R293" s="1662" t="str">
        <f>'4.2.5BL'!G28</f>
        <v>BL06</v>
      </c>
      <c r="S293" s="1660"/>
      <c r="T293" s="1661"/>
      <c r="U293" s="1661"/>
      <c r="V293" s="2330">
        <f>'4.2.5BL'!I28</f>
        <v>98800</v>
      </c>
      <c r="W293" s="2331"/>
      <c r="X293" s="2331"/>
      <c r="Y293" s="2332"/>
      <c r="Z293" s="1704"/>
      <c r="AA293" s="1704"/>
      <c r="AB293" s="2324" t="s">
        <v>596</v>
      </c>
      <c r="AC293" s="2333"/>
      <c r="AD293" s="1879"/>
      <c r="AE293" s="1880" t="str">
        <f>'4.2.5BL'!BN28</f>
        <v>PA</v>
      </c>
      <c r="AF293" s="120"/>
      <c r="AG293" s="120"/>
      <c r="AH293" s="120"/>
      <c r="AI293" s="120"/>
      <c r="AJ293" s="120"/>
      <c r="AK293" s="120"/>
      <c r="AL293" s="120"/>
      <c r="AM293" s="120"/>
      <c r="AN293" s="120"/>
      <c r="AO293" s="120"/>
      <c r="AP293" s="120"/>
      <c r="AQ293" s="120"/>
      <c r="AR293" s="120"/>
      <c r="AS293" s="120"/>
      <c r="AT293" s="120"/>
      <c r="AU293" s="120"/>
      <c r="AV293" s="120"/>
      <c r="AW293" s="120"/>
      <c r="AX293" s="120"/>
      <c r="AY293" s="120"/>
      <c r="AZ293" s="120"/>
      <c r="BA293" s="120"/>
      <c r="BB293" s="120"/>
      <c r="BC293" s="120"/>
      <c r="BD293" s="120"/>
      <c r="BE293" s="120"/>
      <c r="BF293" s="120"/>
      <c r="BG293" s="120"/>
      <c r="BH293" s="120"/>
      <c r="BI293" s="120"/>
      <c r="BJ293" s="120"/>
      <c r="BK293" s="120"/>
      <c r="BN293" s="480"/>
      <c r="BR293" s="120"/>
      <c r="BS293" s="120"/>
      <c r="BT293" s="120"/>
      <c r="BU293" s="120"/>
      <c r="BV293" s="120"/>
      <c r="BW293" s="120"/>
      <c r="BX293" s="120"/>
      <c r="BY293" s="120"/>
      <c r="BZ293" s="120"/>
      <c r="CA293" s="120"/>
      <c r="CB293" s="120"/>
      <c r="CC293" s="120"/>
      <c r="CD293" s="120"/>
      <c r="CE293" s="120"/>
      <c r="CF293" s="120"/>
      <c r="CV293" s="480"/>
    </row>
    <row r="294" spans="1:116" s="119" customFormat="1" ht="7.5" customHeight="1">
      <c r="A294" s="585"/>
      <c r="B294" s="1553" t="s">
        <v>750</v>
      </c>
      <c r="C294" s="1554" t="s">
        <v>751</v>
      </c>
      <c r="D294" s="1363" t="s">
        <v>752</v>
      </c>
      <c r="E294" s="1364"/>
      <c r="F294" s="1364"/>
      <c r="G294" s="1365"/>
      <c r="H294" s="1365"/>
      <c r="I294" s="1365"/>
      <c r="J294" s="1365"/>
      <c r="K294" s="1365"/>
      <c r="L294" s="1365"/>
      <c r="M294" s="1365"/>
      <c r="N294" s="1364"/>
      <c r="O294" s="1365"/>
      <c r="P294" s="1365"/>
      <c r="Q294" s="1365"/>
      <c r="R294" s="1369"/>
      <c r="S294" s="1364"/>
      <c r="T294" s="1365"/>
      <c r="U294" s="1365"/>
      <c r="V294" s="1370">
        <v>100000</v>
      </c>
      <c r="W294" s="1776" t="s">
        <v>596</v>
      </c>
      <c r="X294" s="1372">
        <v>105000</v>
      </c>
      <c r="Y294" s="1373"/>
      <c r="Z294" s="1555">
        <f>102121.63-102294.85</f>
        <v>-173.22000000000116</v>
      </c>
      <c r="AA294" s="1555"/>
      <c r="AB294" s="1376">
        <f>(X294-V294)-Z294</f>
        <v>5173.2200000000012</v>
      </c>
      <c r="AC294" s="1504"/>
      <c r="AD294" s="488"/>
      <c r="AE294" s="476" t="s">
        <v>753</v>
      </c>
      <c r="AF294" s="120"/>
      <c r="AG294" s="120"/>
      <c r="AH294" s="120"/>
      <c r="AI294" s="120"/>
      <c r="AJ294" s="120"/>
      <c r="AK294" s="120"/>
      <c r="AL294" s="120"/>
      <c r="AM294" s="120"/>
      <c r="AN294" s="120"/>
      <c r="AO294" s="120"/>
      <c r="AP294" s="120"/>
      <c r="AQ294" s="120"/>
      <c r="AR294" s="120"/>
      <c r="AS294" s="120"/>
      <c r="AT294" s="120"/>
      <c r="AU294" s="120"/>
      <c r="AV294" s="120"/>
      <c r="AW294" s="120"/>
      <c r="AX294" s="120"/>
      <c r="AY294" s="120"/>
      <c r="AZ294" s="120"/>
      <c r="BA294" s="120"/>
      <c r="BB294" s="120"/>
      <c r="BC294" s="120"/>
      <c r="BD294" s="120"/>
      <c r="BE294" s="120"/>
      <c r="BF294" s="120"/>
      <c r="BG294" s="120"/>
      <c r="BH294" s="120"/>
      <c r="BI294" s="120"/>
      <c r="BJ294" s="120"/>
      <c r="BK294" s="120"/>
      <c r="BN294" s="480"/>
      <c r="BR294" s="120"/>
      <c r="BS294" s="120"/>
      <c r="BT294" s="120"/>
      <c r="BU294" s="120"/>
      <c r="BV294" s="120"/>
      <c r="BW294" s="120"/>
      <c r="BX294" s="120"/>
      <c r="BY294" s="120"/>
      <c r="BZ294" s="120"/>
      <c r="CA294" s="120"/>
      <c r="CB294" s="120"/>
      <c r="CC294" s="120"/>
      <c r="CD294" s="120"/>
      <c r="CE294" s="120"/>
      <c r="CF294" s="120"/>
      <c r="CQ294" s="480"/>
      <c r="CR294" s="480"/>
    </row>
    <row r="295" spans="1:116" s="480" customFormat="1" ht="7.5" customHeight="1">
      <c r="A295" s="1507"/>
      <c r="B295" s="1633"/>
      <c r="C295" s="1653"/>
      <c r="D295" s="1672"/>
      <c r="E295" s="1673"/>
      <c r="F295" s="1673"/>
      <c r="G295" s="1665" t="s">
        <v>783</v>
      </c>
      <c r="H295" s="1666"/>
      <c r="I295" s="1666"/>
      <c r="J295" s="1666"/>
      <c r="K295" s="1666"/>
      <c r="L295" s="1666"/>
      <c r="M295" s="1666"/>
      <c r="N295" s="1673"/>
      <c r="O295" s="1666"/>
      <c r="P295" s="1666"/>
      <c r="Q295" s="1666"/>
      <c r="R295" s="1674"/>
      <c r="S295" s="1673"/>
      <c r="T295" s="1666"/>
      <c r="U295" s="1666"/>
      <c r="V295" s="1675">
        <f>V294</f>
        <v>100000</v>
      </c>
      <c r="W295" s="1866" t="s">
        <v>596</v>
      </c>
      <c r="X295" s="1677">
        <f>V296</f>
        <v>100282</v>
      </c>
      <c r="Y295" s="1678"/>
      <c r="Z295" s="1679"/>
      <c r="AA295" s="1679"/>
      <c r="AB295" s="1680">
        <f>X295-V295-Z295</f>
        <v>282</v>
      </c>
      <c r="AC295" s="1859"/>
      <c r="AD295" s="524"/>
      <c r="AE295" s="1867" t="str">
        <f>'4.2.1NEE'!AR150</f>
        <v>NEE117+NEE118 &lt; 1,000 m</v>
      </c>
      <c r="AF295" s="120"/>
      <c r="AG295" s="120"/>
      <c r="AH295" s="120"/>
      <c r="AI295" s="120"/>
      <c r="AJ295" s="120"/>
      <c r="AK295" s="120"/>
      <c r="AL295" s="120"/>
      <c r="AM295" s="120"/>
      <c r="AN295" s="120"/>
      <c r="AO295" s="120"/>
      <c r="AP295" s="120"/>
      <c r="AQ295" s="120"/>
      <c r="AR295" s="120"/>
      <c r="AS295" s="120"/>
      <c r="AT295" s="120"/>
      <c r="AU295" s="120"/>
      <c r="AV295" s="120"/>
      <c r="AW295" s="120"/>
      <c r="AX295" s="120"/>
      <c r="AY295" s="120"/>
      <c r="AZ295" s="120"/>
      <c r="BA295" s="120"/>
      <c r="BB295" s="120"/>
      <c r="BC295" s="120"/>
      <c r="BD295" s="120"/>
      <c r="BE295" s="120"/>
      <c r="BF295" s="120"/>
      <c r="BG295" s="120"/>
      <c r="BH295" s="120"/>
      <c r="BI295" s="120"/>
      <c r="BJ295" s="120"/>
      <c r="BK295" s="120"/>
      <c r="BL295" s="120"/>
      <c r="BM295" s="120"/>
      <c r="BN295" s="120"/>
      <c r="BO295" s="120"/>
      <c r="BP295" s="120"/>
      <c r="BQ295" s="120"/>
      <c r="BR295" s="1399"/>
      <c r="BS295" s="1399"/>
      <c r="BT295" s="1399"/>
      <c r="BU295" s="1399"/>
      <c r="BV295" s="1399"/>
      <c r="BW295" s="1399"/>
      <c r="BX295" s="1399"/>
      <c r="BY295" s="1399"/>
      <c r="BZ295" s="1399"/>
      <c r="CA295" s="1399"/>
      <c r="CB295" s="1399"/>
      <c r="CC295" s="1399"/>
      <c r="CD295" s="1399"/>
      <c r="CE295" s="1399"/>
      <c r="CF295" s="1399"/>
    </row>
    <row r="296" spans="1:116" s="119" customFormat="1" ht="7.5" customHeight="1">
      <c r="A296" s="574"/>
      <c r="B296" s="1557"/>
      <c r="C296" s="1502"/>
      <c r="D296" s="1566"/>
      <c r="E296" s="1567"/>
      <c r="F296" s="1567"/>
      <c r="G296" s="1568"/>
      <c r="H296" s="1510"/>
      <c r="I296" s="1510"/>
      <c r="J296" s="1510"/>
      <c r="K296" s="1510"/>
      <c r="L296" s="1510" t="str">
        <f>'4.2.3BR'!G119</f>
        <v>CB16</v>
      </c>
      <c r="M296" s="1510"/>
      <c r="N296" s="1567"/>
      <c r="O296" s="1510"/>
      <c r="P296" s="1510"/>
      <c r="Q296" s="1510"/>
      <c r="R296" s="1569"/>
      <c r="S296" s="1567"/>
      <c r="T296" s="1510"/>
      <c r="U296" s="1510"/>
      <c r="V296" s="1410">
        <f>'4.2.3BR'!K119</f>
        <v>100282</v>
      </c>
      <c r="W296" s="1411" t="s">
        <v>596</v>
      </c>
      <c r="X296" s="1412">
        <f>'4.2.3BR'!O119</f>
        <v>100318</v>
      </c>
      <c r="Y296" s="853"/>
      <c r="Z296" s="1570"/>
      <c r="AA296" s="1570"/>
      <c r="AB296" s="1396">
        <f>'4.2.3BR'!R119</f>
        <v>36</v>
      </c>
      <c r="AC296" s="1428"/>
      <c r="AD296" s="491"/>
      <c r="AE296" s="492">
        <f>'4.2.3BR'!CB119</f>
        <v>0</v>
      </c>
      <c r="AF296" s="1399"/>
      <c r="AG296" s="1399"/>
      <c r="AH296" s="1399"/>
      <c r="AI296" s="1399"/>
      <c r="AJ296" s="1399"/>
      <c r="AK296" s="1399"/>
      <c r="AL296" s="1399"/>
      <c r="AM296" s="1399"/>
      <c r="AN296" s="1399"/>
      <c r="AO296" s="1399"/>
      <c r="AP296" s="1399"/>
      <c r="AQ296" s="1399"/>
      <c r="AR296" s="1399"/>
      <c r="AS296" s="1399"/>
      <c r="AT296" s="1399"/>
      <c r="AU296" s="1399"/>
      <c r="AV296" s="1399"/>
      <c r="AW296" s="1399"/>
      <c r="AX296" s="1399"/>
      <c r="AY296" s="1399"/>
      <c r="AZ296" s="1399"/>
      <c r="BA296" s="480"/>
      <c r="BB296" s="480"/>
      <c r="BC296" s="480"/>
      <c r="BD296" s="480"/>
      <c r="BE296" s="480"/>
      <c r="BF296" s="480"/>
      <c r="BG296" s="480"/>
      <c r="BH296" s="480"/>
      <c r="BI296" s="480"/>
      <c r="BJ296" s="480"/>
      <c r="BK296" s="480"/>
      <c r="BL296" s="120"/>
      <c r="BM296" s="120"/>
      <c r="BN296" s="120"/>
      <c r="BO296" s="120"/>
      <c r="BP296" s="120"/>
      <c r="BQ296" s="120"/>
      <c r="CE296" s="120"/>
      <c r="CF296" s="120"/>
      <c r="CG296" s="120"/>
      <c r="CH296" s="120"/>
    </row>
    <row r="297" spans="1:116" s="119" customFormat="1" ht="7.5" customHeight="1">
      <c r="A297" s="574"/>
      <c r="B297" s="1557"/>
      <c r="C297" s="1502"/>
      <c r="D297" s="1566"/>
      <c r="E297" s="1567"/>
      <c r="F297" s="1567"/>
      <c r="G297" s="1568" t="s">
        <v>696</v>
      </c>
      <c r="H297" s="1510"/>
      <c r="I297" s="1510"/>
      <c r="J297" s="1510"/>
      <c r="K297" s="1510"/>
      <c r="L297" s="1510"/>
      <c r="M297" s="1510"/>
      <c r="N297" s="1567"/>
      <c r="O297" s="1510"/>
      <c r="P297" s="1510"/>
      <c r="Q297" s="1510"/>
      <c r="R297" s="1569"/>
      <c r="S297" s="1567"/>
      <c r="T297" s="1510"/>
      <c r="U297" s="1510"/>
      <c r="V297" s="1390">
        <f>X296</f>
        <v>100318</v>
      </c>
      <c r="W297" s="1391" t="s">
        <v>596</v>
      </c>
      <c r="X297" s="1392">
        <f>V298</f>
        <v>102255</v>
      </c>
      <c r="Y297" s="1393"/>
      <c r="Z297" s="1570"/>
      <c r="AA297" s="1570"/>
      <c r="AB297" s="1396">
        <f>X297-V297-Z297</f>
        <v>1937</v>
      </c>
      <c r="AC297" s="1428"/>
      <c r="AD297" s="491"/>
      <c r="AE297" s="492" t="str">
        <f>'4.2.1NEE'!AR151</f>
        <v>1,000 m &lt; L &lt; 2,000 m</v>
      </c>
      <c r="AF297" s="120"/>
      <c r="AG297" s="120"/>
      <c r="AH297" s="120"/>
      <c r="AI297" s="120"/>
      <c r="AJ297" s="120"/>
      <c r="AK297" s="120"/>
      <c r="AL297" s="120"/>
      <c r="AM297" s="120"/>
      <c r="AN297" s="120"/>
      <c r="AO297" s="120"/>
      <c r="AP297" s="120"/>
      <c r="AQ297" s="120"/>
      <c r="AR297" s="120"/>
      <c r="AS297" s="120"/>
      <c r="AT297" s="120"/>
      <c r="AU297" s="120"/>
      <c r="AV297" s="120"/>
      <c r="AW297" s="120"/>
      <c r="AX297" s="120"/>
      <c r="AY297" s="120"/>
      <c r="AZ297" s="120"/>
      <c r="BA297" s="120"/>
      <c r="BB297" s="120"/>
      <c r="BC297" s="120"/>
      <c r="BD297" s="120"/>
      <c r="BE297" s="120"/>
      <c r="BF297" s="120"/>
      <c r="BG297" s="120"/>
      <c r="BH297" s="120"/>
      <c r="BI297" s="120"/>
      <c r="BJ297" s="120"/>
      <c r="BK297" s="120"/>
      <c r="BL297" s="120"/>
      <c r="BM297" s="120"/>
      <c r="BN297" s="120"/>
      <c r="BO297" s="120"/>
      <c r="BP297" s="120"/>
      <c r="BQ297" s="120"/>
      <c r="CE297" s="120"/>
      <c r="CF297" s="120"/>
      <c r="CG297" s="120"/>
      <c r="CH297" s="120"/>
    </row>
    <row r="298" spans="1:116" s="119" customFormat="1" ht="7.5" customHeight="1">
      <c r="A298" s="574"/>
      <c r="B298" s="1557"/>
      <c r="C298" s="1502"/>
      <c r="D298" s="1566"/>
      <c r="E298" s="1567"/>
      <c r="F298" s="1567"/>
      <c r="G298" s="1568"/>
      <c r="H298" s="1510"/>
      <c r="I298" s="1510"/>
      <c r="J298" s="1510"/>
      <c r="K298" s="1510"/>
      <c r="L298" s="1510"/>
      <c r="M298" s="1510"/>
      <c r="N298" s="1567"/>
      <c r="O298" s="1510"/>
      <c r="P298" s="1510"/>
      <c r="Q298" s="1510" t="str">
        <f>'4.2.3BR'!G184</f>
        <v>IRB08</v>
      </c>
      <c r="R298" s="1569"/>
      <c r="S298" s="1567"/>
      <c r="T298" s="1510"/>
      <c r="U298" s="1510"/>
      <c r="V298" s="2315">
        <f>'4.2.3BR'!I184</f>
        <v>102255</v>
      </c>
      <c r="W298" s="2316"/>
      <c r="X298" s="2316"/>
      <c r="Y298" s="2317"/>
      <c r="Z298" s="1654"/>
      <c r="AA298" s="1654"/>
      <c r="AB298" s="2313" t="s">
        <v>596</v>
      </c>
      <c r="AC298" s="2314"/>
      <c r="AD298" s="491"/>
      <c r="AE298" s="492" t="str">
        <f>'4.2.3BR'!CB184</f>
        <v>IR (Dung Quat IC)</v>
      </c>
      <c r="AF298" s="120"/>
      <c r="AG298" s="120"/>
      <c r="AH298" s="120"/>
      <c r="AI298" s="120"/>
      <c r="AJ298" s="120"/>
      <c r="AK298" s="120"/>
      <c r="AL298" s="120"/>
      <c r="AM298" s="120"/>
      <c r="AN298" s="120"/>
      <c r="AO298" s="120"/>
      <c r="AP298" s="120"/>
      <c r="AQ298" s="120"/>
      <c r="AR298" s="120"/>
      <c r="AS298" s="120"/>
      <c r="AT298" s="120"/>
      <c r="AU298" s="120"/>
      <c r="AV298" s="120"/>
      <c r="AW298" s="120"/>
      <c r="AX298" s="120"/>
      <c r="AY298" s="120"/>
      <c r="AZ298" s="120"/>
      <c r="BA298" s="120"/>
      <c r="BB298" s="120"/>
      <c r="BL298" s="480"/>
      <c r="BM298" s="480"/>
      <c r="BN298" s="480"/>
      <c r="BO298" s="480"/>
      <c r="BP298" s="480"/>
      <c r="BQ298" s="480"/>
      <c r="BR298" s="120"/>
      <c r="BS298" s="120"/>
      <c r="BT298" s="120"/>
      <c r="BU298" s="120"/>
      <c r="BV298" s="120"/>
      <c r="BW298" s="120"/>
      <c r="BX298" s="120"/>
      <c r="BY298" s="120"/>
      <c r="BZ298" s="120"/>
      <c r="CA298" s="120"/>
      <c r="CB298" s="120"/>
      <c r="CC298" s="120"/>
      <c r="CD298" s="120"/>
      <c r="CE298" s="120"/>
      <c r="CF298" s="120"/>
      <c r="CG298" s="120"/>
      <c r="CH298" s="120"/>
    </row>
    <row r="299" spans="1:116" s="119" customFormat="1" ht="7.5" customHeight="1">
      <c r="A299" s="574"/>
      <c r="B299" s="1557"/>
      <c r="C299" s="1502"/>
      <c r="D299" s="1566"/>
      <c r="E299" s="1567"/>
      <c r="F299" s="1567"/>
      <c r="G299" s="1568" t="s">
        <v>697</v>
      </c>
      <c r="H299" s="1510"/>
      <c r="I299" s="1510"/>
      <c r="J299" s="1510"/>
      <c r="K299" s="1510"/>
      <c r="L299" s="1510"/>
      <c r="M299" s="1510"/>
      <c r="N299" s="1567"/>
      <c r="O299" s="1510"/>
      <c r="P299" s="1510"/>
      <c r="Q299" s="1510"/>
      <c r="R299" s="1569"/>
      <c r="S299" s="1567"/>
      <c r="T299" s="1510"/>
      <c r="U299" s="1510"/>
      <c r="V299" s="1708">
        <f>V298</f>
        <v>102255</v>
      </c>
      <c r="W299" s="1741" t="s">
        <v>596</v>
      </c>
      <c r="X299" s="1710">
        <f>V300</f>
        <v>103221</v>
      </c>
      <c r="Y299" s="1711"/>
      <c r="Z299" s="1654"/>
      <c r="AA299" s="1654"/>
      <c r="AB299" s="1396">
        <f>X299-V299-Z299</f>
        <v>966</v>
      </c>
      <c r="AC299" s="1656"/>
      <c r="AD299" s="491"/>
      <c r="AE299" s="492" t="str">
        <f>'4.2.1NEE'!AR152</f>
        <v>L &lt; 1,000 m</v>
      </c>
      <c r="AF299" s="120"/>
      <c r="AG299" s="120"/>
      <c r="AH299" s="120"/>
      <c r="AI299" s="120"/>
      <c r="AJ299" s="120"/>
      <c r="AK299" s="120"/>
      <c r="AL299" s="120"/>
      <c r="AM299" s="120"/>
      <c r="AN299" s="120"/>
      <c r="AO299" s="120"/>
      <c r="AP299" s="120"/>
      <c r="AQ299" s="120"/>
      <c r="AR299" s="120"/>
      <c r="AS299" s="120"/>
      <c r="AT299" s="120"/>
      <c r="AU299" s="120"/>
      <c r="AV299" s="120"/>
      <c r="AW299" s="120"/>
      <c r="AX299" s="120"/>
      <c r="AY299" s="120"/>
      <c r="AZ299" s="120"/>
      <c r="BA299" s="120"/>
      <c r="BB299" s="120"/>
      <c r="BG299" s="480"/>
      <c r="BH299" s="480"/>
      <c r="BL299" s="120"/>
      <c r="BM299" s="120"/>
      <c r="BN299" s="120"/>
      <c r="BO299" s="120"/>
      <c r="BP299" s="120"/>
      <c r="BQ299" s="120"/>
      <c r="BR299" s="120"/>
      <c r="BS299" s="120"/>
      <c r="BT299" s="120"/>
      <c r="BU299" s="120"/>
      <c r="BV299" s="120"/>
      <c r="BW299" s="120"/>
      <c r="BX299" s="120"/>
      <c r="BY299" s="120"/>
      <c r="BZ299" s="120"/>
      <c r="CA299" s="120"/>
      <c r="CB299" s="120"/>
      <c r="CC299" s="120"/>
      <c r="CD299" s="120"/>
      <c r="CE299" s="120"/>
      <c r="CF299" s="120"/>
      <c r="CG299" s="120"/>
      <c r="CH299" s="120"/>
    </row>
    <row r="300" spans="1:116" s="119" customFormat="1" ht="7.5" customHeight="1">
      <c r="A300" s="574"/>
      <c r="B300" s="1557"/>
      <c r="C300" s="1502"/>
      <c r="D300" s="1566"/>
      <c r="E300" s="1567"/>
      <c r="F300" s="1567"/>
      <c r="G300" s="1568"/>
      <c r="H300" s="1510"/>
      <c r="I300" s="1510"/>
      <c r="J300" s="1510"/>
      <c r="K300" s="1510"/>
      <c r="L300" s="1510"/>
      <c r="M300" s="1510"/>
      <c r="N300" s="1567" t="str">
        <f>'4.2.3BR'!G120</f>
        <v>OP20</v>
      </c>
      <c r="O300" s="1510"/>
      <c r="P300" s="1510"/>
      <c r="Q300" s="1510"/>
      <c r="R300" s="1569"/>
      <c r="S300" s="1567"/>
      <c r="T300" s="1510"/>
      <c r="U300" s="1510"/>
      <c r="V300" s="1708">
        <f>'4.2.3BR'!K120</f>
        <v>103221</v>
      </c>
      <c r="W300" s="1741" t="s">
        <v>596</v>
      </c>
      <c r="X300" s="1710">
        <f>'4.2.3BR'!O120</f>
        <v>103287</v>
      </c>
      <c r="Y300" s="1711"/>
      <c r="Z300" s="1654"/>
      <c r="AA300" s="1654"/>
      <c r="AB300" s="1415">
        <f>'4.2.3BR'!R120</f>
        <v>66</v>
      </c>
      <c r="AC300" s="1414"/>
      <c r="AD300" s="491"/>
      <c r="AE300" s="492">
        <f>'4.2.3BR'!CB120</f>
        <v>0</v>
      </c>
      <c r="AF300" s="120"/>
      <c r="AG300" s="120"/>
      <c r="AH300" s="120"/>
      <c r="AI300" s="120"/>
      <c r="AJ300" s="120"/>
      <c r="AK300" s="120"/>
      <c r="AL300" s="120"/>
      <c r="AM300" s="120"/>
      <c r="AN300" s="120"/>
      <c r="AO300" s="120"/>
      <c r="AP300" s="120"/>
      <c r="AQ300" s="120"/>
      <c r="AR300" s="120"/>
      <c r="AS300" s="120"/>
      <c r="AT300" s="120"/>
      <c r="AU300" s="120"/>
      <c r="AV300" s="120"/>
      <c r="AW300" s="120"/>
      <c r="AX300" s="120"/>
      <c r="AY300" s="120"/>
      <c r="AZ300" s="120"/>
      <c r="BA300" s="120"/>
      <c r="BB300" s="120"/>
      <c r="BC300" s="120"/>
      <c r="BD300" s="120"/>
      <c r="BE300" s="120"/>
      <c r="BF300" s="120"/>
      <c r="BG300" s="120"/>
      <c r="BH300" s="120"/>
      <c r="BI300" s="120"/>
      <c r="BJ300" s="120"/>
      <c r="BK300" s="120"/>
      <c r="BO300" s="480"/>
      <c r="BP300" s="480"/>
      <c r="BQ300" s="480"/>
      <c r="BR300" s="120"/>
      <c r="BS300" s="120"/>
      <c r="BT300" s="120"/>
      <c r="BU300" s="120"/>
      <c r="BV300" s="120"/>
      <c r="BW300" s="120"/>
      <c r="BX300" s="120"/>
      <c r="BY300" s="120"/>
      <c r="BZ300" s="120"/>
      <c r="CE300" s="120"/>
      <c r="CF300" s="120"/>
      <c r="CG300" s="120"/>
      <c r="CH300" s="120"/>
    </row>
    <row r="301" spans="1:116" s="119" customFormat="1" ht="7.5" customHeight="1">
      <c r="A301" s="574"/>
      <c r="B301" s="1557"/>
      <c r="C301" s="1502"/>
      <c r="D301" s="1637"/>
      <c r="E301" s="1638"/>
      <c r="F301" s="1638"/>
      <c r="G301" s="1639" t="s">
        <v>698</v>
      </c>
      <c r="H301" s="1517"/>
      <c r="I301" s="1517"/>
      <c r="J301" s="1517"/>
      <c r="K301" s="1517"/>
      <c r="L301" s="1517"/>
      <c r="M301" s="1517"/>
      <c r="N301" s="1638"/>
      <c r="O301" s="1517"/>
      <c r="P301" s="1517"/>
      <c r="Q301" s="1517"/>
      <c r="R301" s="1640"/>
      <c r="S301" s="1638"/>
      <c r="T301" s="1517"/>
      <c r="U301" s="1517"/>
      <c r="V301" s="1437">
        <f>X300</f>
        <v>103287</v>
      </c>
      <c r="W301" s="1438" t="s">
        <v>596</v>
      </c>
      <c r="X301" s="1439">
        <f>X294</f>
        <v>105000</v>
      </c>
      <c r="Y301" s="1440"/>
      <c r="Z301" s="1669"/>
      <c r="AA301" s="1669"/>
      <c r="AB301" s="1443">
        <f>X301-V301-Z301</f>
        <v>1713</v>
      </c>
      <c r="AC301" s="1444"/>
      <c r="AD301" s="1643"/>
      <c r="AE301" s="1644" t="str">
        <f>'4.2.1NEE'!AR153</f>
        <v>NEE121+NEE122-DE13 &lt; 1,000 m</v>
      </c>
      <c r="AF301" s="1399"/>
      <c r="AG301" s="1399"/>
      <c r="AH301" s="1399"/>
      <c r="AI301" s="1399"/>
      <c r="AJ301" s="1399"/>
      <c r="AK301" s="1399"/>
      <c r="AL301" s="1399"/>
      <c r="AM301" s="1399"/>
      <c r="AN301" s="1399"/>
      <c r="AO301" s="1399"/>
      <c r="AP301" s="1399"/>
      <c r="AQ301" s="1399"/>
      <c r="AR301" s="1399"/>
      <c r="AS301" s="1399"/>
      <c r="AT301" s="1399"/>
      <c r="AU301" s="1399"/>
      <c r="AV301" s="1399"/>
      <c r="AW301" s="1399"/>
      <c r="AX301" s="1399"/>
      <c r="AY301" s="1399"/>
      <c r="AZ301" s="1399"/>
      <c r="BA301" s="1399"/>
      <c r="BB301" s="1399"/>
      <c r="BC301" s="1399"/>
      <c r="BD301" s="1399"/>
      <c r="BE301" s="1399"/>
      <c r="BF301" s="1399"/>
      <c r="BG301" s="1399"/>
      <c r="BH301" s="1399"/>
      <c r="BI301" s="1399"/>
      <c r="BJ301" s="1399"/>
      <c r="BK301" s="1399"/>
      <c r="CG301" s="120"/>
      <c r="CH301" s="120"/>
    </row>
    <row r="302" spans="1:116" s="480" customFormat="1" ht="7.5" customHeight="1">
      <c r="A302" s="574"/>
      <c r="B302" s="1557"/>
      <c r="C302" s="1502"/>
      <c r="D302" s="1752"/>
      <c r="E302" s="1753" t="str">
        <f>'4.2.7DE'!G75</f>
        <v>DE13</v>
      </c>
      <c r="F302" s="1753"/>
      <c r="G302" s="1754"/>
      <c r="H302" s="1755"/>
      <c r="I302" s="1755"/>
      <c r="J302" s="1755"/>
      <c r="K302" s="1755"/>
      <c r="L302" s="1755"/>
      <c r="M302" s="1755"/>
      <c r="N302" s="1753"/>
      <c r="O302" s="1755"/>
      <c r="P302" s="1755"/>
      <c r="Q302" s="1755"/>
      <c r="R302" s="1756"/>
      <c r="S302" s="1753"/>
      <c r="T302" s="1755"/>
      <c r="U302" s="1755"/>
      <c r="V302" s="1757">
        <f>'4.2.7DE'!I75</f>
        <v>104050</v>
      </c>
      <c r="W302" s="1758" t="s">
        <v>596</v>
      </c>
      <c r="X302" s="1759">
        <f>'4.2.7DE'!L75</f>
        <v>104350</v>
      </c>
      <c r="Y302" s="1760"/>
      <c r="Z302" s="1761"/>
      <c r="AA302" s="1761"/>
      <c r="AB302" s="1762">
        <f>X302-V302-Z302</f>
        <v>300</v>
      </c>
      <c r="AC302" s="1881"/>
      <c r="AD302" s="515"/>
      <c r="AE302" s="517"/>
      <c r="AF302" s="1399"/>
      <c r="AG302" s="1399"/>
      <c r="AH302" s="1399"/>
      <c r="AI302" s="1399"/>
      <c r="AJ302" s="1399"/>
      <c r="AK302" s="1399"/>
      <c r="AL302" s="1399"/>
      <c r="AM302" s="1399"/>
      <c r="AN302" s="1399"/>
      <c r="AO302" s="1399"/>
      <c r="AP302" s="1399"/>
      <c r="AQ302" s="1399"/>
      <c r="AR302" s="1399"/>
      <c r="AS302" s="1399"/>
      <c r="AT302" s="1399"/>
      <c r="AU302" s="1399"/>
      <c r="AV302" s="1399"/>
      <c r="AW302" s="1399"/>
      <c r="AX302" s="1399"/>
      <c r="AY302" s="1399"/>
      <c r="AZ302" s="1399"/>
      <c r="BA302" s="1399"/>
      <c r="BB302" s="1399"/>
      <c r="BC302" s="1399"/>
      <c r="BD302" s="1399"/>
      <c r="BE302" s="1399"/>
      <c r="BF302" s="1399"/>
      <c r="BG302" s="1399"/>
      <c r="BH302" s="1399"/>
      <c r="BI302" s="1399"/>
      <c r="BJ302" s="1399"/>
      <c r="BK302" s="1399"/>
      <c r="BL302" s="120"/>
      <c r="BM302" s="120"/>
      <c r="BN302" s="120"/>
      <c r="BO302" s="120"/>
      <c r="BP302" s="120"/>
      <c r="BQ302" s="120"/>
      <c r="BR302" s="120"/>
      <c r="BS302" s="120"/>
      <c r="BT302" s="120"/>
      <c r="BU302" s="120"/>
      <c r="BV302" s="120"/>
      <c r="BW302" s="120"/>
      <c r="BX302" s="120"/>
      <c r="BY302" s="120"/>
      <c r="BZ302" s="120"/>
      <c r="CA302" s="120"/>
      <c r="CB302" s="120"/>
      <c r="CC302" s="120"/>
      <c r="CD302" s="120"/>
      <c r="CE302" s="120"/>
      <c r="CF302" s="120"/>
      <c r="CG302" s="120"/>
      <c r="CH302" s="120"/>
      <c r="CI302" s="119"/>
      <c r="CJ302" s="119"/>
      <c r="CK302" s="119"/>
      <c r="CL302" s="119"/>
      <c r="CM302" s="119"/>
      <c r="CN302" s="119"/>
      <c r="CO302" s="119"/>
      <c r="CP302" s="119"/>
      <c r="CQ302" s="119"/>
      <c r="CR302" s="119"/>
      <c r="CS302" s="119"/>
      <c r="CT302" s="119"/>
      <c r="CU302" s="119"/>
      <c r="CV302" s="119"/>
      <c r="CW302" s="119"/>
      <c r="CX302" s="119"/>
      <c r="CY302" s="119"/>
      <c r="CZ302" s="119"/>
      <c r="DA302" s="119"/>
      <c r="DB302" s="119"/>
      <c r="DC302" s="119"/>
      <c r="DD302" s="119"/>
      <c r="DE302" s="119"/>
      <c r="DF302" s="119"/>
      <c r="DG302" s="119"/>
      <c r="DH302" s="119"/>
      <c r="DI302" s="119"/>
      <c r="DJ302" s="119"/>
      <c r="DK302" s="119"/>
      <c r="DL302" s="119"/>
    </row>
    <row r="303" spans="1:116" s="480" customFormat="1" ht="7.5" customHeight="1">
      <c r="A303" s="574"/>
      <c r="B303" s="1557"/>
      <c r="C303" s="1502"/>
      <c r="D303" s="1882"/>
      <c r="E303" s="1883"/>
      <c r="F303" s="1884"/>
      <c r="G303" s="1884"/>
      <c r="H303" s="1884"/>
      <c r="I303" s="1884"/>
      <c r="J303" s="1884"/>
      <c r="K303" s="1884"/>
      <c r="L303" s="1884"/>
      <c r="M303" s="1884"/>
      <c r="N303" s="1883"/>
      <c r="O303" s="1884"/>
      <c r="P303" s="1884" t="str">
        <f>'4.2.4IC'!G24</f>
        <v>IC06</v>
      </c>
      <c r="Q303" s="1884"/>
      <c r="R303" s="1885"/>
      <c r="S303" s="1883"/>
      <c r="T303" s="1884"/>
      <c r="U303" s="1884"/>
      <c r="V303" s="2386">
        <f>'4.2.4IC'!I24</f>
        <v>102255</v>
      </c>
      <c r="W303" s="2387"/>
      <c r="X303" s="2387"/>
      <c r="Y303" s="2388"/>
      <c r="Z303" s="1886"/>
      <c r="AA303" s="1886"/>
      <c r="AB303" s="2389" t="s">
        <v>596</v>
      </c>
      <c r="AC303" s="2390"/>
      <c r="AD303" s="1887"/>
      <c r="AE303" s="1888" t="str">
        <f>'4.2.4IC'!AP24</f>
        <v>Dung Quat IC ( TG and TPO)</v>
      </c>
      <c r="AF303" s="1399"/>
      <c r="AG303" s="1399"/>
      <c r="AH303" s="1399"/>
      <c r="AI303" s="1399"/>
      <c r="AJ303" s="1399"/>
      <c r="AK303" s="1399"/>
      <c r="AL303" s="1399"/>
      <c r="AM303" s="1399"/>
      <c r="AN303" s="1399"/>
      <c r="AO303" s="1399"/>
      <c r="AP303" s="1399"/>
      <c r="AQ303" s="1399"/>
      <c r="AR303" s="1399"/>
      <c r="AS303" s="1399"/>
      <c r="AT303" s="1399"/>
      <c r="AU303" s="1399"/>
      <c r="AV303" s="1399"/>
      <c r="AW303" s="1399"/>
      <c r="AX303" s="1399"/>
      <c r="AY303" s="1399"/>
      <c r="AZ303" s="1399"/>
      <c r="BA303" s="1399"/>
      <c r="BB303" s="1399"/>
      <c r="BC303" s="1399"/>
      <c r="BD303" s="1399"/>
      <c r="BE303" s="1399"/>
      <c r="BF303" s="1399"/>
      <c r="BG303" s="1399"/>
      <c r="BH303" s="1399"/>
      <c r="BI303" s="1399"/>
      <c r="BJ303" s="1399"/>
      <c r="BK303" s="1399"/>
      <c r="BL303" s="1399"/>
      <c r="BM303" s="1399"/>
      <c r="BN303" s="1399"/>
      <c r="BO303" s="1399"/>
      <c r="BP303" s="1399"/>
      <c r="BQ303" s="1399"/>
      <c r="BR303" s="120"/>
      <c r="BS303" s="120"/>
      <c r="BT303" s="120"/>
      <c r="BU303" s="120"/>
      <c r="BV303" s="120"/>
      <c r="BW303" s="120"/>
      <c r="BX303" s="120"/>
      <c r="BY303" s="120"/>
      <c r="BZ303" s="120"/>
      <c r="CA303" s="120"/>
      <c r="CB303" s="120"/>
      <c r="CC303" s="120"/>
      <c r="CD303" s="120"/>
      <c r="CE303" s="120"/>
      <c r="CF303" s="120"/>
      <c r="CG303" s="120"/>
      <c r="CH303" s="120"/>
      <c r="CI303" s="119"/>
      <c r="CJ303" s="119"/>
      <c r="CK303" s="119"/>
      <c r="CL303" s="119"/>
      <c r="CM303" s="119"/>
      <c r="CN303" s="119"/>
      <c r="CO303" s="119"/>
      <c r="CP303" s="119"/>
      <c r="CQ303" s="119"/>
      <c r="CR303" s="119"/>
      <c r="CS303" s="119"/>
      <c r="CT303" s="119"/>
      <c r="CU303" s="119"/>
      <c r="CV303" s="119"/>
      <c r="CW303" s="119"/>
      <c r="CX303" s="119"/>
      <c r="CY303" s="119"/>
      <c r="CZ303" s="119"/>
      <c r="DA303" s="119"/>
      <c r="DB303" s="119"/>
      <c r="DC303" s="119"/>
      <c r="DD303" s="119"/>
      <c r="DE303" s="119"/>
      <c r="DF303" s="119"/>
      <c r="DG303" s="119"/>
      <c r="DH303" s="119"/>
      <c r="DI303" s="119"/>
      <c r="DJ303" s="119"/>
      <c r="DK303" s="119"/>
      <c r="DL303" s="119"/>
    </row>
    <row r="304" spans="1:116" s="480" customFormat="1" ht="7.5" customHeight="1">
      <c r="A304" s="574"/>
      <c r="B304" s="1557"/>
      <c r="C304" s="1502"/>
      <c r="D304" s="1566"/>
      <c r="E304" s="1567"/>
      <c r="F304" s="1510"/>
      <c r="G304" s="1510"/>
      <c r="H304" s="1510"/>
      <c r="I304" s="1510"/>
      <c r="J304" s="1510"/>
      <c r="K304" s="1510"/>
      <c r="L304" s="1510"/>
      <c r="M304" s="1510"/>
      <c r="N304" s="1567"/>
      <c r="O304" s="1510"/>
      <c r="P304" s="1510"/>
      <c r="Q304" s="1510" t="str">
        <f>'4.2.3BR'!G183</f>
        <v>IRB07</v>
      </c>
      <c r="R304" s="1569"/>
      <c r="S304" s="1567"/>
      <c r="T304" s="1510"/>
      <c r="U304" s="1510"/>
      <c r="V304" s="2315">
        <f>'4.2.3BR'!I183</f>
        <v>102255</v>
      </c>
      <c r="W304" s="2316"/>
      <c r="X304" s="2316"/>
      <c r="Y304" s="2317"/>
      <c r="Z304" s="1654"/>
      <c r="AA304" s="1654"/>
      <c r="AB304" s="2313" t="s">
        <v>596</v>
      </c>
      <c r="AC304" s="2314"/>
      <c r="AD304" s="491"/>
      <c r="AE304" s="502" t="str">
        <f>'4.2.3BR'!CB183</f>
        <v>IR (Dung Quat IC)</v>
      </c>
      <c r="AF304" s="120"/>
      <c r="AG304" s="120"/>
      <c r="AH304" s="120"/>
      <c r="AI304" s="120"/>
      <c r="AJ304" s="120"/>
      <c r="AK304" s="120"/>
      <c r="AL304" s="120"/>
      <c r="AM304" s="120"/>
      <c r="AN304" s="120"/>
      <c r="AO304" s="120"/>
      <c r="AP304" s="120"/>
      <c r="AQ304" s="120"/>
      <c r="AR304" s="120"/>
      <c r="AS304" s="120"/>
      <c r="AT304" s="120"/>
      <c r="AU304" s="120"/>
      <c r="AV304" s="120"/>
      <c r="AW304" s="120"/>
      <c r="AX304" s="120"/>
      <c r="AY304" s="120"/>
      <c r="AZ304" s="120"/>
      <c r="BA304" s="120"/>
      <c r="BB304" s="120"/>
      <c r="BC304" s="120"/>
      <c r="BD304" s="120"/>
      <c r="BE304" s="120"/>
      <c r="BF304" s="120"/>
      <c r="BG304" s="120"/>
      <c r="BH304" s="120"/>
      <c r="BI304" s="120"/>
      <c r="BJ304" s="120"/>
      <c r="BK304" s="120"/>
      <c r="BL304" s="1399"/>
      <c r="BM304" s="1399"/>
      <c r="BN304" s="1399"/>
      <c r="BO304" s="1399"/>
      <c r="BP304" s="1399"/>
      <c r="BQ304" s="1399"/>
      <c r="BR304" s="120"/>
      <c r="BS304" s="120"/>
      <c r="BT304" s="120"/>
      <c r="BU304" s="120"/>
      <c r="BV304" s="120"/>
      <c r="BW304" s="120"/>
      <c r="BX304" s="120"/>
      <c r="BY304" s="120"/>
      <c r="BZ304" s="120"/>
      <c r="CA304" s="120"/>
      <c r="CB304" s="120"/>
      <c r="CC304" s="120"/>
      <c r="CD304" s="120"/>
      <c r="CE304" s="120"/>
      <c r="CF304" s="120"/>
      <c r="CG304" s="120"/>
      <c r="CH304" s="120"/>
      <c r="CI304" s="119"/>
      <c r="CJ304" s="119"/>
      <c r="CK304" s="119"/>
      <c r="CL304" s="119"/>
      <c r="CM304" s="119"/>
      <c r="CN304" s="119"/>
      <c r="CO304" s="119"/>
      <c r="CP304" s="119"/>
      <c r="CQ304" s="119"/>
      <c r="CR304" s="119"/>
      <c r="CS304" s="119"/>
      <c r="CT304" s="119"/>
      <c r="CU304" s="119"/>
      <c r="CV304" s="119"/>
      <c r="CW304" s="119"/>
      <c r="CX304" s="119"/>
      <c r="CY304" s="119"/>
      <c r="CZ304" s="119"/>
      <c r="DA304" s="119"/>
      <c r="DB304" s="119"/>
      <c r="DC304" s="119"/>
      <c r="DD304" s="119"/>
      <c r="DE304" s="119"/>
      <c r="DF304" s="119"/>
      <c r="DG304" s="119"/>
      <c r="DH304" s="119"/>
      <c r="DI304" s="119"/>
      <c r="DJ304" s="119"/>
      <c r="DK304" s="119"/>
      <c r="DL304" s="119"/>
    </row>
    <row r="305" spans="1:116" s="480" customFormat="1" ht="7.5" customHeight="1">
      <c r="A305" s="574"/>
      <c r="B305" s="1557"/>
      <c r="C305" s="1502"/>
      <c r="D305" s="1566"/>
      <c r="E305" s="1567"/>
      <c r="F305" s="1510"/>
      <c r="G305" s="1510"/>
      <c r="H305" s="1510"/>
      <c r="I305" s="1510"/>
      <c r="J305" s="1510"/>
      <c r="K305" s="1510"/>
      <c r="L305" s="1510"/>
      <c r="M305" s="1510"/>
      <c r="N305" s="1567"/>
      <c r="O305" s="1510"/>
      <c r="P305" s="1510"/>
      <c r="Q305" s="1510" t="str">
        <f>'4.2.3BR'!G185</f>
        <v>IRB09</v>
      </c>
      <c r="R305" s="1569"/>
      <c r="S305" s="1567"/>
      <c r="T305" s="1510"/>
      <c r="U305" s="1510"/>
      <c r="V305" s="2315">
        <f>'4.2.3BR'!I185</f>
        <v>102255</v>
      </c>
      <c r="W305" s="2316"/>
      <c r="X305" s="2316"/>
      <c r="Y305" s="2317"/>
      <c r="Z305" s="1654"/>
      <c r="AA305" s="1654"/>
      <c r="AB305" s="2313" t="s">
        <v>596</v>
      </c>
      <c r="AC305" s="2314"/>
      <c r="AD305" s="491"/>
      <c r="AE305" s="502" t="str">
        <f>'4.2.3BR'!CB185</f>
        <v>IR (Dung Quat IC)</v>
      </c>
      <c r="AF305" s="120"/>
      <c r="AG305" s="120"/>
      <c r="AH305" s="120"/>
      <c r="AI305" s="120"/>
      <c r="AJ305" s="120"/>
      <c r="AK305" s="120"/>
      <c r="AL305" s="120"/>
      <c r="AM305" s="120"/>
      <c r="AN305" s="120"/>
      <c r="AO305" s="120"/>
      <c r="AP305" s="120"/>
      <c r="AQ305" s="120"/>
      <c r="AR305" s="120"/>
      <c r="AS305" s="120"/>
      <c r="AT305" s="120"/>
      <c r="AU305" s="120"/>
      <c r="AV305" s="120"/>
      <c r="AW305" s="120"/>
      <c r="AX305" s="120"/>
      <c r="AY305" s="120"/>
      <c r="AZ305" s="120"/>
      <c r="BA305" s="120"/>
      <c r="BB305" s="120"/>
      <c r="BC305" s="120"/>
      <c r="BD305" s="120"/>
      <c r="BE305" s="120"/>
      <c r="BF305" s="120"/>
      <c r="BG305" s="120"/>
      <c r="BH305" s="120"/>
      <c r="BI305" s="120"/>
      <c r="BJ305" s="120"/>
      <c r="BK305" s="120"/>
      <c r="BL305" s="1399"/>
      <c r="BM305" s="1399"/>
      <c r="BN305" s="1399"/>
      <c r="BO305" s="1399"/>
      <c r="BP305" s="1399"/>
      <c r="BQ305" s="1399"/>
      <c r="BR305" s="120"/>
      <c r="BS305" s="120"/>
      <c r="BT305" s="120"/>
      <c r="BU305" s="120"/>
      <c r="BV305" s="120"/>
      <c r="BW305" s="120"/>
      <c r="BX305" s="120"/>
      <c r="BY305" s="120"/>
      <c r="BZ305" s="120"/>
      <c r="CA305" s="120"/>
      <c r="CB305" s="120"/>
      <c r="CC305" s="120"/>
      <c r="CD305" s="120"/>
      <c r="CE305" s="120"/>
      <c r="CF305" s="120"/>
      <c r="CG305" s="120"/>
      <c r="CH305" s="120"/>
      <c r="CI305" s="119"/>
      <c r="CJ305" s="119"/>
      <c r="CK305" s="119"/>
      <c r="CL305" s="119"/>
      <c r="CM305" s="119"/>
      <c r="CN305" s="119"/>
      <c r="CO305" s="119"/>
      <c r="CP305" s="119"/>
      <c r="CQ305" s="119"/>
      <c r="CR305" s="119"/>
      <c r="CS305" s="119"/>
      <c r="CT305" s="119"/>
      <c r="CU305" s="119"/>
      <c r="CV305" s="119"/>
      <c r="CW305" s="119"/>
      <c r="CX305" s="119"/>
      <c r="CY305" s="119"/>
      <c r="CZ305" s="119"/>
      <c r="DA305" s="119"/>
      <c r="DB305" s="119"/>
      <c r="DC305" s="119"/>
      <c r="DD305" s="119"/>
      <c r="DE305" s="119"/>
      <c r="DF305" s="119"/>
      <c r="DG305" s="119"/>
      <c r="DH305" s="119"/>
      <c r="DI305" s="119"/>
      <c r="DJ305" s="119"/>
      <c r="DK305" s="119"/>
      <c r="DL305" s="119"/>
    </row>
    <row r="306" spans="1:116" s="480" customFormat="1" ht="7.5" customHeight="1">
      <c r="A306" s="574"/>
      <c r="B306" s="1557"/>
      <c r="C306" s="1502"/>
      <c r="D306" s="1783"/>
      <c r="E306" s="1784"/>
      <c r="F306" s="1785"/>
      <c r="G306" s="1785"/>
      <c r="H306" s="1785"/>
      <c r="I306" s="1785"/>
      <c r="J306" s="1785"/>
      <c r="K306" s="1785"/>
      <c r="L306" s="1785"/>
      <c r="M306" s="1785"/>
      <c r="N306" s="1784"/>
      <c r="O306" s="1785"/>
      <c r="P306" s="1785"/>
      <c r="Q306" s="1785" t="str">
        <f>'4.2.3BR'!G186</f>
        <v>IRB10</v>
      </c>
      <c r="R306" s="1786"/>
      <c r="S306" s="1784"/>
      <c r="T306" s="1785"/>
      <c r="U306" s="1785"/>
      <c r="V306" s="2321">
        <f>'4.2.3BR'!I186</f>
        <v>102255</v>
      </c>
      <c r="W306" s="2322"/>
      <c r="X306" s="2322"/>
      <c r="Y306" s="2323"/>
      <c r="Z306" s="1787"/>
      <c r="AA306" s="1787"/>
      <c r="AB306" s="2326" t="s">
        <v>596</v>
      </c>
      <c r="AC306" s="2327"/>
      <c r="AD306" s="519"/>
      <c r="AE306" s="1889" t="str">
        <f>'4.2.3BR'!CB186</f>
        <v>IR (Dung Quat IC)</v>
      </c>
      <c r="AF306" s="120"/>
      <c r="AG306" s="120"/>
      <c r="AH306" s="120"/>
      <c r="AI306" s="120"/>
      <c r="AJ306" s="120"/>
      <c r="AK306" s="120"/>
      <c r="AL306" s="120"/>
      <c r="AM306" s="120"/>
      <c r="AN306" s="120"/>
      <c r="AO306" s="120"/>
      <c r="AP306" s="120"/>
      <c r="AQ306" s="120"/>
      <c r="AR306" s="120"/>
      <c r="AS306" s="120"/>
      <c r="AT306" s="120"/>
      <c r="AU306" s="120"/>
      <c r="AV306" s="120"/>
      <c r="AW306" s="120"/>
      <c r="AX306" s="120"/>
      <c r="AY306" s="120"/>
      <c r="AZ306" s="120"/>
      <c r="BA306" s="120"/>
      <c r="BB306" s="120"/>
      <c r="BC306" s="120"/>
      <c r="BD306" s="120"/>
      <c r="BE306" s="120"/>
      <c r="BF306" s="120"/>
      <c r="BG306" s="120"/>
      <c r="BH306" s="120"/>
      <c r="BI306" s="120"/>
      <c r="BJ306" s="120"/>
      <c r="BK306" s="120"/>
      <c r="BL306" s="120"/>
      <c r="BM306" s="120"/>
      <c r="BN306" s="120"/>
      <c r="BO306" s="120"/>
      <c r="BP306" s="120"/>
      <c r="BQ306" s="120"/>
      <c r="BR306" s="120"/>
      <c r="BS306" s="120"/>
      <c r="BT306" s="120"/>
      <c r="BU306" s="120"/>
      <c r="BV306" s="120"/>
      <c r="BW306" s="120"/>
      <c r="BX306" s="120"/>
      <c r="BY306" s="120"/>
      <c r="BZ306" s="120"/>
      <c r="CA306" s="120"/>
      <c r="CB306" s="120"/>
      <c r="CC306" s="120"/>
      <c r="CD306" s="120"/>
      <c r="CE306" s="120"/>
      <c r="CF306" s="120"/>
      <c r="CG306" s="120"/>
      <c r="CH306" s="120"/>
      <c r="CI306" s="119"/>
      <c r="CJ306" s="119"/>
      <c r="CK306" s="119"/>
      <c r="CL306" s="119"/>
      <c r="CM306" s="119"/>
      <c r="CN306" s="119"/>
      <c r="CO306" s="119"/>
      <c r="CP306" s="119"/>
      <c r="CQ306" s="119"/>
      <c r="CR306" s="119"/>
      <c r="CS306" s="119"/>
      <c r="CT306" s="119"/>
      <c r="CU306" s="119"/>
      <c r="CV306" s="119"/>
      <c r="CW306" s="119"/>
      <c r="CX306" s="119"/>
      <c r="CY306" s="119"/>
      <c r="CZ306" s="119"/>
      <c r="DA306" s="119"/>
      <c r="DB306" s="119"/>
      <c r="DC306" s="119"/>
      <c r="DD306" s="119"/>
      <c r="DE306" s="119"/>
      <c r="DF306" s="119"/>
      <c r="DG306" s="119"/>
      <c r="DH306" s="119"/>
      <c r="DI306" s="119"/>
      <c r="DJ306" s="119"/>
      <c r="DK306" s="119"/>
      <c r="DL306" s="119"/>
    </row>
    <row r="307" spans="1:116" s="119" customFormat="1" ht="7.5" customHeight="1">
      <c r="A307" s="574"/>
      <c r="B307" s="1557"/>
      <c r="C307" s="1502"/>
      <c r="D307" s="1363" t="s">
        <v>754</v>
      </c>
      <c r="E307" s="1364"/>
      <c r="F307" s="1364"/>
      <c r="G307" s="1365"/>
      <c r="H307" s="1365"/>
      <c r="I307" s="1365"/>
      <c r="J307" s="1365"/>
      <c r="K307" s="1365"/>
      <c r="L307" s="1365"/>
      <c r="M307" s="1365"/>
      <c r="N307" s="1364"/>
      <c r="O307" s="1365"/>
      <c r="P307" s="1365"/>
      <c r="Q307" s="1365"/>
      <c r="R307" s="1369"/>
      <c r="S307" s="1364"/>
      <c r="T307" s="1365"/>
      <c r="U307" s="1365"/>
      <c r="V307" s="1370">
        <v>105000</v>
      </c>
      <c r="W307" s="1776" t="s">
        <v>596</v>
      </c>
      <c r="X307" s="1372">
        <v>110000</v>
      </c>
      <c r="Y307" s="1373"/>
      <c r="Z307" s="1555"/>
      <c r="AA307" s="1555"/>
      <c r="AB307" s="1376">
        <f>(X307-V307)-Z307</f>
        <v>5000</v>
      </c>
      <c r="AC307" s="1504"/>
      <c r="AD307" s="488"/>
      <c r="AE307" s="476"/>
      <c r="AF307" s="120"/>
      <c r="AG307" s="120"/>
      <c r="AH307" s="120"/>
      <c r="AI307" s="120"/>
      <c r="AJ307" s="120"/>
      <c r="AK307" s="120"/>
      <c r="AL307" s="120"/>
      <c r="AM307" s="120"/>
      <c r="AN307" s="120"/>
      <c r="AO307" s="120"/>
      <c r="AP307" s="120"/>
      <c r="AQ307" s="120"/>
      <c r="AR307" s="120"/>
      <c r="AS307" s="120"/>
      <c r="AT307" s="120"/>
      <c r="AU307" s="120"/>
      <c r="AV307" s="120"/>
      <c r="AW307" s="120"/>
      <c r="AX307" s="120"/>
      <c r="AY307" s="120"/>
      <c r="AZ307" s="120"/>
      <c r="BA307" s="120"/>
      <c r="BB307" s="120"/>
      <c r="BC307" s="120"/>
      <c r="BD307" s="120"/>
      <c r="BE307" s="120"/>
      <c r="BF307" s="120"/>
      <c r="BG307" s="120"/>
      <c r="BH307" s="120"/>
      <c r="BI307" s="120"/>
      <c r="BJ307" s="120"/>
      <c r="BK307" s="120"/>
      <c r="BL307" s="120"/>
      <c r="BM307" s="120"/>
      <c r="BN307" s="120"/>
      <c r="BO307" s="120"/>
      <c r="BP307" s="120"/>
      <c r="BQ307" s="120"/>
      <c r="CE307" s="120"/>
      <c r="CF307" s="120"/>
      <c r="CV307" s="480"/>
    </row>
    <row r="308" spans="1:116" s="480" customFormat="1" ht="7.5" customHeight="1">
      <c r="A308" s="1507"/>
      <c r="B308" s="1664"/>
      <c r="C308" s="1634"/>
      <c r="D308" s="1672"/>
      <c r="E308" s="1673"/>
      <c r="F308" s="1673"/>
      <c r="G308" s="1665" t="s">
        <v>699</v>
      </c>
      <c r="H308" s="1666"/>
      <c r="I308" s="1666"/>
      <c r="J308" s="1666"/>
      <c r="K308" s="1666"/>
      <c r="L308" s="1666"/>
      <c r="M308" s="1666"/>
      <c r="N308" s="1673"/>
      <c r="O308" s="1666"/>
      <c r="P308" s="1666"/>
      <c r="Q308" s="1666"/>
      <c r="R308" s="1674"/>
      <c r="S308" s="1673"/>
      <c r="T308" s="1666"/>
      <c r="U308" s="1666"/>
      <c r="V308" s="1675">
        <f>V307</f>
        <v>105000</v>
      </c>
      <c r="W308" s="1866" t="s">
        <v>596</v>
      </c>
      <c r="X308" s="1677">
        <f>V309</f>
        <v>105310</v>
      </c>
      <c r="Y308" s="1678"/>
      <c r="Z308" s="1679"/>
      <c r="AA308" s="1679"/>
      <c r="AB308" s="1680">
        <f>X308-V308-Z308</f>
        <v>310</v>
      </c>
      <c r="AC308" s="1859"/>
      <c r="AD308" s="524"/>
      <c r="AE308" s="1867" t="str">
        <f>'4.2.1NEE'!AR155</f>
        <v>NEE121+NEE122-DE13 &lt; 1,000 m</v>
      </c>
      <c r="AF308" s="120"/>
      <c r="AG308" s="120"/>
      <c r="AH308" s="120"/>
      <c r="AI308" s="120"/>
      <c r="AJ308" s="120"/>
      <c r="AK308" s="120"/>
      <c r="AL308" s="120"/>
      <c r="AM308" s="120"/>
      <c r="AN308" s="120"/>
      <c r="AO308" s="120"/>
      <c r="AP308" s="120"/>
      <c r="AQ308" s="120"/>
      <c r="AR308" s="120"/>
      <c r="AS308" s="120"/>
      <c r="AT308" s="120"/>
      <c r="AU308" s="120"/>
      <c r="AV308" s="120"/>
      <c r="AW308" s="120"/>
      <c r="AX308" s="120"/>
      <c r="AY308" s="120"/>
      <c r="AZ308" s="120"/>
      <c r="BA308" s="120"/>
      <c r="BB308" s="120"/>
      <c r="BC308" s="120"/>
      <c r="BD308" s="120"/>
      <c r="BE308" s="120"/>
      <c r="BF308" s="120"/>
      <c r="BG308" s="120"/>
      <c r="BH308" s="120"/>
      <c r="BI308" s="120"/>
      <c r="BJ308" s="120"/>
      <c r="BK308" s="120"/>
      <c r="BL308" s="120"/>
      <c r="BM308" s="120"/>
      <c r="BN308" s="120"/>
      <c r="BO308" s="120"/>
      <c r="BP308" s="120"/>
      <c r="BQ308" s="120"/>
      <c r="CE308" s="1399"/>
      <c r="CF308" s="1399"/>
    </row>
    <row r="309" spans="1:116" s="480" customFormat="1" ht="7.5" customHeight="1">
      <c r="A309" s="1507"/>
      <c r="B309" s="1664"/>
      <c r="C309" s="1634"/>
      <c r="D309" s="1381"/>
      <c r="E309" s="1382"/>
      <c r="F309" s="1382"/>
      <c r="G309" s="1383"/>
      <c r="H309" s="1389"/>
      <c r="I309" s="1389"/>
      <c r="J309" s="1389"/>
      <c r="K309" s="1389"/>
      <c r="L309" s="1389"/>
      <c r="M309" s="1389" t="str">
        <f>'4.2.3BR'!G122</f>
        <v>VD16</v>
      </c>
      <c r="N309" s="1382"/>
      <c r="O309" s="1389"/>
      <c r="P309" s="1389"/>
      <c r="Q309" s="1389"/>
      <c r="R309" s="1388"/>
      <c r="S309" s="1382"/>
      <c r="T309" s="1389"/>
      <c r="U309" s="1389"/>
      <c r="V309" s="1390">
        <f>'4.2.3BR'!K122</f>
        <v>105310</v>
      </c>
      <c r="W309" s="1635" t="s">
        <v>596</v>
      </c>
      <c r="X309" s="1392">
        <f>'4.2.3BR'!O122</f>
        <v>105346</v>
      </c>
      <c r="Y309" s="1393"/>
      <c r="Z309" s="1563"/>
      <c r="AA309" s="1563"/>
      <c r="AB309" s="1415">
        <f>'4.2.3BR'!R122</f>
        <v>36</v>
      </c>
      <c r="AC309" s="1428"/>
      <c r="AD309" s="1636"/>
      <c r="AE309" s="477">
        <f>'4.2.3BR'!CB122</f>
        <v>0</v>
      </c>
      <c r="AF309" s="120"/>
      <c r="AG309" s="120"/>
      <c r="AH309" s="120"/>
      <c r="AI309" s="120"/>
      <c r="AJ309" s="120"/>
      <c r="AK309" s="120"/>
      <c r="AL309" s="120"/>
      <c r="AM309" s="120"/>
      <c r="AN309" s="120"/>
      <c r="AO309" s="120"/>
      <c r="AP309" s="120"/>
      <c r="AQ309" s="120"/>
      <c r="AR309" s="120"/>
      <c r="AS309" s="120"/>
      <c r="AT309" s="120"/>
      <c r="AU309" s="120"/>
      <c r="AV309" s="120"/>
      <c r="AW309" s="120"/>
      <c r="AX309" s="120"/>
      <c r="AY309" s="120"/>
      <c r="AZ309" s="120"/>
      <c r="BA309" s="120"/>
      <c r="BB309" s="120"/>
      <c r="BC309" s="120"/>
      <c r="BD309" s="120"/>
      <c r="BE309" s="120"/>
      <c r="BF309" s="120"/>
      <c r="BG309" s="120"/>
      <c r="BH309" s="120"/>
      <c r="BI309" s="120"/>
      <c r="BJ309" s="120"/>
      <c r="BK309" s="120"/>
      <c r="BL309" s="120"/>
      <c r="BM309" s="120"/>
      <c r="BN309" s="120"/>
      <c r="BO309" s="120"/>
      <c r="BP309" s="120"/>
      <c r="BQ309" s="120"/>
      <c r="CE309" s="1399"/>
      <c r="CF309" s="1399"/>
    </row>
    <row r="310" spans="1:116" s="480" customFormat="1" ht="7.5" customHeight="1">
      <c r="A310" s="1507"/>
      <c r="B310" s="1664"/>
      <c r="C310" s="1634"/>
      <c r="D310" s="1381"/>
      <c r="E310" s="1382"/>
      <c r="F310" s="1382"/>
      <c r="G310" s="1383" t="s">
        <v>700</v>
      </c>
      <c r="H310" s="1389"/>
      <c r="I310" s="1389"/>
      <c r="J310" s="1389"/>
      <c r="K310" s="1389"/>
      <c r="L310" s="1389"/>
      <c r="M310" s="1389"/>
      <c r="N310" s="1382"/>
      <c r="O310" s="1389"/>
      <c r="P310" s="1389"/>
      <c r="Q310" s="1389"/>
      <c r="R310" s="1388"/>
      <c r="S310" s="1382"/>
      <c r="T310" s="1389"/>
      <c r="U310" s="1389"/>
      <c r="V310" s="1390">
        <f>X309</f>
        <v>105346</v>
      </c>
      <c r="W310" s="1635" t="s">
        <v>596</v>
      </c>
      <c r="X310" s="1392">
        <f>V311</f>
        <v>106676</v>
      </c>
      <c r="Y310" s="1393"/>
      <c r="Z310" s="1563"/>
      <c r="AA310" s="1563"/>
      <c r="AB310" s="1415">
        <f>X310-V310-Z310</f>
        <v>1330</v>
      </c>
      <c r="AC310" s="1428"/>
      <c r="AD310" s="1636"/>
      <c r="AE310" s="477" t="str">
        <f>'4.2.1NEE'!AR156</f>
        <v>1,000 m &lt; L &lt; 2,000 m</v>
      </c>
      <c r="AF310" s="120"/>
      <c r="AG310" s="120"/>
      <c r="AH310" s="120"/>
      <c r="AI310" s="120"/>
      <c r="AJ310" s="120"/>
      <c r="AK310" s="120"/>
      <c r="AL310" s="120"/>
      <c r="AM310" s="120"/>
      <c r="AN310" s="120"/>
      <c r="AO310" s="120"/>
      <c r="AP310" s="120"/>
      <c r="AQ310" s="120"/>
      <c r="AR310" s="120"/>
      <c r="AS310" s="120"/>
      <c r="AT310" s="120"/>
      <c r="AU310" s="120"/>
      <c r="AV310" s="120"/>
      <c r="AW310" s="120"/>
      <c r="AX310" s="120"/>
      <c r="AY310" s="120"/>
      <c r="AZ310" s="120"/>
      <c r="BA310" s="120"/>
      <c r="BB310" s="120"/>
      <c r="BC310" s="120"/>
      <c r="BD310" s="120"/>
      <c r="BE310" s="120"/>
      <c r="BF310" s="120"/>
      <c r="BG310" s="120"/>
      <c r="BH310" s="120"/>
      <c r="BI310" s="120"/>
      <c r="BJ310" s="120"/>
      <c r="BK310" s="120"/>
      <c r="BL310" s="120"/>
      <c r="BM310" s="120"/>
      <c r="BN310" s="120"/>
      <c r="BO310" s="120"/>
      <c r="BP310" s="120"/>
      <c r="BQ310" s="120"/>
      <c r="CE310" s="1399"/>
      <c r="CF310" s="1399"/>
    </row>
    <row r="311" spans="1:116" s="480" customFormat="1" ht="7.5" customHeight="1">
      <c r="A311" s="1507"/>
      <c r="B311" s="1664"/>
      <c r="C311" s="1634"/>
      <c r="D311" s="1381"/>
      <c r="E311" s="1382"/>
      <c r="F311" s="1382"/>
      <c r="G311" s="1383"/>
      <c r="H311" s="1389"/>
      <c r="I311" s="1389"/>
      <c r="J311" s="1389"/>
      <c r="K311" s="1389"/>
      <c r="L311" s="1389"/>
      <c r="M311" s="1389"/>
      <c r="N311" s="1382" t="str">
        <f>'4.2.3BR'!G123</f>
        <v>OP21</v>
      </c>
      <c r="O311" s="1389"/>
      <c r="P311" s="1389"/>
      <c r="Q311" s="1389"/>
      <c r="R311" s="1388"/>
      <c r="S311" s="1382"/>
      <c r="T311" s="1389"/>
      <c r="U311" s="1389"/>
      <c r="V311" s="1390">
        <f>'4.2.3BR'!K123</f>
        <v>106676</v>
      </c>
      <c r="W311" s="1635" t="s">
        <v>596</v>
      </c>
      <c r="X311" s="1392">
        <f>'4.2.3BR'!O123</f>
        <v>106742</v>
      </c>
      <c r="Y311" s="1393"/>
      <c r="Z311" s="1563"/>
      <c r="AA311" s="1563"/>
      <c r="AB311" s="1415">
        <f>'4.2.3BR'!R123</f>
        <v>66</v>
      </c>
      <c r="AC311" s="1428"/>
      <c r="AD311" s="1636"/>
      <c r="AE311" s="477">
        <f>'4.2.3BR'!CB123</f>
        <v>0</v>
      </c>
      <c r="AF311" s="120"/>
      <c r="AG311" s="120"/>
      <c r="AH311" s="120"/>
      <c r="AI311" s="120"/>
      <c r="AJ311" s="120"/>
      <c r="AK311" s="120"/>
      <c r="AL311" s="120"/>
      <c r="AM311" s="120"/>
      <c r="AN311" s="120"/>
      <c r="AO311" s="120"/>
      <c r="AP311" s="120"/>
      <c r="AQ311" s="120"/>
      <c r="AR311" s="120"/>
      <c r="AS311" s="120"/>
      <c r="AT311" s="120"/>
      <c r="AU311" s="120"/>
      <c r="AV311" s="120"/>
      <c r="AW311" s="120"/>
      <c r="AX311" s="120"/>
      <c r="AY311" s="120"/>
      <c r="AZ311" s="120"/>
      <c r="BA311" s="120"/>
      <c r="BB311" s="120"/>
      <c r="BC311" s="119"/>
      <c r="BD311" s="119"/>
      <c r="BE311" s="119"/>
      <c r="BF311" s="119"/>
      <c r="BG311" s="119"/>
      <c r="BH311" s="119"/>
      <c r="BI311" s="119"/>
      <c r="BJ311" s="119"/>
      <c r="BK311" s="119"/>
      <c r="BL311" s="120"/>
      <c r="BM311" s="120"/>
      <c r="BN311" s="120"/>
      <c r="BO311" s="120"/>
      <c r="BP311" s="120"/>
      <c r="BQ311" s="120"/>
      <c r="CE311" s="1399"/>
      <c r="CF311" s="1399"/>
    </row>
    <row r="312" spans="1:116" s="119" customFormat="1" ht="7.5" customHeight="1">
      <c r="A312" s="574"/>
      <c r="B312" s="1557"/>
      <c r="C312" s="1502"/>
      <c r="D312" s="1566"/>
      <c r="E312" s="1567"/>
      <c r="F312" s="1567"/>
      <c r="G312" s="1568" t="s">
        <v>701</v>
      </c>
      <c r="H312" s="1510"/>
      <c r="I312" s="1510"/>
      <c r="J312" s="1510"/>
      <c r="K312" s="1510"/>
      <c r="L312" s="1510"/>
      <c r="M312" s="1510"/>
      <c r="N312" s="1567"/>
      <c r="O312" s="1510"/>
      <c r="P312" s="1510"/>
      <c r="Q312" s="1510"/>
      <c r="R312" s="1569"/>
      <c r="S312" s="1567"/>
      <c r="T312" s="1510"/>
      <c r="U312" s="1510"/>
      <c r="V312" s="1410">
        <f>X311</f>
        <v>106742</v>
      </c>
      <c r="W312" s="1411" t="s">
        <v>596</v>
      </c>
      <c r="X312" s="1412">
        <f>V313</f>
        <v>108478</v>
      </c>
      <c r="Y312" s="853"/>
      <c r="Z312" s="1570"/>
      <c r="AA312" s="1570"/>
      <c r="AB312" s="1415">
        <f>X312-V312-Z312</f>
        <v>1736</v>
      </c>
      <c r="AC312" s="1428"/>
      <c r="AD312" s="491"/>
      <c r="AE312" s="492" t="str">
        <f>'4.2.1NEE'!AR157</f>
        <v>1,000 m &lt; L &lt; 2,000 m</v>
      </c>
      <c r="AF312" s="120"/>
      <c r="AG312" s="120"/>
      <c r="AH312" s="120"/>
      <c r="AI312" s="120"/>
      <c r="AJ312" s="120"/>
      <c r="AK312" s="120"/>
      <c r="AL312" s="120"/>
      <c r="AM312" s="120"/>
      <c r="AN312" s="120"/>
      <c r="AO312" s="120"/>
      <c r="AP312" s="120"/>
      <c r="AQ312" s="120"/>
      <c r="AR312" s="120"/>
      <c r="AS312" s="120"/>
      <c r="AT312" s="120"/>
      <c r="AU312" s="120"/>
      <c r="AV312" s="120"/>
      <c r="AW312" s="120"/>
      <c r="AX312" s="120"/>
      <c r="AY312" s="120"/>
      <c r="AZ312" s="120"/>
      <c r="BA312" s="120"/>
      <c r="BB312" s="120"/>
      <c r="BL312" s="120"/>
      <c r="BM312" s="120"/>
      <c r="BN312" s="120"/>
      <c r="BO312" s="120"/>
      <c r="BP312" s="120"/>
      <c r="BQ312" s="120"/>
      <c r="BR312" s="120"/>
      <c r="BS312" s="120"/>
      <c r="BT312" s="120"/>
      <c r="BU312" s="120"/>
      <c r="BV312" s="120"/>
      <c r="BW312" s="120"/>
      <c r="BX312" s="120"/>
      <c r="BY312" s="120"/>
      <c r="BZ312" s="120"/>
      <c r="CA312" s="120"/>
      <c r="CB312" s="120"/>
      <c r="CC312" s="120"/>
      <c r="CD312" s="120"/>
      <c r="CE312" s="120"/>
      <c r="CF312" s="120"/>
      <c r="CQ312" s="480"/>
      <c r="CR312" s="480"/>
    </row>
    <row r="313" spans="1:116" s="119" customFormat="1" ht="7.5" customHeight="1">
      <c r="A313" s="574"/>
      <c r="B313" s="1557"/>
      <c r="C313" s="1502"/>
      <c r="D313" s="1717"/>
      <c r="E313" s="1718"/>
      <c r="F313" s="1870"/>
      <c r="G313" s="1383"/>
      <c r="H313" s="1719"/>
      <c r="I313" s="1719"/>
      <c r="J313" s="1719"/>
      <c r="K313" s="1719"/>
      <c r="L313" s="1719"/>
      <c r="M313" s="1719"/>
      <c r="N313" s="1718"/>
      <c r="O313" s="1719" t="str">
        <f>'4.2.3BR'!G156</f>
        <v>FO10</v>
      </c>
      <c r="P313" s="1719"/>
      <c r="Q313" s="1719"/>
      <c r="R313" s="1720"/>
      <c r="S313" s="1718"/>
      <c r="T313" s="1719"/>
      <c r="U313" s="1719"/>
      <c r="V313" s="2318">
        <f>'4.2.3BR'!I156</f>
        <v>108478</v>
      </c>
      <c r="W313" s="2319"/>
      <c r="X313" s="2319"/>
      <c r="Y313" s="2320"/>
      <c r="Z313" s="1721"/>
      <c r="AA313" s="1721"/>
      <c r="AB313" s="2313" t="s">
        <v>596</v>
      </c>
      <c r="AC313" s="2314"/>
      <c r="AD313" s="1723"/>
      <c r="AE313" s="1724">
        <f>'4.2.3BR'!CB156</f>
        <v>0</v>
      </c>
      <c r="AF313" s="120"/>
      <c r="AG313" s="120"/>
      <c r="AH313" s="120"/>
      <c r="AI313" s="120"/>
      <c r="AJ313" s="120"/>
      <c r="AK313" s="120"/>
      <c r="AL313" s="120"/>
      <c r="AM313" s="120"/>
      <c r="AN313" s="120"/>
      <c r="AO313" s="120"/>
      <c r="AP313" s="120"/>
      <c r="AQ313" s="120"/>
      <c r="AR313" s="120"/>
      <c r="AS313" s="120"/>
      <c r="AT313" s="120"/>
      <c r="AU313" s="120"/>
      <c r="AV313" s="120"/>
      <c r="AW313" s="120"/>
      <c r="AX313" s="120"/>
      <c r="AY313" s="120"/>
      <c r="AZ313" s="120"/>
      <c r="BA313" s="120"/>
      <c r="BB313" s="120"/>
      <c r="BR313" s="120"/>
      <c r="BS313" s="120"/>
      <c r="BT313" s="120"/>
      <c r="BU313" s="120"/>
      <c r="BV313" s="120"/>
      <c r="BW313" s="120"/>
      <c r="BX313" s="120"/>
      <c r="BY313" s="120"/>
      <c r="BZ313" s="120"/>
      <c r="CA313" s="120"/>
      <c r="CB313" s="120"/>
      <c r="CC313" s="120"/>
      <c r="CD313" s="120"/>
      <c r="CE313" s="120"/>
      <c r="CF313" s="120"/>
      <c r="CQ313" s="480"/>
      <c r="CR313" s="480"/>
    </row>
    <row r="314" spans="1:116" s="119" customFormat="1" ht="7.5" customHeight="1">
      <c r="A314" s="574"/>
      <c r="B314" s="1557"/>
      <c r="C314" s="1502"/>
      <c r="D314" s="1717"/>
      <c r="E314" s="1718"/>
      <c r="F314" s="1718"/>
      <c r="G314" s="1770" t="s">
        <v>702</v>
      </c>
      <c r="H314" s="1719"/>
      <c r="I314" s="1719"/>
      <c r="J314" s="1719"/>
      <c r="K314" s="1719"/>
      <c r="L314" s="1719"/>
      <c r="M314" s="1719"/>
      <c r="N314" s="1718"/>
      <c r="O314" s="1719"/>
      <c r="P314" s="1719"/>
      <c r="Q314" s="1719"/>
      <c r="R314" s="1720"/>
      <c r="S314" s="1718"/>
      <c r="T314" s="1719"/>
      <c r="U314" s="1719"/>
      <c r="V314" s="1890">
        <f>V313</f>
        <v>108478</v>
      </c>
      <c r="W314" s="1512" t="s">
        <v>596</v>
      </c>
      <c r="X314" s="1891">
        <f>V315</f>
        <v>108982</v>
      </c>
      <c r="Y314" s="1514"/>
      <c r="Z314" s="1892"/>
      <c r="AA314" s="1892"/>
      <c r="AB314" s="1415">
        <f>X314-V314-Z314</f>
        <v>504</v>
      </c>
      <c r="AC314" s="1414"/>
      <c r="AD314" s="1723"/>
      <c r="AE314" s="1724" t="str">
        <f>'4.2.1NEE'!AR158</f>
        <v>L &lt; 1,000 m</v>
      </c>
      <c r="AF314" s="120"/>
      <c r="AG314" s="120"/>
      <c r="AH314" s="120"/>
      <c r="AI314" s="120"/>
      <c r="AJ314" s="120"/>
      <c r="AK314" s="120"/>
      <c r="AL314" s="120"/>
      <c r="AM314" s="120"/>
      <c r="AN314" s="120"/>
      <c r="AO314" s="120"/>
      <c r="AP314" s="120"/>
      <c r="AQ314" s="120"/>
      <c r="AR314" s="120"/>
      <c r="AS314" s="120"/>
      <c r="AT314" s="120"/>
      <c r="AU314" s="120"/>
      <c r="AV314" s="120"/>
      <c r="AW314" s="120"/>
      <c r="AX314" s="120"/>
      <c r="AY314" s="120"/>
      <c r="AZ314" s="120"/>
      <c r="BA314" s="120"/>
      <c r="BB314" s="120"/>
      <c r="BR314" s="480"/>
      <c r="BS314" s="480"/>
      <c r="BT314" s="480"/>
      <c r="BU314" s="480"/>
      <c r="BV314" s="480"/>
      <c r="BW314" s="480"/>
      <c r="BX314" s="480"/>
      <c r="BY314" s="480"/>
      <c r="BZ314" s="480"/>
      <c r="CA314" s="480"/>
      <c r="CB314" s="480"/>
      <c r="CC314" s="480"/>
      <c r="CD314" s="480"/>
      <c r="CE314" s="120"/>
      <c r="CF314" s="120"/>
      <c r="CG314" s="120"/>
      <c r="CH314" s="120"/>
    </row>
    <row r="315" spans="1:116" s="119" customFormat="1" ht="7.5" customHeight="1">
      <c r="A315" s="574"/>
      <c r="B315" s="1557"/>
      <c r="C315" s="1502"/>
      <c r="D315" s="1717"/>
      <c r="E315" s="1718"/>
      <c r="F315" s="1718"/>
      <c r="G315" s="1770"/>
      <c r="H315" s="1719"/>
      <c r="I315" s="1719"/>
      <c r="J315" s="1719"/>
      <c r="K315" s="1719" t="str">
        <f>'4.2.3BR'!G124</f>
        <v>SB08</v>
      </c>
      <c r="L315" s="1719"/>
      <c r="M315" s="1719"/>
      <c r="N315" s="1718"/>
      <c r="O315" s="1719"/>
      <c r="P315" s="1719"/>
      <c r="Q315" s="1719"/>
      <c r="R315" s="1720"/>
      <c r="S315" s="1718"/>
      <c r="T315" s="1719"/>
      <c r="U315" s="1719"/>
      <c r="V315" s="1511">
        <f>'4.2.3BR'!K124</f>
        <v>108982</v>
      </c>
      <c r="W315" s="1512" t="s">
        <v>596</v>
      </c>
      <c r="X315" s="1513">
        <f>'4.2.3BR'!O124</f>
        <v>109018</v>
      </c>
      <c r="Y315" s="1514"/>
      <c r="Z315" s="1892"/>
      <c r="AA315" s="1892"/>
      <c r="AB315" s="1415">
        <f>'4.2.3BR'!R124</f>
        <v>36</v>
      </c>
      <c r="AC315" s="1414"/>
      <c r="AD315" s="1723"/>
      <c r="AE315" s="1724">
        <f>'4.2.3BR'!CB124</f>
        <v>0</v>
      </c>
      <c r="AF315" s="120"/>
      <c r="AG315" s="120"/>
      <c r="AH315" s="120"/>
      <c r="AI315" s="120"/>
      <c r="AJ315" s="120"/>
      <c r="AK315" s="120"/>
      <c r="AL315" s="120"/>
      <c r="AM315" s="120"/>
      <c r="AN315" s="120"/>
      <c r="AO315" s="120"/>
      <c r="AP315" s="120"/>
      <c r="AQ315" s="120"/>
      <c r="AR315" s="120"/>
      <c r="AS315" s="120"/>
      <c r="AT315" s="120"/>
      <c r="AU315" s="120"/>
      <c r="AV315" s="120"/>
      <c r="AW315" s="120"/>
      <c r="AX315" s="120"/>
      <c r="AY315" s="120"/>
      <c r="AZ315" s="120"/>
      <c r="BA315" s="120"/>
      <c r="BB315" s="120"/>
      <c r="BC315" s="120"/>
      <c r="BD315" s="120"/>
      <c r="BE315" s="120"/>
      <c r="BF315" s="120"/>
      <c r="BG315" s="120"/>
      <c r="BH315" s="120"/>
      <c r="BI315" s="120"/>
      <c r="BJ315" s="120"/>
      <c r="BK315" s="120"/>
      <c r="BR315" s="480"/>
      <c r="BS315" s="480"/>
      <c r="BT315" s="480"/>
      <c r="BU315" s="480"/>
      <c r="BV315" s="480"/>
      <c r="BW315" s="480"/>
      <c r="BX315" s="480"/>
      <c r="BY315" s="480"/>
      <c r="BZ315" s="480"/>
      <c r="CA315" s="480"/>
      <c r="CB315" s="480"/>
      <c r="CC315" s="480"/>
      <c r="CD315" s="480"/>
      <c r="CE315" s="120"/>
      <c r="CF315" s="120"/>
      <c r="CG315" s="120"/>
      <c r="CH315" s="120"/>
    </row>
    <row r="316" spans="1:116" s="119" customFormat="1" ht="7.5" customHeight="1">
      <c r="A316" s="574"/>
      <c r="B316" s="1557"/>
      <c r="C316" s="1502"/>
      <c r="D316" s="1717"/>
      <c r="E316" s="1718"/>
      <c r="F316" s="1718"/>
      <c r="G316" s="1770" t="s">
        <v>705</v>
      </c>
      <c r="H316" s="1719"/>
      <c r="I316" s="1719"/>
      <c r="J316" s="1719"/>
      <c r="K316" s="1719"/>
      <c r="L316" s="1719"/>
      <c r="M316" s="1719"/>
      <c r="N316" s="1718"/>
      <c r="O316" s="1719"/>
      <c r="P316" s="1719"/>
      <c r="Q316" s="1719"/>
      <c r="R316" s="1720"/>
      <c r="S316" s="1718"/>
      <c r="T316" s="1719"/>
      <c r="U316" s="1719"/>
      <c r="V316" s="1890">
        <f>X315</f>
        <v>109018</v>
      </c>
      <c r="W316" s="1512" t="s">
        <v>596</v>
      </c>
      <c r="X316" s="1891">
        <f>V317</f>
        <v>109094</v>
      </c>
      <c r="Y316" s="1514"/>
      <c r="Z316" s="1892"/>
      <c r="AA316" s="1892"/>
      <c r="AB316" s="1415">
        <f>X316-V316-Z316</f>
        <v>76</v>
      </c>
      <c r="AC316" s="1414"/>
      <c r="AD316" s="1723"/>
      <c r="AE316" s="1724" t="str">
        <f>'4.2.1NEE'!AR159</f>
        <v>L &lt; 1,000 m</v>
      </c>
      <c r="AF316" s="120"/>
      <c r="AG316" s="120"/>
      <c r="AH316" s="120"/>
      <c r="AI316" s="120"/>
      <c r="AJ316" s="120"/>
      <c r="AK316" s="120"/>
      <c r="AL316" s="120"/>
      <c r="AM316" s="120"/>
      <c r="AN316" s="120"/>
      <c r="AO316" s="120"/>
      <c r="AP316" s="120"/>
      <c r="AQ316" s="120"/>
      <c r="AR316" s="120"/>
      <c r="AS316" s="120"/>
      <c r="AT316" s="120"/>
      <c r="AU316" s="120"/>
      <c r="AV316" s="120"/>
      <c r="AW316" s="120"/>
      <c r="AX316" s="120"/>
      <c r="AY316" s="120"/>
      <c r="AZ316" s="120"/>
      <c r="BA316" s="120"/>
      <c r="BB316" s="120"/>
      <c r="BR316" s="480"/>
      <c r="BS316" s="480"/>
      <c r="BT316" s="480"/>
      <c r="BU316" s="480"/>
      <c r="BV316" s="480"/>
      <c r="BW316" s="480"/>
      <c r="BX316" s="480"/>
      <c r="BY316" s="480"/>
      <c r="BZ316" s="480"/>
      <c r="CA316" s="480"/>
      <c r="CB316" s="480"/>
      <c r="CC316" s="480"/>
      <c r="CD316" s="480"/>
      <c r="CE316" s="120"/>
      <c r="CF316" s="120"/>
      <c r="CG316" s="120"/>
      <c r="CH316" s="120"/>
    </row>
    <row r="317" spans="1:116" s="119" customFormat="1" ht="7.5" customHeight="1">
      <c r="A317" s="574"/>
      <c r="B317" s="1557"/>
      <c r="C317" s="1502"/>
      <c r="D317" s="1717"/>
      <c r="E317" s="1718"/>
      <c r="F317" s="1718"/>
      <c r="G317" s="1770"/>
      <c r="H317" s="1719"/>
      <c r="I317" s="1719" t="str">
        <f>'4.2.3BR'!G125</f>
        <v>LRB19</v>
      </c>
      <c r="J317" s="1719"/>
      <c r="K317" s="1719"/>
      <c r="L317" s="1719"/>
      <c r="M317" s="1719"/>
      <c r="N317" s="1718"/>
      <c r="O317" s="1719"/>
      <c r="P317" s="1719"/>
      <c r="Q317" s="1719"/>
      <c r="R317" s="1720"/>
      <c r="S317" s="1718"/>
      <c r="T317" s="1719"/>
      <c r="U317" s="1719"/>
      <c r="V317" s="1511">
        <f>'4.2.3BR'!K125</f>
        <v>109094</v>
      </c>
      <c r="W317" s="1512" t="s">
        <v>596</v>
      </c>
      <c r="X317" s="1513">
        <f>'4.2.3BR'!O125</f>
        <v>109546</v>
      </c>
      <c r="Y317" s="1514"/>
      <c r="Z317" s="1892"/>
      <c r="AA317" s="1892"/>
      <c r="AB317" s="1415">
        <f>'4.2.3BR'!R125</f>
        <v>452</v>
      </c>
      <c r="AC317" s="1656"/>
      <c r="AD317" s="1723"/>
      <c r="AE317" s="1724">
        <f>'4.2.3BR'!CB125</f>
        <v>0</v>
      </c>
      <c r="AF317" s="120"/>
      <c r="AG317" s="120"/>
      <c r="AH317" s="120"/>
      <c r="AI317" s="120"/>
      <c r="AJ317" s="120"/>
      <c r="AK317" s="120"/>
      <c r="AL317" s="120"/>
      <c r="AM317" s="120"/>
      <c r="AN317" s="120"/>
      <c r="AO317" s="120"/>
      <c r="AP317" s="120"/>
      <c r="AQ317" s="120"/>
      <c r="AR317" s="120"/>
      <c r="AS317" s="120"/>
      <c r="AT317" s="120"/>
      <c r="AU317" s="120"/>
      <c r="AV317" s="120"/>
      <c r="AW317" s="120"/>
      <c r="AX317" s="120"/>
      <c r="AY317" s="120"/>
      <c r="AZ317" s="120"/>
      <c r="BA317" s="120"/>
      <c r="BB317" s="120"/>
      <c r="BL317" s="120"/>
      <c r="BM317" s="120"/>
      <c r="BN317" s="120"/>
      <c r="BO317" s="120"/>
      <c r="BP317" s="120"/>
      <c r="BQ317" s="120"/>
      <c r="BR317" s="480"/>
      <c r="BS317" s="480"/>
      <c r="BT317" s="480"/>
      <c r="BU317" s="480"/>
      <c r="BV317" s="480"/>
      <c r="BW317" s="480"/>
      <c r="BX317" s="480"/>
      <c r="BY317" s="480"/>
      <c r="BZ317" s="480"/>
      <c r="CA317" s="480"/>
      <c r="CB317" s="480"/>
      <c r="CC317" s="480"/>
      <c r="CD317" s="480"/>
      <c r="CE317" s="120"/>
      <c r="CF317" s="120"/>
      <c r="CG317" s="120"/>
      <c r="CH317" s="120"/>
    </row>
    <row r="318" spans="1:116" s="119" customFormat="1" ht="7.5" customHeight="1">
      <c r="A318" s="574"/>
      <c r="B318" s="1557"/>
      <c r="C318" s="1401"/>
      <c r="D318" s="1637"/>
      <c r="E318" s="1638"/>
      <c r="F318" s="1638"/>
      <c r="G318" s="1639" t="s">
        <v>706</v>
      </c>
      <c r="H318" s="1517"/>
      <c r="I318" s="1517"/>
      <c r="J318" s="1517"/>
      <c r="K318" s="1517"/>
      <c r="L318" s="1517"/>
      <c r="M318" s="1517"/>
      <c r="N318" s="1638"/>
      <c r="O318" s="1517"/>
      <c r="P318" s="1517"/>
      <c r="Q318" s="1517"/>
      <c r="R318" s="1640"/>
      <c r="S318" s="1638"/>
      <c r="T318" s="1517"/>
      <c r="U318" s="1517"/>
      <c r="V318" s="1518">
        <f>X317</f>
        <v>109546</v>
      </c>
      <c r="W318" s="1519" t="s">
        <v>596</v>
      </c>
      <c r="X318" s="1520">
        <f>X307</f>
        <v>110000</v>
      </c>
      <c r="Y318" s="1521"/>
      <c r="Z318" s="1641"/>
      <c r="AA318" s="1641"/>
      <c r="AB318" s="1443">
        <f>X318-V318-Z318</f>
        <v>454</v>
      </c>
      <c r="AC318" s="1642"/>
      <c r="AD318" s="1643"/>
      <c r="AE318" s="1644" t="str">
        <f>'4.2.1NEE'!AR160</f>
        <v>NEE127+NEE128-DE14 &lt; 1,000 m</v>
      </c>
      <c r="AF318" s="120"/>
      <c r="AG318" s="120"/>
      <c r="AH318" s="120"/>
      <c r="AI318" s="120"/>
      <c r="AJ318" s="120"/>
      <c r="AK318" s="120"/>
      <c r="AL318" s="120"/>
      <c r="AM318" s="120"/>
      <c r="AN318" s="120"/>
      <c r="AO318" s="120"/>
      <c r="AP318" s="120"/>
      <c r="AQ318" s="120"/>
      <c r="AR318" s="120"/>
      <c r="AS318" s="120"/>
      <c r="AT318" s="120"/>
      <c r="AU318" s="120"/>
      <c r="AV318" s="120"/>
      <c r="AW318" s="120"/>
      <c r="AX318" s="120"/>
      <c r="AY318" s="120"/>
      <c r="AZ318" s="120"/>
      <c r="BA318" s="120"/>
      <c r="BB318" s="120"/>
      <c r="BR318" s="120"/>
      <c r="BS318" s="120"/>
      <c r="BT318" s="120"/>
      <c r="BU318" s="120"/>
      <c r="BV318" s="120"/>
      <c r="BW318" s="120"/>
      <c r="BX318" s="120"/>
      <c r="BY318" s="120"/>
      <c r="BZ318" s="120"/>
      <c r="CA318" s="120"/>
      <c r="CB318" s="120"/>
      <c r="CC318" s="120"/>
      <c r="CD318" s="120"/>
      <c r="CG318" s="120"/>
      <c r="CH318" s="120"/>
    </row>
    <row r="319" spans="1:116" s="119" customFormat="1" ht="7.5" customHeight="1">
      <c r="A319" s="574"/>
      <c r="B319" s="1557"/>
      <c r="C319" s="1401"/>
      <c r="D319" s="1752"/>
      <c r="E319" s="1753" t="str">
        <f>'4.2.7DE'!G81</f>
        <v>DE14</v>
      </c>
      <c r="F319" s="1753"/>
      <c r="G319" s="1754"/>
      <c r="H319" s="1755"/>
      <c r="I319" s="1755"/>
      <c r="J319" s="1755"/>
      <c r="K319" s="1755"/>
      <c r="L319" s="1755"/>
      <c r="M319" s="1755"/>
      <c r="N319" s="1753"/>
      <c r="O319" s="1755"/>
      <c r="P319" s="1755"/>
      <c r="Q319" s="1755"/>
      <c r="R319" s="1756"/>
      <c r="S319" s="1753"/>
      <c r="T319" s="1755"/>
      <c r="U319" s="1755"/>
      <c r="V319" s="1757">
        <f>'4.2.7DE'!I81</f>
        <v>109885</v>
      </c>
      <c r="W319" s="1758" t="s">
        <v>596</v>
      </c>
      <c r="X319" s="1759">
        <f>'4.2.7DE'!L81</f>
        <v>110035</v>
      </c>
      <c r="Y319" s="1760"/>
      <c r="Z319" s="1761"/>
      <c r="AA319" s="1761"/>
      <c r="AB319" s="1762">
        <f>X319-V319-Z319</f>
        <v>150</v>
      </c>
      <c r="AC319" s="1763"/>
      <c r="AD319" s="515"/>
      <c r="AE319" s="517"/>
      <c r="AF319" s="120"/>
      <c r="AG319" s="120"/>
      <c r="AH319" s="120"/>
      <c r="AI319" s="120"/>
      <c r="AJ319" s="120"/>
      <c r="AK319" s="120"/>
      <c r="AL319" s="120"/>
      <c r="AM319" s="120"/>
      <c r="AN319" s="120"/>
      <c r="AO319" s="120"/>
      <c r="AP319" s="120"/>
      <c r="AQ319" s="120"/>
      <c r="AR319" s="120"/>
      <c r="AS319" s="120"/>
      <c r="AT319" s="120"/>
      <c r="AU319" s="120"/>
      <c r="AV319" s="120"/>
      <c r="AW319" s="120"/>
      <c r="AX319" s="120"/>
      <c r="AY319" s="120"/>
      <c r="AZ319" s="120"/>
      <c r="BA319" s="120"/>
      <c r="BB319" s="120"/>
      <c r="CE319" s="120"/>
      <c r="CF319" s="120"/>
      <c r="CG319" s="120"/>
      <c r="CH319" s="120"/>
      <c r="CV319" s="480"/>
    </row>
    <row r="320" spans="1:116" s="119" customFormat="1" ht="7.5" customHeight="1">
      <c r="A320" s="579"/>
      <c r="B320" s="1658"/>
      <c r="C320" s="1539"/>
      <c r="D320" s="1659"/>
      <c r="E320" s="1660"/>
      <c r="F320" s="1660"/>
      <c r="G320" s="1661"/>
      <c r="H320" s="1661"/>
      <c r="I320" s="1661"/>
      <c r="J320" s="1661"/>
      <c r="K320" s="1661"/>
      <c r="L320" s="1661"/>
      <c r="M320" s="1661"/>
      <c r="N320" s="1660"/>
      <c r="O320" s="1661"/>
      <c r="P320" s="1661"/>
      <c r="Q320" s="1661"/>
      <c r="R320" s="1662"/>
      <c r="S320" s="1660"/>
      <c r="T320" s="1661"/>
      <c r="U320" s="1661"/>
      <c r="V320" s="1861"/>
      <c r="W320" s="1772"/>
      <c r="X320" s="1772"/>
      <c r="Y320" s="1774"/>
      <c r="Z320" s="1663"/>
      <c r="AA320" s="1663"/>
      <c r="AB320" s="1705"/>
      <c r="AC320" s="1706"/>
      <c r="AD320" s="503"/>
      <c r="AE320" s="504"/>
      <c r="AF320" s="120"/>
      <c r="AG320" s="120"/>
      <c r="AH320" s="120"/>
      <c r="AI320" s="120"/>
      <c r="AJ320" s="120"/>
      <c r="AK320" s="120"/>
      <c r="AL320" s="120"/>
      <c r="AM320" s="120"/>
      <c r="AN320" s="120"/>
      <c r="AO320" s="120"/>
      <c r="AP320" s="120"/>
      <c r="AQ320" s="120"/>
      <c r="AR320" s="120"/>
      <c r="AS320" s="120"/>
      <c r="AT320" s="120"/>
      <c r="AU320" s="120"/>
      <c r="AV320" s="120"/>
      <c r="AW320" s="120"/>
      <c r="AX320" s="120"/>
      <c r="AY320" s="120"/>
      <c r="AZ320" s="120"/>
      <c r="BA320" s="120"/>
      <c r="BB320" s="120"/>
      <c r="BC320" s="120"/>
      <c r="BD320" s="120"/>
      <c r="BE320" s="120"/>
      <c r="BF320" s="120"/>
      <c r="BG320" s="120"/>
      <c r="BH320" s="120"/>
      <c r="BI320" s="120"/>
      <c r="BJ320" s="120"/>
      <c r="BK320" s="120"/>
      <c r="BR320" s="120"/>
      <c r="BS320" s="120"/>
      <c r="BT320" s="120"/>
      <c r="BU320" s="120"/>
      <c r="BV320" s="120"/>
      <c r="BW320" s="120"/>
      <c r="BX320" s="120"/>
      <c r="BY320" s="120"/>
      <c r="BZ320" s="120"/>
      <c r="CA320" s="120"/>
      <c r="CB320" s="120"/>
      <c r="CC320" s="120"/>
      <c r="CD320" s="120"/>
      <c r="CE320" s="120"/>
      <c r="CF320" s="120"/>
    </row>
    <row r="321" spans="1:116" s="119" customFormat="1" ht="7.5" customHeight="1">
      <c r="A321" s="585"/>
      <c r="B321" s="1553" t="s">
        <v>750</v>
      </c>
      <c r="C321" s="1554" t="s">
        <v>755</v>
      </c>
      <c r="D321" s="1788" t="s">
        <v>756</v>
      </c>
      <c r="E321" s="1789"/>
      <c r="F321" s="1789"/>
      <c r="G321" s="1790"/>
      <c r="H321" s="1790"/>
      <c r="I321" s="1790"/>
      <c r="J321" s="1790"/>
      <c r="K321" s="1790"/>
      <c r="L321" s="1790"/>
      <c r="M321" s="1790"/>
      <c r="N321" s="1789"/>
      <c r="O321" s="1790"/>
      <c r="P321" s="1790"/>
      <c r="Q321" s="1790"/>
      <c r="R321" s="1791"/>
      <c r="S321" s="1789"/>
      <c r="T321" s="1790"/>
      <c r="U321" s="1790"/>
      <c r="V321" s="1792">
        <v>110000</v>
      </c>
      <c r="W321" s="1893" t="s">
        <v>596</v>
      </c>
      <c r="X321" s="1794">
        <v>115000</v>
      </c>
      <c r="Y321" s="1795"/>
      <c r="Z321" s="1796"/>
      <c r="AA321" s="1796"/>
      <c r="AB321" s="1797">
        <f>(X321-V321)-Z321</f>
        <v>5000</v>
      </c>
      <c r="AC321" s="1798"/>
      <c r="AD321" s="1799"/>
      <c r="AE321" s="1800"/>
      <c r="AF321" s="120"/>
      <c r="AG321" s="120"/>
      <c r="AH321" s="120"/>
      <c r="AI321" s="120"/>
      <c r="AJ321" s="120"/>
      <c r="AK321" s="120"/>
      <c r="AL321" s="120"/>
      <c r="AM321" s="120"/>
      <c r="AN321" s="120"/>
      <c r="AO321" s="120"/>
      <c r="AP321" s="120"/>
      <c r="AQ321" s="120"/>
      <c r="AR321" s="120"/>
      <c r="AS321" s="120"/>
      <c r="AT321" s="120"/>
      <c r="AU321" s="120"/>
      <c r="AV321" s="120"/>
      <c r="AW321" s="120"/>
      <c r="AX321" s="120"/>
      <c r="AY321" s="120"/>
      <c r="AZ321" s="120"/>
      <c r="BA321" s="120"/>
      <c r="BB321" s="120"/>
      <c r="BR321" s="120"/>
      <c r="BS321" s="120"/>
      <c r="BT321" s="120"/>
      <c r="BU321" s="120"/>
      <c r="BV321" s="120"/>
      <c r="BW321" s="120"/>
      <c r="BX321" s="120"/>
      <c r="BY321" s="120"/>
      <c r="BZ321" s="120"/>
      <c r="CA321" s="120"/>
      <c r="CB321" s="120"/>
      <c r="CC321" s="120"/>
      <c r="CD321" s="120"/>
      <c r="CG321" s="120"/>
      <c r="CH321" s="120"/>
      <c r="CO321" s="480"/>
      <c r="CP321" s="480"/>
      <c r="CQ321" s="480"/>
      <c r="CR321" s="480"/>
    </row>
    <row r="322" spans="1:116" s="480" customFormat="1" ht="7.5" customHeight="1">
      <c r="A322" s="1507"/>
      <c r="B322" s="1633"/>
      <c r="C322" s="1653"/>
      <c r="D322" s="1672"/>
      <c r="E322" s="1673"/>
      <c r="F322" s="1673"/>
      <c r="G322" s="1665" t="s">
        <v>707</v>
      </c>
      <c r="H322" s="1666"/>
      <c r="I322" s="1666"/>
      <c r="J322" s="1666"/>
      <c r="K322" s="1666"/>
      <c r="L322" s="1666"/>
      <c r="M322" s="1666"/>
      <c r="N322" s="1673"/>
      <c r="O322" s="1666"/>
      <c r="P322" s="1666"/>
      <c r="Q322" s="1666"/>
      <c r="R322" s="1674"/>
      <c r="S322" s="1673"/>
      <c r="T322" s="1666"/>
      <c r="U322" s="1666"/>
      <c r="V322" s="1675">
        <f>V321</f>
        <v>110000</v>
      </c>
      <c r="W322" s="1866" t="s">
        <v>596</v>
      </c>
      <c r="X322" s="1677">
        <f>V323</f>
        <v>110095</v>
      </c>
      <c r="Y322" s="1678"/>
      <c r="Z322" s="1679"/>
      <c r="AA322" s="1679"/>
      <c r="AB322" s="1680">
        <f>X322-V322-Z322</f>
        <v>95</v>
      </c>
      <c r="AC322" s="1859"/>
      <c r="AD322" s="524"/>
      <c r="AE322" s="1867" t="str">
        <f>'4.2.1NEE'!AR162</f>
        <v>NEE127+NEE128-DE14 &lt; 1,000 m</v>
      </c>
      <c r="AF322" s="120"/>
      <c r="AG322" s="120"/>
      <c r="AH322" s="120"/>
      <c r="AI322" s="120"/>
      <c r="AJ322" s="120"/>
      <c r="AK322" s="120"/>
      <c r="AL322" s="120"/>
      <c r="AM322" s="120"/>
      <c r="AN322" s="120"/>
      <c r="AO322" s="120"/>
      <c r="AP322" s="120"/>
      <c r="AQ322" s="120"/>
      <c r="AR322" s="120"/>
      <c r="AS322" s="120"/>
      <c r="AT322" s="120"/>
      <c r="AU322" s="120"/>
      <c r="AV322" s="120"/>
      <c r="AW322" s="120"/>
      <c r="AX322" s="120"/>
      <c r="AY322" s="120"/>
      <c r="AZ322" s="120"/>
      <c r="BA322" s="120"/>
      <c r="BB322" s="120"/>
      <c r="BC322" s="119"/>
      <c r="BD322" s="119"/>
      <c r="BE322" s="119"/>
      <c r="BF322" s="119"/>
      <c r="BG322" s="119"/>
      <c r="BH322" s="119"/>
      <c r="BI322" s="119"/>
      <c r="BJ322" s="119"/>
      <c r="BK322" s="119"/>
      <c r="BL322" s="120"/>
      <c r="BM322" s="120"/>
      <c r="BN322" s="120"/>
      <c r="BO322" s="120"/>
      <c r="BP322" s="120"/>
      <c r="BQ322" s="120"/>
      <c r="BR322" s="1399"/>
      <c r="BS322" s="1399"/>
      <c r="BT322" s="1399"/>
      <c r="BU322" s="1399"/>
      <c r="BV322" s="1399"/>
      <c r="BW322" s="1399"/>
      <c r="BX322" s="1399"/>
      <c r="BY322" s="1399"/>
      <c r="BZ322" s="1399"/>
      <c r="CA322" s="1399"/>
      <c r="CB322" s="1399"/>
      <c r="CC322" s="1399"/>
      <c r="CD322" s="1399"/>
      <c r="CG322" s="1399"/>
      <c r="CH322" s="1399"/>
    </row>
    <row r="323" spans="1:116" s="119" customFormat="1" ht="7.5" customHeight="1">
      <c r="A323" s="574"/>
      <c r="B323" s="1565"/>
      <c r="C323" s="1502"/>
      <c r="D323" s="1558"/>
      <c r="E323" s="1559"/>
      <c r="F323" s="1559"/>
      <c r="G323" s="1560"/>
      <c r="H323" s="1561"/>
      <c r="I323" s="1561"/>
      <c r="J323" s="1561"/>
      <c r="K323" s="1561"/>
      <c r="L323" s="1561"/>
      <c r="M323" s="1561"/>
      <c r="N323" s="1559" t="s">
        <v>757</v>
      </c>
      <c r="O323" s="1561"/>
      <c r="P323" s="1561"/>
      <c r="Q323" s="1561"/>
      <c r="R323" s="1562"/>
      <c r="S323" s="1559"/>
      <c r="T323" s="1561"/>
      <c r="U323" s="1561"/>
      <c r="V323" s="1390">
        <f>'4.2.3BR'!K127</f>
        <v>110095</v>
      </c>
      <c r="W323" s="1391" t="s">
        <v>596</v>
      </c>
      <c r="X323" s="1392">
        <f>'4.2.3BR'!O127</f>
        <v>110161</v>
      </c>
      <c r="Y323" s="1393"/>
      <c r="Z323" s="1563"/>
      <c r="AA323" s="1563"/>
      <c r="AB323" s="1415">
        <f>'4.2.3BR'!R127</f>
        <v>66</v>
      </c>
      <c r="AC323" s="1414"/>
      <c r="AD323" s="489"/>
      <c r="AE323" s="490">
        <f>'4.2.3BR'!CB127</f>
        <v>0</v>
      </c>
      <c r="AF323" s="120"/>
      <c r="AG323" s="120"/>
      <c r="AH323" s="120"/>
      <c r="AI323" s="120"/>
      <c r="AJ323" s="120"/>
      <c r="AK323" s="120"/>
      <c r="AL323" s="120"/>
      <c r="AM323" s="120"/>
      <c r="AN323" s="120"/>
      <c r="AO323" s="120"/>
      <c r="AP323" s="120"/>
      <c r="AQ323" s="120"/>
      <c r="AR323" s="120"/>
      <c r="AS323" s="120"/>
      <c r="AT323" s="120"/>
      <c r="AU323" s="120"/>
      <c r="AV323" s="120"/>
      <c r="AW323" s="120"/>
      <c r="AX323" s="120"/>
      <c r="AY323" s="120"/>
      <c r="AZ323" s="120"/>
      <c r="BA323" s="120"/>
      <c r="BB323" s="120"/>
      <c r="BC323" s="120"/>
      <c r="BD323" s="120"/>
      <c r="BE323" s="120"/>
      <c r="BF323" s="120"/>
      <c r="BG323" s="120"/>
      <c r="BH323" s="120"/>
      <c r="BI323" s="120"/>
      <c r="BJ323" s="120"/>
      <c r="BK323" s="120"/>
      <c r="BR323" s="120"/>
      <c r="BS323" s="120"/>
      <c r="BT323" s="120"/>
      <c r="BU323" s="120"/>
      <c r="BV323" s="120"/>
      <c r="BW323" s="120"/>
      <c r="BX323" s="120"/>
      <c r="BY323" s="120"/>
      <c r="BZ323" s="120"/>
      <c r="CA323" s="120"/>
      <c r="CB323" s="120"/>
      <c r="CC323" s="120"/>
      <c r="CD323" s="120"/>
      <c r="CE323" s="120"/>
      <c r="CF323" s="120"/>
      <c r="CM323" s="480"/>
      <c r="CN323" s="480"/>
    </row>
    <row r="324" spans="1:116" s="119" customFormat="1" ht="7.5" customHeight="1">
      <c r="A324" s="574"/>
      <c r="B324" s="1565"/>
      <c r="C324" s="1502"/>
      <c r="D324" s="1558"/>
      <c r="E324" s="1559"/>
      <c r="F324" s="1559"/>
      <c r="G324" s="1560" t="s">
        <v>708</v>
      </c>
      <c r="H324" s="1561"/>
      <c r="I324" s="1561"/>
      <c r="J324" s="1561"/>
      <c r="K324" s="1561"/>
      <c r="L324" s="1561"/>
      <c r="M324" s="1561"/>
      <c r="N324" s="1559"/>
      <c r="O324" s="1561"/>
      <c r="P324" s="1561"/>
      <c r="Q324" s="1561"/>
      <c r="R324" s="1562"/>
      <c r="S324" s="1559"/>
      <c r="T324" s="1561"/>
      <c r="U324" s="1561"/>
      <c r="V324" s="1390">
        <f>X323</f>
        <v>110161</v>
      </c>
      <c r="W324" s="1391" t="s">
        <v>596</v>
      </c>
      <c r="X324" s="1392">
        <f>V325</f>
        <v>110874</v>
      </c>
      <c r="Y324" s="1393"/>
      <c r="Z324" s="1563"/>
      <c r="AA324" s="1563"/>
      <c r="AB324" s="1396">
        <f>X324-V324-Z324</f>
        <v>713</v>
      </c>
      <c r="AC324" s="1447"/>
      <c r="AD324" s="489"/>
      <c r="AE324" s="490" t="str">
        <f>'4.2.1NEE'!AR163</f>
        <v>L &lt; 1,000 m</v>
      </c>
      <c r="AF324" s="120"/>
      <c r="AG324" s="120"/>
      <c r="AH324" s="120"/>
      <c r="AI324" s="120"/>
      <c r="AJ324" s="120"/>
      <c r="AK324" s="120"/>
      <c r="AL324" s="120"/>
      <c r="AM324" s="120"/>
      <c r="AN324" s="120"/>
      <c r="AO324" s="120"/>
      <c r="AP324" s="120"/>
      <c r="AQ324" s="120"/>
      <c r="AR324" s="120"/>
      <c r="AS324" s="120"/>
      <c r="AT324" s="120"/>
      <c r="AU324" s="120"/>
      <c r="AV324" s="120"/>
      <c r="AW324" s="120"/>
      <c r="AX324" s="120"/>
      <c r="AY324" s="120"/>
      <c r="AZ324" s="120"/>
      <c r="BA324" s="120"/>
      <c r="BB324" s="120"/>
      <c r="BC324" s="120"/>
      <c r="BD324" s="120"/>
      <c r="BE324" s="120"/>
      <c r="BF324" s="120"/>
      <c r="BG324" s="120"/>
      <c r="BH324" s="120"/>
      <c r="BI324" s="120"/>
      <c r="BJ324" s="120"/>
      <c r="BK324" s="120"/>
      <c r="BR324" s="120"/>
      <c r="BS324" s="120"/>
      <c r="BT324" s="120"/>
      <c r="BU324" s="120"/>
      <c r="BV324" s="120"/>
      <c r="BW324" s="120"/>
      <c r="BX324" s="120"/>
      <c r="BY324" s="120"/>
      <c r="BZ324" s="120"/>
      <c r="CA324" s="120"/>
      <c r="CB324" s="120"/>
      <c r="CC324" s="120"/>
      <c r="CD324" s="120"/>
      <c r="CE324" s="120"/>
      <c r="CF324" s="120"/>
      <c r="CM324" s="480"/>
      <c r="CN324" s="480"/>
    </row>
    <row r="325" spans="1:116" s="119" customFormat="1" ht="7.5" customHeight="1">
      <c r="A325" s="574"/>
      <c r="B325" s="1565"/>
      <c r="C325" s="1502"/>
      <c r="D325" s="1566"/>
      <c r="E325" s="1567"/>
      <c r="F325" s="1567"/>
      <c r="G325" s="1568"/>
      <c r="H325" s="1409"/>
      <c r="I325" s="1409"/>
      <c r="J325" s="1409"/>
      <c r="K325" s="1409"/>
      <c r="L325" s="1409"/>
      <c r="M325" s="1409" t="str">
        <f>'4.2.3BR'!G128</f>
        <v>VD17</v>
      </c>
      <c r="N325" s="1403"/>
      <c r="O325" s="1409"/>
      <c r="P325" s="1409"/>
      <c r="Q325" s="1409"/>
      <c r="R325" s="1569"/>
      <c r="S325" s="1567"/>
      <c r="T325" s="1510"/>
      <c r="U325" s="1510"/>
      <c r="V325" s="1511">
        <f>'4.2.3BR'!K128</f>
        <v>110874</v>
      </c>
      <c r="W325" s="1512" t="s">
        <v>596</v>
      </c>
      <c r="X325" s="1513">
        <f>'4.2.3BR'!O128</f>
        <v>111366</v>
      </c>
      <c r="Y325" s="1514"/>
      <c r="Z325" s="1654"/>
      <c r="AA325" s="1654"/>
      <c r="AB325" s="1396">
        <f>'4.2.3BR'!R128</f>
        <v>492</v>
      </c>
      <c r="AC325" s="1656"/>
      <c r="AD325" s="491"/>
      <c r="AE325" s="492">
        <f>'4.2.3BR'!CB128</f>
        <v>0</v>
      </c>
      <c r="AF325" s="120"/>
      <c r="AG325" s="120"/>
      <c r="AH325" s="120"/>
      <c r="AI325" s="120"/>
      <c r="AJ325" s="120"/>
      <c r="AK325" s="120"/>
      <c r="AL325" s="120"/>
      <c r="AM325" s="120"/>
      <c r="AN325" s="120"/>
      <c r="AO325" s="120"/>
      <c r="AP325" s="120"/>
      <c r="AQ325" s="120"/>
      <c r="AR325" s="120"/>
      <c r="AS325" s="120"/>
      <c r="AT325" s="120"/>
      <c r="AU325" s="120"/>
      <c r="AV325" s="120"/>
      <c r="AW325" s="120"/>
      <c r="AX325" s="120"/>
      <c r="AY325" s="120"/>
      <c r="AZ325" s="120"/>
      <c r="BA325" s="120"/>
      <c r="BB325" s="120"/>
      <c r="BC325" s="120"/>
      <c r="BD325" s="120"/>
      <c r="BE325" s="120"/>
      <c r="BF325" s="120"/>
      <c r="BG325" s="120"/>
      <c r="BH325" s="120"/>
      <c r="BI325" s="120"/>
      <c r="BJ325" s="120"/>
      <c r="BK325" s="120"/>
      <c r="BL325" s="120"/>
      <c r="BM325" s="120"/>
      <c r="BN325" s="120"/>
      <c r="BO325" s="120"/>
      <c r="BP325" s="120"/>
      <c r="BQ325" s="120"/>
      <c r="CE325" s="120"/>
      <c r="CF325" s="120"/>
      <c r="CG325" s="120"/>
      <c r="CH325" s="120"/>
    </row>
    <row r="326" spans="1:116" s="119" customFormat="1" ht="7.5" customHeight="1">
      <c r="A326" s="574"/>
      <c r="B326" s="1565"/>
      <c r="C326" s="1502"/>
      <c r="D326" s="1566"/>
      <c r="E326" s="1567"/>
      <c r="F326" s="1567"/>
      <c r="G326" s="1568" t="s">
        <v>709</v>
      </c>
      <c r="H326" s="1409"/>
      <c r="I326" s="1409"/>
      <c r="J326" s="1409"/>
      <c r="K326" s="1409"/>
      <c r="L326" s="1409"/>
      <c r="M326" s="1409"/>
      <c r="N326" s="1403"/>
      <c r="O326" s="1409"/>
      <c r="P326" s="1409"/>
      <c r="Q326" s="1409"/>
      <c r="R326" s="1569"/>
      <c r="S326" s="1567"/>
      <c r="T326" s="1510"/>
      <c r="U326" s="1510"/>
      <c r="V326" s="1511">
        <f>X325</f>
        <v>111366</v>
      </c>
      <c r="W326" s="1512" t="s">
        <v>596</v>
      </c>
      <c r="X326" s="1513">
        <f>V327</f>
        <v>112411</v>
      </c>
      <c r="Y326" s="1514"/>
      <c r="Z326" s="1654"/>
      <c r="AA326" s="1654"/>
      <c r="AB326" s="1396">
        <f>X326-V326-Z326</f>
        <v>1045</v>
      </c>
      <c r="AC326" s="1656"/>
      <c r="AD326" s="491"/>
      <c r="AE326" s="492" t="str">
        <f>'4.2.1NEE'!AR164</f>
        <v>NEE130-DE15 &lt; 1,000 m</v>
      </c>
      <c r="AF326" s="120"/>
      <c r="AG326" s="120"/>
      <c r="AH326" s="120"/>
      <c r="AI326" s="120"/>
      <c r="AJ326" s="120"/>
      <c r="AK326" s="120"/>
      <c r="AL326" s="120"/>
      <c r="AM326" s="120"/>
      <c r="AN326" s="120"/>
      <c r="AO326" s="120"/>
      <c r="AP326" s="120"/>
      <c r="AQ326" s="120"/>
      <c r="AR326" s="120"/>
      <c r="AS326" s="120"/>
      <c r="AT326" s="120"/>
      <c r="AU326" s="120"/>
      <c r="AV326" s="120"/>
      <c r="AW326" s="120"/>
      <c r="AX326" s="120"/>
      <c r="AY326" s="120"/>
      <c r="AZ326" s="120"/>
      <c r="BA326" s="120"/>
      <c r="BB326" s="120"/>
      <c r="BC326" s="120"/>
      <c r="BD326" s="120"/>
      <c r="BE326" s="120"/>
      <c r="BF326" s="120"/>
      <c r="BG326" s="120"/>
      <c r="BH326" s="120"/>
      <c r="BI326" s="120"/>
      <c r="BJ326" s="120"/>
      <c r="BK326" s="120"/>
      <c r="BL326" s="120"/>
      <c r="BM326" s="120"/>
      <c r="BN326" s="120"/>
      <c r="BO326" s="120"/>
      <c r="BP326" s="120"/>
      <c r="BQ326" s="120"/>
      <c r="CE326" s="120"/>
      <c r="CF326" s="120"/>
      <c r="CG326" s="120"/>
      <c r="CH326" s="120"/>
    </row>
    <row r="327" spans="1:116" s="119" customFormat="1" ht="7.5" customHeight="1">
      <c r="A327" s="574"/>
      <c r="B327" s="1565"/>
      <c r="C327" s="1502"/>
      <c r="D327" s="1717"/>
      <c r="E327" s="1718"/>
      <c r="F327" s="1718"/>
      <c r="G327" s="1770"/>
      <c r="H327" s="1719"/>
      <c r="I327" s="1719"/>
      <c r="J327" s="1719"/>
      <c r="K327" s="1719"/>
      <c r="L327" s="1719"/>
      <c r="M327" s="1719"/>
      <c r="N327" s="1718"/>
      <c r="O327" s="1719" t="str">
        <f>'4.2.3BR'!G158</f>
        <v>FO11</v>
      </c>
      <c r="P327" s="1719"/>
      <c r="Q327" s="1719"/>
      <c r="R327" s="1720"/>
      <c r="S327" s="1718"/>
      <c r="T327" s="1719"/>
      <c r="U327" s="1719"/>
      <c r="V327" s="2318">
        <f>'4.2.3BR'!I158</f>
        <v>112411</v>
      </c>
      <c r="W327" s="2319"/>
      <c r="X327" s="2319"/>
      <c r="Y327" s="2320"/>
      <c r="Z327" s="1721"/>
      <c r="AA327" s="1721"/>
      <c r="AB327" s="2313" t="s">
        <v>596</v>
      </c>
      <c r="AC327" s="2314"/>
      <c r="AD327" s="1723"/>
      <c r="AE327" s="1724">
        <f>'4.2.3BR'!CB158</f>
        <v>0</v>
      </c>
      <c r="AF327" s="120"/>
      <c r="AG327" s="120"/>
      <c r="AH327" s="120"/>
      <c r="AI327" s="120"/>
      <c r="AJ327" s="120"/>
      <c r="AK327" s="120"/>
      <c r="AL327" s="120"/>
      <c r="AM327" s="120"/>
      <c r="AN327" s="120"/>
      <c r="AO327" s="120"/>
      <c r="AP327" s="120"/>
      <c r="AQ327" s="120"/>
      <c r="AR327" s="120"/>
      <c r="AS327" s="120"/>
      <c r="AT327" s="120"/>
      <c r="AU327" s="120"/>
      <c r="AV327" s="120"/>
      <c r="AW327" s="120"/>
      <c r="AX327" s="120"/>
      <c r="AY327" s="120"/>
      <c r="AZ327" s="120"/>
      <c r="BA327" s="120"/>
      <c r="BB327" s="120"/>
      <c r="BC327" s="120"/>
      <c r="BD327" s="120"/>
      <c r="BE327" s="120"/>
      <c r="BF327" s="120"/>
      <c r="BG327" s="120"/>
      <c r="BH327" s="120"/>
      <c r="BI327" s="120"/>
      <c r="BJ327" s="120"/>
      <c r="BK327" s="120"/>
      <c r="BL327" s="120"/>
      <c r="BM327" s="120"/>
      <c r="BN327" s="120"/>
      <c r="BO327" s="120"/>
      <c r="BP327" s="120"/>
      <c r="BQ327" s="120"/>
      <c r="BR327" s="120"/>
      <c r="BS327" s="120"/>
      <c r="BT327" s="120"/>
      <c r="BU327" s="120"/>
      <c r="BV327" s="120"/>
      <c r="BW327" s="120"/>
      <c r="BX327" s="120"/>
      <c r="BY327" s="120"/>
      <c r="BZ327" s="120"/>
      <c r="CA327" s="120"/>
      <c r="CB327" s="120"/>
      <c r="CC327" s="120"/>
      <c r="CD327" s="120"/>
      <c r="CE327" s="120"/>
      <c r="CF327" s="120"/>
    </row>
    <row r="328" spans="1:116" s="119" customFormat="1" ht="7.5" customHeight="1">
      <c r="A328" s="574"/>
      <c r="B328" s="1565"/>
      <c r="C328" s="1502"/>
      <c r="D328" s="1717"/>
      <c r="E328" s="1718"/>
      <c r="F328" s="1718"/>
      <c r="G328" s="1770" t="s">
        <v>710</v>
      </c>
      <c r="H328" s="1719"/>
      <c r="I328" s="1719"/>
      <c r="J328" s="1719"/>
      <c r="K328" s="1719"/>
      <c r="L328" s="1719"/>
      <c r="M328" s="1719"/>
      <c r="N328" s="1718"/>
      <c r="O328" s="1719"/>
      <c r="P328" s="1719"/>
      <c r="Q328" s="1719"/>
      <c r="R328" s="1720"/>
      <c r="S328" s="1718"/>
      <c r="T328" s="1719"/>
      <c r="U328" s="1719"/>
      <c r="V328" s="1726">
        <f>V327</f>
        <v>112411</v>
      </c>
      <c r="W328" s="1727" t="s">
        <v>596</v>
      </c>
      <c r="X328" s="1728">
        <f>V329</f>
        <v>112615</v>
      </c>
      <c r="Y328" s="1729"/>
      <c r="Z328" s="1721"/>
      <c r="AA328" s="1721"/>
      <c r="AB328" s="1396">
        <f>X328-V328-Z328</f>
        <v>204</v>
      </c>
      <c r="AC328" s="1722"/>
      <c r="AD328" s="1723"/>
      <c r="AE328" s="1724" t="str">
        <f>'4.2.1NEE'!AR165</f>
        <v>NEE131-DE16 &lt; 1,000 m</v>
      </c>
      <c r="AF328" s="120"/>
      <c r="AG328" s="120"/>
      <c r="AH328" s="120"/>
      <c r="AI328" s="120"/>
      <c r="AJ328" s="120"/>
      <c r="AK328" s="120"/>
      <c r="AL328" s="120"/>
      <c r="AM328" s="120"/>
      <c r="AN328" s="120"/>
      <c r="AO328" s="120"/>
      <c r="AP328" s="120"/>
      <c r="AQ328" s="120"/>
      <c r="AR328" s="120"/>
      <c r="AS328" s="120"/>
      <c r="AT328" s="120"/>
      <c r="AU328" s="120"/>
      <c r="AV328" s="120"/>
      <c r="AW328" s="120"/>
      <c r="AX328" s="120"/>
      <c r="AY328" s="120"/>
      <c r="AZ328" s="120"/>
      <c r="BA328" s="120"/>
      <c r="BB328" s="120"/>
      <c r="BC328" s="120"/>
      <c r="BD328" s="120"/>
      <c r="BE328" s="120"/>
      <c r="BF328" s="120"/>
      <c r="BG328" s="120"/>
      <c r="BH328" s="120"/>
      <c r="BI328" s="120"/>
      <c r="BJ328" s="120"/>
      <c r="BK328" s="120"/>
      <c r="BL328" s="120"/>
      <c r="BM328" s="120"/>
      <c r="BN328" s="120"/>
      <c r="BO328" s="120"/>
      <c r="BP328" s="120"/>
      <c r="BQ328" s="120"/>
      <c r="BR328" s="120"/>
      <c r="BS328" s="120"/>
      <c r="BT328" s="120"/>
      <c r="BU328" s="120"/>
      <c r="BV328" s="120"/>
      <c r="BW328" s="120"/>
      <c r="BX328" s="120"/>
      <c r="BY328" s="120"/>
      <c r="BZ328" s="120"/>
      <c r="CA328" s="120"/>
      <c r="CB328" s="120"/>
      <c r="CC328" s="120"/>
      <c r="CD328" s="120"/>
      <c r="CE328" s="120"/>
      <c r="CF328" s="120"/>
    </row>
    <row r="329" spans="1:116" s="119" customFormat="1" ht="7.5" customHeight="1">
      <c r="A329" s="574"/>
      <c r="B329" s="1565"/>
      <c r="C329" s="1502"/>
      <c r="D329" s="1717"/>
      <c r="E329" s="1718"/>
      <c r="F329" s="1718"/>
      <c r="G329" s="1770"/>
      <c r="H329" s="1719"/>
      <c r="I329" s="1719"/>
      <c r="J329" s="1719"/>
      <c r="K329" s="1719"/>
      <c r="L329" s="1719"/>
      <c r="M329" s="1719"/>
      <c r="N329" s="1718"/>
      <c r="O329" s="1719"/>
      <c r="P329" s="1719"/>
      <c r="Q329" s="1719" t="str">
        <f>'4.2.3BR'!G188</f>
        <v>IRB11</v>
      </c>
      <c r="R329" s="1720"/>
      <c r="S329" s="1718"/>
      <c r="T329" s="1719"/>
      <c r="U329" s="1719"/>
      <c r="V329" s="2318">
        <f>'4.2.3BR'!I188</f>
        <v>112615</v>
      </c>
      <c r="W329" s="2319"/>
      <c r="X329" s="2319"/>
      <c r="Y329" s="2320"/>
      <c r="Z329" s="1721"/>
      <c r="AA329" s="1721"/>
      <c r="AB329" s="2313" t="s">
        <v>596</v>
      </c>
      <c r="AC329" s="2314"/>
      <c r="AD329" s="1723"/>
      <c r="AE329" s="1724" t="str">
        <f>'4.2.3BR'!CB188</f>
        <v>IR (Binh Son IC)</v>
      </c>
      <c r="AF329" s="120"/>
      <c r="AG329" s="120"/>
      <c r="AH329" s="120"/>
      <c r="AI329" s="120"/>
      <c r="AJ329" s="120"/>
      <c r="AK329" s="120"/>
      <c r="AL329" s="120"/>
      <c r="AM329" s="120"/>
      <c r="AN329" s="120"/>
      <c r="AO329" s="120"/>
      <c r="AP329" s="120"/>
      <c r="AQ329" s="120"/>
      <c r="AR329" s="120"/>
      <c r="AS329" s="120"/>
      <c r="AT329" s="120"/>
      <c r="AU329" s="120"/>
      <c r="AV329" s="120"/>
      <c r="AW329" s="120"/>
      <c r="AX329" s="120"/>
      <c r="AY329" s="120"/>
      <c r="AZ329" s="120"/>
      <c r="BA329" s="120"/>
      <c r="BB329" s="120"/>
      <c r="BC329" s="120"/>
      <c r="BD329" s="120"/>
      <c r="BE329" s="120"/>
      <c r="BF329" s="120"/>
      <c r="BG329" s="120"/>
      <c r="BH329" s="120"/>
      <c r="BI329" s="120"/>
      <c r="BJ329" s="120"/>
      <c r="BK329" s="120"/>
      <c r="BL329" s="120"/>
      <c r="BM329" s="120"/>
      <c r="BN329" s="120"/>
      <c r="BO329" s="120"/>
      <c r="BP329" s="120"/>
      <c r="BQ329" s="120"/>
      <c r="BR329" s="120"/>
      <c r="BS329" s="120"/>
      <c r="BT329" s="120"/>
      <c r="BU329" s="120"/>
      <c r="BV329" s="120"/>
      <c r="BW329" s="120"/>
      <c r="BX329" s="120"/>
      <c r="BY329" s="120"/>
      <c r="BZ329" s="120"/>
      <c r="CA329" s="120"/>
      <c r="CB329" s="120"/>
      <c r="CC329" s="120"/>
      <c r="CD329" s="120"/>
      <c r="CE329" s="120"/>
      <c r="CF329" s="120"/>
    </row>
    <row r="330" spans="1:116" s="119" customFormat="1" ht="7.5" customHeight="1">
      <c r="A330" s="574"/>
      <c r="B330" s="1565"/>
      <c r="C330" s="1502"/>
      <c r="D330" s="1717"/>
      <c r="E330" s="1718"/>
      <c r="F330" s="1718"/>
      <c r="G330" s="1770" t="s">
        <v>711</v>
      </c>
      <c r="H330" s="1719"/>
      <c r="I330" s="1719"/>
      <c r="J330" s="1719"/>
      <c r="K330" s="1719"/>
      <c r="L330" s="1719"/>
      <c r="M330" s="1719"/>
      <c r="N330" s="1718"/>
      <c r="O330" s="1719"/>
      <c r="P330" s="1719"/>
      <c r="Q330" s="1719"/>
      <c r="R330" s="1720"/>
      <c r="S330" s="1718"/>
      <c r="T330" s="1719"/>
      <c r="U330" s="1719"/>
      <c r="V330" s="1726">
        <f>V329</f>
        <v>112615</v>
      </c>
      <c r="W330" s="1727" t="s">
        <v>596</v>
      </c>
      <c r="X330" s="1728">
        <f>V331</f>
        <v>114755</v>
      </c>
      <c r="Y330" s="1729"/>
      <c r="Z330" s="1721"/>
      <c r="AA330" s="1721"/>
      <c r="AB330" s="1396">
        <f>X330-V330-Z330</f>
        <v>2140</v>
      </c>
      <c r="AC330" s="1722"/>
      <c r="AD330" s="1723"/>
      <c r="AE330" s="1724" t="str">
        <f>'4.2.1NEE'!AR166</f>
        <v>1,000 m &lt; NEE132-DE16-DE17 &lt; 2,000 m</v>
      </c>
      <c r="AF330" s="120"/>
      <c r="AG330" s="120"/>
      <c r="AH330" s="120"/>
      <c r="AI330" s="120"/>
      <c r="AJ330" s="120"/>
      <c r="AK330" s="120"/>
      <c r="AL330" s="120"/>
      <c r="AM330" s="120"/>
      <c r="AN330" s="120"/>
      <c r="AO330" s="120"/>
      <c r="AP330" s="120"/>
      <c r="AQ330" s="120"/>
      <c r="AR330" s="120"/>
      <c r="AS330" s="120"/>
      <c r="AT330" s="120"/>
      <c r="AU330" s="120"/>
      <c r="AV330" s="120"/>
      <c r="AW330" s="120"/>
      <c r="AX330" s="120"/>
      <c r="AY330" s="120"/>
      <c r="AZ330" s="120"/>
      <c r="BA330" s="120"/>
      <c r="BB330" s="120"/>
      <c r="BC330" s="120"/>
      <c r="BD330" s="120"/>
      <c r="BE330" s="120"/>
      <c r="BF330" s="120"/>
      <c r="BG330" s="120"/>
      <c r="BH330" s="120"/>
      <c r="BI330" s="120"/>
      <c r="BJ330" s="120"/>
      <c r="BK330" s="120"/>
      <c r="BL330" s="120"/>
      <c r="BM330" s="120"/>
      <c r="BN330" s="120"/>
      <c r="BO330" s="120"/>
      <c r="BP330" s="120"/>
      <c r="BQ330" s="120"/>
      <c r="BR330" s="120"/>
      <c r="BS330" s="120"/>
      <c r="BT330" s="120"/>
      <c r="BU330" s="120"/>
      <c r="BV330" s="120"/>
      <c r="BW330" s="120"/>
      <c r="BX330" s="120"/>
      <c r="BY330" s="120"/>
      <c r="BZ330" s="120"/>
      <c r="CA330" s="120"/>
      <c r="CB330" s="120"/>
      <c r="CC330" s="120"/>
      <c r="CD330" s="120"/>
      <c r="CE330" s="120"/>
      <c r="CF330" s="120"/>
    </row>
    <row r="331" spans="1:116" s="119" customFormat="1" ht="7.5" customHeight="1">
      <c r="A331" s="574"/>
      <c r="B331" s="1565"/>
      <c r="C331" s="1502"/>
      <c r="D331" s="1717"/>
      <c r="E331" s="1718"/>
      <c r="F331" s="1718"/>
      <c r="G331" s="1770"/>
      <c r="H331" s="1719"/>
      <c r="I331" s="1719"/>
      <c r="J331" s="1719"/>
      <c r="K331" s="1719"/>
      <c r="L331" s="1719"/>
      <c r="M331" s="1719"/>
      <c r="N331" s="1718"/>
      <c r="O331" s="1719" t="str">
        <f>'4.2.3BR'!G159</f>
        <v>FO12</v>
      </c>
      <c r="P331" s="1719"/>
      <c r="Q331" s="1719"/>
      <c r="R331" s="1720"/>
      <c r="S331" s="1718"/>
      <c r="T331" s="1719"/>
      <c r="U331" s="1719"/>
      <c r="V331" s="2318">
        <f>'4.2.3BR'!I159</f>
        <v>114755</v>
      </c>
      <c r="W331" s="2319"/>
      <c r="X331" s="2319"/>
      <c r="Y331" s="2320"/>
      <c r="Z331" s="1721"/>
      <c r="AA331" s="1721"/>
      <c r="AB331" s="2313" t="s">
        <v>596</v>
      </c>
      <c r="AC331" s="2314"/>
      <c r="AD331" s="1723"/>
      <c r="AE331" s="1724">
        <f>'4.2.3BR'!CB159</f>
        <v>0</v>
      </c>
      <c r="AF331" s="120"/>
      <c r="AG331" s="120"/>
      <c r="AH331" s="120"/>
      <c r="AI331" s="120"/>
      <c r="AJ331" s="120"/>
      <c r="AK331" s="120"/>
      <c r="AL331" s="120"/>
      <c r="AM331" s="120"/>
      <c r="AN331" s="120"/>
      <c r="AO331" s="120"/>
      <c r="AP331" s="120"/>
      <c r="AQ331" s="120"/>
      <c r="AR331" s="120"/>
      <c r="AS331" s="120"/>
      <c r="AT331" s="120"/>
      <c r="AU331" s="120"/>
      <c r="AV331" s="120"/>
      <c r="AW331" s="120"/>
      <c r="AX331" s="120"/>
      <c r="AY331" s="120"/>
      <c r="AZ331" s="120"/>
      <c r="BA331" s="120"/>
      <c r="BB331" s="120"/>
      <c r="BC331" s="120"/>
      <c r="BD331" s="120"/>
      <c r="BE331" s="120"/>
      <c r="BF331" s="120"/>
      <c r="BG331" s="120"/>
      <c r="BH331" s="120"/>
      <c r="BI331" s="120"/>
      <c r="BJ331" s="120"/>
      <c r="BK331" s="120"/>
      <c r="BL331" s="120"/>
      <c r="BM331" s="120"/>
      <c r="BN331" s="120"/>
      <c r="BO331" s="120"/>
      <c r="BP331" s="120"/>
      <c r="BQ331" s="120"/>
      <c r="CE331" s="120"/>
      <c r="CF331" s="120"/>
      <c r="CG331" s="120"/>
      <c r="CH331" s="120"/>
    </row>
    <row r="332" spans="1:116" s="119" customFormat="1" ht="7.5" customHeight="1">
      <c r="A332" s="574"/>
      <c r="B332" s="1565"/>
      <c r="C332" s="1502"/>
      <c r="D332" s="1637"/>
      <c r="E332" s="1638"/>
      <c r="F332" s="1638"/>
      <c r="G332" s="1639" t="s">
        <v>712</v>
      </c>
      <c r="H332" s="1517"/>
      <c r="I332" s="1517"/>
      <c r="J332" s="1517"/>
      <c r="K332" s="1517"/>
      <c r="L332" s="1517"/>
      <c r="M332" s="1517"/>
      <c r="N332" s="1638"/>
      <c r="O332" s="1517"/>
      <c r="P332" s="1517"/>
      <c r="Q332" s="1517"/>
      <c r="R332" s="1640"/>
      <c r="S332" s="1638"/>
      <c r="T332" s="1517"/>
      <c r="U332" s="1517"/>
      <c r="V332" s="1437">
        <f>V331</f>
        <v>114755</v>
      </c>
      <c r="W332" s="1438" t="s">
        <v>596</v>
      </c>
      <c r="X332" s="1439">
        <f>X321</f>
        <v>115000</v>
      </c>
      <c r="Y332" s="1440"/>
      <c r="Z332" s="1669"/>
      <c r="AA332" s="1669"/>
      <c r="AB332" s="1597">
        <f>X332-V332-Z332</f>
        <v>245</v>
      </c>
      <c r="AC332" s="1444"/>
      <c r="AD332" s="1643"/>
      <c r="AE332" s="1644" t="str">
        <f>'4.2.1NEE'!AR167</f>
        <v>NEE133+NEE 134 &lt; 1,000 m</v>
      </c>
      <c r="AF332" s="120"/>
      <c r="AG332" s="120"/>
      <c r="AH332" s="120"/>
      <c r="AI332" s="120"/>
      <c r="AJ332" s="120"/>
      <c r="AK332" s="120"/>
      <c r="AL332" s="120"/>
      <c r="AM332" s="120"/>
      <c r="AN332" s="120"/>
      <c r="AO332" s="120"/>
      <c r="AP332" s="120"/>
      <c r="AQ332" s="120"/>
      <c r="AR332" s="120"/>
      <c r="AS332" s="120"/>
      <c r="AT332" s="120"/>
      <c r="AU332" s="120"/>
      <c r="AV332" s="120"/>
      <c r="AW332" s="120"/>
      <c r="AX332" s="120"/>
      <c r="AY332" s="120"/>
      <c r="AZ332" s="120"/>
      <c r="BA332" s="120"/>
      <c r="BB332" s="120"/>
      <c r="BC332" s="120"/>
      <c r="BD332" s="120"/>
      <c r="BE332" s="120"/>
      <c r="BF332" s="120"/>
      <c r="BG332" s="120"/>
      <c r="BH332" s="120"/>
      <c r="BI332" s="120"/>
      <c r="BJ332" s="120"/>
      <c r="BK332" s="120"/>
      <c r="BL332" s="120"/>
      <c r="BM332" s="120"/>
      <c r="BN332" s="120"/>
      <c r="BO332" s="120"/>
      <c r="BP332" s="120"/>
      <c r="BQ332" s="120"/>
      <c r="CE332" s="120"/>
      <c r="CF332" s="120"/>
      <c r="CG332" s="120"/>
      <c r="CH332" s="120"/>
    </row>
    <row r="333" spans="1:116" s="119" customFormat="1" ht="7.5" customHeight="1">
      <c r="A333" s="574"/>
      <c r="B333" s="1565"/>
      <c r="C333" s="1502"/>
      <c r="D333" s="1855"/>
      <c r="E333" s="1856" t="str">
        <f>'4.2.7DE'!G85</f>
        <v>DE15</v>
      </c>
      <c r="F333" s="1856"/>
      <c r="G333" s="1740"/>
      <c r="H333" s="1769"/>
      <c r="I333" s="1769"/>
      <c r="J333" s="1769"/>
      <c r="K333" s="1769"/>
      <c r="L333" s="1769"/>
      <c r="M333" s="1769"/>
      <c r="N333" s="1856"/>
      <c r="O333" s="1769"/>
      <c r="P333" s="1769"/>
      <c r="Q333" s="1769"/>
      <c r="R333" s="1858"/>
      <c r="S333" s="1856"/>
      <c r="T333" s="1769"/>
      <c r="U333" s="1769"/>
      <c r="V333" s="1675">
        <f>'4.2.7DE'!I85</f>
        <v>111550</v>
      </c>
      <c r="W333" s="1676" t="s">
        <v>596</v>
      </c>
      <c r="X333" s="1677">
        <f>'4.2.7DE'!L85</f>
        <v>112075</v>
      </c>
      <c r="Y333" s="1678"/>
      <c r="Z333" s="1679"/>
      <c r="AA333" s="1679"/>
      <c r="AB333" s="1680">
        <f>X333-V333-Z333</f>
        <v>525</v>
      </c>
      <c r="AC333" s="1859"/>
      <c r="AD333" s="521"/>
      <c r="AE333" s="522"/>
      <c r="AF333" s="120"/>
      <c r="AG333" s="120"/>
      <c r="AH333" s="120"/>
      <c r="AI333" s="120"/>
      <c r="AJ333" s="120"/>
      <c r="AK333" s="120"/>
      <c r="AL333" s="120"/>
      <c r="AM333" s="120"/>
      <c r="AN333" s="120"/>
      <c r="AO333" s="120"/>
      <c r="AP333" s="120"/>
      <c r="AQ333" s="120"/>
      <c r="AR333" s="120"/>
      <c r="AS333" s="120"/>
      <c r="AT333" s="120"/>
      <c r="AU333" s="120"/>
      <c r="AV333" s="120"/>
      <c r="AW333" s="120"/>
      <c r="AX333" s="120"/>
      <c r="AY333" s="120"/>
      <c r="AZ333" s="120"/>
      <c r="BA333" s="120"/>
      <c r="BB333" s="120"/>
      <c r="BC333" s="120"/>
      <c r="BD333" s="120"/>
      <c r="BE333" s="120"/>
      <c r="BF333" s="120"/>
      <c r="BG333" s="120"/>
      <c r="BH333" s="120"/>
      <c r="BI333" s="120"/>
      <c r="BJ333" s="120"/>
      <c r="BK333" s="120"/>
      <c r="BL333" s="120"/>
      <c r="BM333" s="120"/>
      <c r="BN333" s="120"/>
      <c r="BO333" s="120"/>
      <c r="BP333" s="120"/>
      <c r="BQ333" s="120"/>
      <c r="CE333" s="120"/>
      <c r="CF333" s="120"/>
      <c r="CG333" s="120"/>
      <c r="CH333" s="120"/>
    </row>
    <row r="334" spans="1:116" s="119" customFormat="1" ht="7.5" customHeight="1">
      <c r="A334" s="574"/>
      <c r="B334" s="1565"/>
      <c r="C334" s="1502"/>
      <c r="D334" s="1566"/>
      <c r="E334" s="1567" t="str">
        <f>'4.2.7DE'!G93</f>
        <v>DE16</v>
      </c>
      <c r="F334" s="1567"/>
      <c r="G334" s="1568"/>
      <c r="H334" s="1510"/>
      <c r="I334" s="1510"/>
      <c r="J334" s="1510"/>
      <c r="K334" s="1510"/>
      <c r="L334" s="1510"/>
      <c r="M334" s="1510"/>
      <c r="N334" s="1567"/>
      <c r="O334" s="1510"/>
      <c r="P334" s="1510"/>
      <c r="Q334" s="1510"/>
      <c r="R334" s="1569"/>
      <c r="S334" s="1567"/>
      <c r="T334" s="1510"/>
      <c r="U334" s="1510"/>
      <c r="V334" s="1410">
        <f>'4.2.7DE'!I93</f>
        <v>112475</v>
      </c>
      <c r="W334" s="1411" t="s">
        <v>596</v>
      </c>
      <c r="X334" s="1412">
        <f>'4.2.7DE'!L93</f>
        <v>113075</v>
      </c>
      <c r="Y334" s="853"/>
      <c r="Z334" s="1570"/>
      <c r="AA334" s="1570"/>
      <c r="AB334" s="1415">
        <f>X334-V334-Z334</f>
        <v>600</v>
      </c>
      <c r="AC334" s="1428"/>
      <c r="AD334" s="491"/>
      <c r="AE334" s="492"/>
      <c r="AF334" s="120"/>
      <c r="AG334" s="120"/>
      <c r="AH334" s="120"/>
      <c r="AI334" s="120"/>
      <c r="AJ334" s="120"/>
      <c r="AK334" s="120"/>
      <c r="AL334" s="120"/>
      <c r="AM334" s="120"/>
      <c r="AN334" s="120"/>
      <c r="AO334" s="120"/>
      <c r="AP334" s="120"/>
      <c r="AQ334" s="120"/>
      <c r="AR334" s="120"/>
      <c r="AS334" s="120"/>
      <c r="AT334" s="120"/>
      <c r="AU334" s="120"/>
      <c r="AV334" s="120"/>
      <c r="AW334" s="120"/>
      <c r="AX334" s="120"/>
      <c r="AY334" s="120"/>
      <c r="AZ334" s="120"/>
      <c r="BA334" s="120"/>
      <c r="BB334" s="120"/>
      <c r="BC334" s="120"/>
      <c r="BD334" s="120"/>
      <c r="BE334" s="120"/>
      <c r="BF334" s="120"/>
      <c r="BG334" s="120"/>
      <c r="BH334" s="120"/>
      <c r="BI334" s="120"/>
      <c r="BJ334" s="120"/>
      <c r="BK334" s="120"/>
      <c r="BL334" s="120"/>
      <c r="BM334" s="120"/>
      <c r="BN334" s="120"/>
      <c r="BO334" s="120"/>
      <c r="BP334" s="120"/>
      <c r="BQ334" s="120"/>
      <c r="CE334" s="120"/>
      <c r="CF334" s="120"/>
      <c r="CG334" s="120"/>
      <c r="CH334" s="120"/>
    </row>
    <row r="335" spans="1:116" s="119" customFormat="1" ht="7.5" customHeight="1">
      <c r="A335" s="574"/>
      <c r="B335" s="1565"/>
      <c r="C335" s="1502"/>
      <c r="D335" s="1742"/>
      <c r="E335" s="1743" t="str">
        <f>'4.2.7DE'!G102</f>
        <v>DE17</v>
      </c>
      <c r="F335" s="1743"/>
      <c r="G335" s="1744"/>
      <c r="H335" s="1745"/>
      <c r="I335" s="1745"/>
      <c r="J335" s="1745"/>
      <c r="K335" s="1745"/>
      <c r="L335" s="1745"/>
      <c r="M335" s="1745"/>
      <c r="N335" s="1743"/>
      <c r="O335" s="1745"/>
      <c r="P335" s="1745"/>
      <c r="Q335" s="1745"/>
      <c r="R335" s="1746"/>
      <c r="S335" s="1743"/>
      <c r="T335" s="1745"/>
      <c r="U335" s="1745"/>
      <c r="V335" s="1689">
        <f>'4.2.7DE'!I102</f>
        <v>114250</v>
      </c>
      <c r="W335" s="1690" t="s">
        <v>596</v>
      </c>
      <c r="X335" s="1691">
        <f>'4.2.7DE'!L102</f>
        <v>114550</v>
      </c>
      <c r="Y335" s="1692"/>
      <c r="Z335" s="1693"/>
      <c r="AA335" s="1693"/>
      <c r="AB335" s="1694">
        <f>X335-V335-Z335</f>
        <v>300</v>
      </c>
      <c r="AC335" s="1751"/>
      <c r="AD335" s="513"/>
      <c r="AE335" s="523"/>
      <c r="AF335" s="1399"/>
      <c r="AG335" s="1399"/>
      <c r="AH335" s="1399"/>
      <c r="AI335" s="1399"/>
      <c r="AJ335" s="1399"/>
      <c r="AK335" s="1399"/>
      <c r="AL335" s="1399"/>
      <c r="AM335" s="1399"/>
      <c r="AN335" s="1399"/>
      <c r="AO335" s="1399"/>
      <c r="AP335" s="1399"/>
      <c r="AQ335" s="1399"/>
      <c r="AR335" s="1399"/>
      <c r="AS335" s="1399"/>
      <c r="AT335" s="1399"/>
      <c r="AU335" s="1399"/>
      <c r="AV335" s="1399"/>
      <c r="AW335" s="1399"/>
      <c r="AX335" s="1399"/>
      <c r="AY335" s="1399"/>
      <c r="AZ335" s="1399"/>
      <c r="BA335" s="1399"/>
      <c r="BB335" s="1399"/>
      <c r="BC335" s="1399"/>
      <c r="BD335" s="1399"/>
      <c r="BE335" s="1399"/>
      <c r="BF335" s="1399"/>
      <c r="BG335" s="1399"/>
      <c r="BH335" s="1399"/>
      <c r="BI335" s="1399"/>
      <c r="BJ335" s="1399"/>
      <c r="BK335" s="1399"/>
      <c r="BL335" s="120"/>
      <c r="BM335" s="120"/>
      <c r="BN335" s="120"/>
      <c r="BO335" s="120"/>
      <c r="BP335" s="120"/>
      <c r="BQ335" s="120"/>
      <c r="CE335" s="120"/>
      <c r="CF335" s="120"/>
      <c r="CG335" s="120"/>
      <c r="CH335" s="120"/>
    </row>
    <row r="336" spans="1:116" s="119" customFormat="1" ht="7.5" customHeight="1">
      <c r="A336" s="574"/>
      <c r="B336" s="1565"/>
      <c r="C336" s="1502"/>
      <c r="D336" s="1566"/>
      <c r="E336" s="1784"/>
      <c r="F336" s="1718"/>
      <c r="G336" s="1510"/>
      <c r="H336" s="1510"/>
      <c r="I336" s="1510"/>
      <c r="J336" s="1510"/>
      <c r="K336" s="1510"/>
      <c r="L336" s="1510"/>
      <c r="M336" s="1510"/>
      <c r="N336" s="1567"/>
      <c r="O336" s="1510"/>
      <c r="P336" s="1510" t="str">
        <f>'4.2.4IC'!G26</f>
        <v>IC07</v>
      </c>
      <c r="Q336" s="1510"/>
      <c r="R336" s="1569"/>
      <c r="S336" s="1567"/>
      <c r="T336" s="1510"/>
      <c r="U336" s="1510"/>
      <c r="V336" s="2391">
        <f>'4.2.4IC'!I26</f>
        <v>112615</v>
      </c>
      <c r="W336" s="2392"/>
      <c r="X336" s="2392"/>
      <c r="Y336" s="2393"/>
      <c r="Z336" s="1570"/>
      <c r="AA336" s="1570"/>
      <c r="AB336" s="2394" t="s">
        <v>596</v>
      </c>
      <c r="AC336" s="2395"/>
      <c r="AD336" s="491"/>
      <c r="AE336" s="492" t="str">
        <f>'4.2.4IC'!AP26</f>
        <v>Binh Son IC ( TG and TPO)</v>
      </c>
      <c r="AF336" s="120"/>
      <c r="AG336" s="120"/>
      <c r="AH336" s="120"/>
      <c r="AI336" s="120"/>
      <c r="AJ336" s="120"/>
      <c r="AK336" s="120"/>
      <c r="AL336" s="120"/>
      <c r="AM336" s="120"/>
      <c r="AN336" s="120"/>
      <c r="AO336" s="120"/>
      <c r="AP336" s="120"/>
      <c r="AQ336" s="120"/>
      <c r="AR336" s="120"/>
      <c r="AS336" s="120"/>
      <c r="AT336" s="120"/>
      <c r="AU336" s="120"/>
      <c r="AV336" s="120"/>
      <c r="AW336" s="120"/>
      <c r="AX336" s="120"/>
      <c r="AY336" s="120"/>
      <c r="AZ336" s="120"/>
      <c r="BA336" s="120"/>
      <c r="BB336" s="120"/>
      <c r="BC336" s="120"/>
      <c r="BD336" s="120"/>
      <c r="BE336" s="120"/>
      <c r="BF336" s="120"/>
      <c r="BG336" s="120"/>
      <c r="BH336" s="120"/>
      <c r="BI336" s="120"/>
      <c r="BJ336" s="120"/>
      <c r="BK336" s="120"/>
      <c r="BL336" s="120"/>
      <c r="BM336" s="120"/>
      <c r="BN336" s="120"/>
      <c r="BO336" s="120"/>
      <c r="BP336" s="120"/>
      <c r="BQ336" s="120"/>
      <c r="CG336" s="120"/>
      <c r="CH336" s="120"/>
      <c r="CW336" s="480"/>
      <c r="CX336" s="480"/>
      <c r="CY336" s="480"/>
      <c r="CZ336" s="480"/>
      <c r="DA336" s="480"/>
      <c r="DB336" s="480"/>
      <c r="DC336" s="480"/>
      <c r="DD336" s="480"/>
      <c r="DE336" s="480"/>
      <c r="DF336" s="480"/>
      <c r="DG336" s="480"/>
      <c r="DH336" s="480"/>
      <c r="DI336" s="480"/>
      <c r="DJ336" s="480"/>
      <c r="DK336" s="480"/>
      <c r="DL336" s="480"/>
    </row>
    <row r="337" spans="1:116" s="119" customFormat="1" ht="7.5" customHeight="1">
      <c r="A337" s="574"/>
      <c r="B337" s="1565"/>
      <c r="C337" s="1502"/>
      <c r="D337" s="1788" t="s">
        <v>758</v>
      </c>
      <c r="E337" s="1789"/>
      <c r="F337" s="1789"/>
      <c r="G337" s="1790"/>
      <c r="H337" s="1790"/>
      <c r="I337" s="1790"/>
      <c r="J337" s="1790"/>
      <c r="K337" s="1790"/>
      <c r="L337" s="1790"/>
      <c r="M337" s="1790"/>
      <c r="N337" s="1789"/>
      <c r="O337" s="1790"/>
      <c r="P337" s="1790"/>
      <c r="Q337" s="1790"/>
      <c r="R337" s="1791"/>
      <c r="S337" s="1789"/>
      <c r="T337" s="1790"/>
      <c r="U337" s="1790"/>
      <c r="V337" s="1792">
        <v>115000</v>
      </c>
      <c r="W337" s="1793" t="s">
        <v>596</v>
      </c>
      <c r="X337" s="1794">
        <v>120000</v>
      </c>
      <c r="Y337" s="1795"/>
      <c r="Z337" s="1796"/>
      <c r="AA337" s="1796"/>
      <c r="AB337" s="1797">
        <f>(X337-V337)-Z337</f>
        <v>5000</v>
      </c>
      <c r="AC337" s="1798"/>
      <c r="AD337" s="1799"/>
      <c r="AE337" s="1800"/>
      <c r="AF337" s="120"/>
      <c r="AG337" s="120"/>
      <c r="AH337" s="120"/>
      <c r="AI337" s="120"/>
      <c r="AJ337" s="120"/>
      <c r="AK337" s="120"/>
      <c r="AL337" s="120"/>
      <c r="AM337" s="120"/>
      <c r="AN337" s="120"/>
      <c r="AO337" s="120"/>
      <c r="AP337" s="120"/>
      <c r="AQ337" s="120"/>
      <c r="AR337" s="120"/>
      <c r="AS337" s="120"/>
      <c r="AT337" s="120"/>
      <c r="AU337" s="120"/>
      <c r="AV337" s="120"/>
      <c r="AW337" s="120"/>
      <c r="AX337" s="120"/>
      <c r="AY337" s="120"/>
      <c r="AZ337" s="120"/>
      <c r="BA337" s="120"/>
      <c r="BB337" s="120"/>
      <c r="BC337" s="120"/>
      <c r="BD337" s="120"/>
      <c r="BE337" s="120"/>
      <c r="BF337" s="120"/>
      <c r="BG337" s="120"/>
      <c r="BH337" s="120"/>
      <c r="BI337" s="120"/>
      <c r="BJ337" s="120"/>
      <c r="BK337" s="120"/>
      <c r="BL337" s="1399"/>
      <c r="BM337" s="1399"/>
      <c r="BN337" s="1399"/>
      <c r="BO337" s="1399"/>
      <c r="BP337" s="1399"/>
      <c r="BQ337" s="1399"/>
      <c r="BR337" s="120"/>
      <c r="BS337" s="120"/>
      <c r="BT337" s="120"/>
      <c r="BU337" s="120"/>
      <c r="BV337" s="120"/>
      <c r="BW337" s="120"/>
      <c r="BX337" s="120"/>
      <c r="BY337" s="120"/>
      <c r="BZ337" s="120"/>
      <c r="CA337" s="120"/>
      <c r="CB337" s="120"/>
      <c r="CC337" s="120"/>
      <c r="CD337" s="120"/>
      <c r="CE337" s="120"/>
      <c r="CF337" s="120"/>
      <c r="CG337" s="120"/>
      <c r="CH337" s="120"/>
      <c r="CI337" s="120"/>
      <c r="CJ337" s="120"/>
    </row>
    <row r="338" spans="1:116" s="480" customFormat="1" ht="7.5" customHeight="1">
      <c r="A338" s="1507"/>
      <c r="B338" s="1633"/>
      <c r="C338" s="1894"/>
      <c r="D338" s="1672"/>
      <c r="E338" s="1673"/>
      <c r="F338" s="1673"/>
      <c r="G338" s="1665" t="s">
        <v>713</v>
      </c>
      <c r="H338" s="1666"/>
      <c r="I338" s="1666"/>
      <c r="J338" s="1666"/>
      <c r="K338" s="1666"/>
      <c r="L338" s="1666"/>
      <c r="M338" s="1666"/>
      <c r="N338" s="1673"/>
      <c r="O338" s="1666"/>
      <c r="P338" s="1666"/>
      <c r="Q338" s="1666"/>
      <c r="R338" s="1674"/>
      <c r="S338" s="1673"/>
      <c r="T338" s="1666"/>
      <c r="U338" s="1666"/>
      <c r="V338" s="1675">
        <f>V337</f>
        <v>115000</v>
      </c>
      <c r="W338" s="1866" t="s">
        <v>596</v>
      </c>
      <c r="X338" s="1677">
        <f>V339</f>
        <v>115242</v>
      </c>
      <c r="Y338" s="1678"/>
      <c r="Z338" s="1679"/>
      <c r="AA338" s="1679"/>
      <c r="AB338" s="1680">
        <f>X338-V338-Z338</f>
        <v>242</v>
      </c>
      <c r="AC338" s="1859"/>
      <c r="AD338" s="524"/>
      <c r="AE338" s="1867" t="str">
        <f>'4.2.1NEE'!AR169</f>
        <v>NEE133+NEE134 &lt; 1,000 m</v>
      </c>
      <c r="AF338" s="120"/>
      <c r="AG338" s="120"/>
      <c r="AH338" s="120"/>
      <c r="AI338" s="120"/>
      <c r="AJ338" s="120"/>
      <c r="AK338" s="120"/>
      <c r="AL338" s="120"/>
      <c r="AM338" s="120"/>
      <c r="AN338" s="120"/>
      <c r="AO338" s="120"/>
      <c r="AP338" s="120"/>
      <c r="AQ338" s="120"/>
      <c r="AR338" s="120"/>
      <c r="AS338" s="120"/>
      <c r="AT338" s="120"/>
      <c r="AU338" s="120"/>
      <c r="AV338" s="120"/>
      <c r="AW338" s="120"/>
      <c r="AX338" s="120"/>
      <c r="AY338" s="120"/>
      <c r="AZ338" s="120"/>
      <c r="BA338" s="120"/>
      <c r="BB338" s="120"/>
      <c r="BC338" s="120"/>
      <c r="BD338" s="120"/>
      <c r="BE338" s="120"/>
      <c r="BF338" s="120"/>
      <c r="BG338" s="120"/>
      <c r="BH338" s="120"/>
      <c r="BI338" s="120"/>
      <c r="BJ338" s="120"/>
      <c r="BK338" s="120"/>
      <c r="BL338" s="120"/>
      <c r="BM338" s="120"/>
      <c r="BN338" s="120"/>
      <c r="BO338" s="120"/>
      <c r="BP338" s="120"/>
      <c r="BQ338" s="120"/>
      <c r="BR338" s="1399"/>
      <c r="BS338" s="1399"/>
      <c r="BT338" s="1399"/>
      <c r="BU338" s="1399"/>
      <c r="BV338" s="1399"/>
      <c r="BW338" s="1399"/>
      <c r="BX338" s="1399"/>
      <c r="BY338" s="1399"/>
      <c r="BZ338" s="1399"/>
      <c r="CA338" s="1399"/>
      <c r="CB338" s="1399"/>
      <c r="CC338" s="1399"/>
      <c r="CD338" s="1399"/>
      <c r="CE338" s="1399"/>
      <c r="CF338" s="1399"/>
      <c r="CG338" s="1399"/>
      <c r="CH338" s="1399"/>
      <c r="CI338" s="1399"/>
      <c r="CJ338" s="1399"/>
    </row>
    <row r="339" spans="1:116" s="480" customFormat="1" ht="7.5" customHeight="1">
      <c r="A339" s="1507"/>
      <c r="B339" s="1633"/>
      <c r="C339" s="1894"/>
      <c r="D339" s="1381"/>
      <c r="E339" s="1382"/>
      <c r="F339" s="1382"/>
      <c r="G339" s="1383"/>
      <c r="H339" s="1389"/>
      <c r="I339" s="1389"/>
      <c r="J339" s="1389"/>
      <c r="K339" s="1389"/>
      <c r="L339" s="1389"/>
      <c r="M339" s="1389"/>
      <c r="N339" s="1382"/>
      <c r="O339" s="1389" t="str">
        <f>'4.2.3BR'!G161</f>
        <v>FO13</v>
      </c>
      <c r="P339" s="1389"/>
      <c r="Q339" s="1389"/>
      <c r="R339" s="1388"/>
      <c r="S339" s="1382"/>
      <c r="T339" s="1389"/>
      <c r="U339" s="1389"/>
      <c r="V339" s="2318">
        <f>'4.2.3BR'!I161</f>
        <v>115242</v>
      </c>
      <c r="W339" s="2319"/>
      <c r="X339" s="2319"/>
      <c r="Y339" s="2320"/>
      <c r="Z339" s="1563"/>
      <c r="AA339" s="1563"/>
      <c r="AB339" s="2313" t="s">
        <v>596</v>
      </c>
      <c r="AC339" s="2314"/>
      <c r="AD339" s="1636"/>
      <c r="AE339" s="477">
        <f>'4.2.3BR'!CB161</f>
        <v>0</v>
      </c>
      <c r="AF339" s="120"/>
      <c r="AG339" s="120"/>
      <c r="AH339" s="120"/>
      <c r="AI339" s="120"/>
      <c r="AJ339" s="120"/>
      <c r="AK339" s="120"/>
      <c r="AL339" s="120"/>
      <c r="AM339" s="120"/>
      <c r="AN339" s="120"/>
      <c r="AO339" s="120"/>
      <c r="AP339" s="120"/>
      <c r="AQ339" s="120"/>
      <c r="AR339" s="120"/>
      <c r="AS339" s="120"/>
      <c r="AT339" s="120"/>
      <c r="AU339" s="120"/>
      <c r="AV339" s="120"/>
      <c r="AW339" s="120"/>
      <c r="AX339" s="120"/>
      <c r="AY339" s="120"/>
      <c r="AZ339" s="120"/>
      <c r="BA339" s="120"/>
      <c r="BB339" s="120"/>
      <c r="BC339" s="120"/>
      <c r="BD339" s="120"/>
      <c r="BE339" s="120"/>
      <c r="BF339" s="120"/>
      <c r="BG339" s="120"/>
      <c r="BH339" s="120"/>
      <c r="BI339" s="120"/>
      <c r="BJ339" s="120"/>
      <c r="BK339" s="120"/>
      <c r="BL339" s="120"/>
      <c r="BM339" s="120"/>
      <c r="BN339" s="120"/>
      <c r="BO339" s="120"/>
      <c r="BP339" s="120"/>
      <c r="BQ339" s="120"/>
      <c r="BR339" s="1399"/>
      <c r="BS339" s="1399"/>
      <c r="BT339" s="1399"/>
      <c r="BU339" s="1399"/>
      <c r="BV339" s="1399"/>
      <c r="BW339" s="1399"/>
      <c r="BX339" s="1399"/>
      <c r="BY339" s="1399"/>
      <c r="BZ339" s="1399"/>
      <c r="CA339" s="1399"/>
      <c r="CB339" s="1399"/>
      <c r="CC339" s="1399"/>
      <c r="CD339" s="1399"/>
      <c r="CE339" s="1399"/>
      <c r="CF339" s="1399"/>
      <c r="CG339" s="1399"/>
      <c r="CH339" s="1399"/>
      <c r="CI339" s="1399"/>
      <c r="CJ339" s="1399"/>
    </row>
    <row r="340" spans="1:116" s="480" customFormat="1" ht="7.5" customHeight="1">
      <c r="A340" s="1507"/>
      <c r="B340" s="1633"/>
      <c r="C340" s="1894"/>
      <c r="D340" s="1381"/>
      <c r="E340" s="1382"/>
      <c r="F340" s="1382"/>
      <c r="G340" s="1383" t="s">
        <v>714</v>
      </c>
      <c r="H340" s="1389"/>
      <c r="I340" s="1389"/>
      <c r="J340" s="1389"/>
      <c r="K340" s="1389"/>
      <c r="L340" s="1389"/>
      <c r="M340" s="1389"/>
      <c r="N340" s="1382"/>
      <c r="O340" s="1389"/>
      <c r="P340" s="1389"/>
      <c r="Q340" s="1389"/>
      <c r="R340" s="1388"/>
      <c r="S340" s="1382"/>
      <c r="T340" s="1389"/>
      <c r="U340" s="1389"/>
      <c r="V340" s="1390">
        <f>V339</f>
        <v>115242</v>
      </c>
      <c r="W340" s="1635" t="s">
        <v>596</v>
      </c>
      <c r="X340" s="1392">
        <f>V341</f>
        <v>116310</v>
      </c>
      <c r="Y340" s="1393"/>
      <c r="Z340" s="1563"/>
      <c r="AA340" s="1563"/>
      <c r="AB340" s="1415">
        <f>X340-V340-Z340</f>
        <v>1068</v>
      </c>
      <c r="AC340" s="1428"/>
      <c r="AD340" s="1636"/>
      <c r="AE340" s="477" t="str">
        <f>'4.2.1NEE'!AR170</f>
        <v>1,000 m &lt; L &lt; 2,000 m</v>
      </c>
      <c r="AF340" s="120"/>
      <c r="AG340" s="120"/>
      <c r="AH340" s="120"/>
      <c r="AI340" s="120"/>
      <c r="AJ340" s="120"/>
      <c r="AK340" s="120"/>
      <c r="AL340" s="120"/>
      <c r="AM340" s="120"/>
      <c r="AN340" s="120"/>
      <c r="AO340" s="120"/>
      <c r="AP340" s="120"/>
      <c r="AQ340" s="120"/>
      <c r="AR340" s="120"/>
      <c r="AS340" s="120"/>
      <c r="AT340" s="120"/>
      <c r="AU340" s="120"/>
      <c r="AV340" s="120"/>
      <c r="AW340" s="120"/>
      <c r="AX340" s="120"/>
      <c r="AY340" s="120"/>
      <c r="AZ340" s="120"/>
      <c r="BA340" s="120"/>
      <c r="BB340" s="120"/>
      <c r="BC340" s="120"/>
      <c r="BD340" s="120"/>
      <c r="BE340" s="120"/>
      <c r="BF340" s="120"/>
      <c r="BG340" s="120"/>
      <c r="BH340" s="120"/>
      <c r="BI340" s="120"/>
      <c r="BJ340" s="120"/>
      <c r="BK340" s="120"/>
      <c r="BL340" s="120"/>
      <c r="BM340" s="120"/>
      <c r="BN340" s="120"/>
      <c r="BO340" s="120"/>
      <c r="BP340" s="120"/>
      <c r="BQ340" s="120"/>
      <c r="BR340" s="1399"/>
      <c r="BS340" s="1399"/>
      <c r="BT340" s="1399"/>
      <c r="BU340" s="1399"/>
      <c r="BV340" s="1399"/>
      <c r="BW340" s="1399"/>
      <c r="BX340" s="1399"/>
      <c r="BY340" s="1399"/>
      <c r="BZ340" s="1399"/>
      <c r="CA340" s="1399"/>
      <c r="CB340" s="1399"/>
      <c r="CC340" s="1399"/>
      <c r="CD340" s="1399"/>
      <c r="CE340" s="1399"/>
      <c r="CF340" s="1399"/>
      <c r="CG340" s="1399"/>
      <c r="CH340" s="1399"/>
      <c r="CI340" s="1399"/>
      <c r="CJ340" s="1399"/>
    </row>
    <row r="341" spans="1:116" s="480" customFormat="1" ht="7.5" customHeight="1">
      <c r="A341" s="1507"/>
      <c r="B341" s="1633"/>
      <c r="C341" s="1894"/>
      <c r="D341" s="1381"/>
      <c r="E341" s="1382"/>
      <c r="F341" s="1382"/>
      <c r="G341" s="1383"/>
      <c r="H341" s="1389"/>
      <c r="I341" s="1389"/>
      <c r="J341" s="1389"/>
      <c r="K341" s="1389"/>
      <c r="L341" s="1389" t="str">
        <f>'4.2.3BR'!G130</f>
        <v>CB17</v>
      </c>
      <c r="M341" s="1389"/>
      <c r="N341" s="1382"/>
      <c r="O341" s="1389"/>
      <c r="P341" s="1389"/>
      <c r="Q341" s="1389"/>
      <c r="R341" s="1388"/>
      <c r="S341" s="1382"/>
      <c r="T341" s="1389"/>
      <c r="U341" s="1389"/>
      <c r="V341" s="1390">
        <f>'4.2.3BR'!K130</f>
        <v>116310</v>
      </c>
      <c r="W341" s="1635" t="s">
        <v>596</v>
      </c>
      <c r="X341" s="1392">
        <f>'4.2.3BR'!O130</f>
        <v>116342</v>
      </c>
      <c r="Y341" s="1393"/>
      <c r="Z341" s="1563"/>
      <c r="AA341" s="1563"/>
      <c r="AB341" s="1415">
        <f>'4.2.3BR'!R130</f>
        <v>32</v>
      </c>
      <c r="AC341" s="1428"/>
      <c r="AD341" s="1636"/>
      <c r="AE341" s="477">
        <f>'4.2.3BR'!CB130</f>
        <v>0</v>
      </c>
      <c r="AF341" s="120"/>
      <c r="AG341" s="120"/>
      <c r="AH341" s="120"/>
      <c r="AI341" s="120"/>
      <c r="AJ341" s="120"/>
      <c r="AK341" s="120"/>
      <c r="AL341" s="120"/>
      <c r="AM341" s="120"/>
      <c r="AN341" s="120"/>
      <c r="AO341" s="120"/>
      <c r="AP341" s="120"/>
      <c r="AQ341" s="120"/>
      <c r="AR341" s="120"/>
      <c r="AS341" s="120"/>
      <c r="AT341" s="120"/>
      <c r="AU341" s="120"/>
      <c r="AV341" s="120"/>
      <c r="AW341" s="120"/>
      <c r="AX341" s="120"/>
      <c r="AY341" s="120"/>
      <c r="AZ341" s="120"/>
      <c r="BA341" s="120"/>
      <c r="BB341" s="120"/>
      <c r="BC341" s="120"/>
      <c r="BD341" s="120"/>
      <c r="BE341" s="120"/>
      <c r="BF341" s="120"/>
      <c r="BG341" s="120"/>
      <c r="BH341" s="120"/>
      <c r="BI341" s="120"/>
      <c r="BJ341" s="120"/>
      <c r="BK341" s="120"/>
      <c r="BL341" s="120"/>
      <c r="BM341" s="120"/>
      <c r="BN341" s="120"/>
      <c r="BO341" s="120"/>
      <c r="BP341" s="120"/>
      <c r="BQ341" s="120"/>
      <c r="BR341" s="1399"/>
      <c r="BS341" s="1399"/>
      <c r="BT341" s="1399"/>
      <c r="BU341" s="1399"/>
      <c r="BV341" s="1399"/>
      <c r="BW341" s="1399"/>
      <c r="BX341" s="1399"/>
      <c r="BY341" s="1399"/>
      <c r="BZ341" s="1399"/>
      <c r="CA341" s="1399"/>
      <c r="CB341" s="1399"/>
      <c r="CC341" s="1399"/>
      <c r="CD341" s="1399"/>
      <c r="CE341" s="1399"/>
      <c r="CF341" s="1399"/>
      <c r="CG341" s="1399"/>
      <c r="CH341" s="1399"/>
      <c r="CI341" s="1399"/>
      <c r="CJ341" s="1399"/>
    </row>
    <row r="342" spans="1:116" s="480" customFormat="1" ht="7.5" customHeight="1">
      <c r="A342" s="1507"/>
      <c r="B342" s="1633"/>
      <c r="C342" s="1894"/>
      <c r="D342" s="1381"/>
      <c r="E342" s="1382"/>
      <c r="F342" s="1382"/>
      <c r="G342" s="1383" t="s">
        <v>715</v>
      </c>
      <c r="H342" s="1389"/>
      <c r="I342" s="1389"/>
      <c r="J342" s="1389"/>
      <c r="K342" s="1389"/>
      <c r="L342" s="1389"/>
      <c r="M342" s="1389"/>
      <c r="N342" s="1382"/>
      <c r="O342" s="1389"/>
      <c r="P342" s="1389"/>
      <c r="Q342" s="1389"/>
      <c r="R342" s="1388"/>
      <c r="S342" s="1382"/>
      <c r="T342" s="1389"/>
      <c r="U342" s="1389"/>
      <c r="V342" s="1390">
        <f>X341</f>
        <v>116342</v>
      </c>
      <c r="W342" s="1635" t="s">
        <v>596</v>
      </c>
      <c r="X342" s="1392">
        <f>V343</f>
        <v>116888</v>
      </c>
      <c r="Y342" s="1393"/>
      <c r="Z342" s="1563"/>
      <c r="AA342" s="1563"/>
      <c r="AB342" s="1415">
        <f>X342-V342-Z342</f>
        <v>546</v>
      </c>
      <c r="AC342" s="1428"/>
      <c r="AD342" s="1636"/>
      <c r="AE342" s="477" t="str">
        <f>'4.2.1NEE'!AR171</f>
        <v>L &lt; 1,000 m</v>
      </c>
      <c r="AF342" s="120"/>
      <c r="AG342" s="120"/>
      <c r="AH342" s="120"/>
      <c r="AI342" s="120"/>
      <c r="AJ342" s="120"/>
      <c r="AK342" s="120"/>
      <c r="AL342" s="120"/>
      <c r="AM342" s="120"/>
      <c r="AN342" s="120"/>
      <c r="AO342" s="120"/>
      <c r="AP342" s="120"/>
      <c r="AQ342" s="120"/>
      <c r="AR342" s="120"/>
      <c r="AS342" s="120"/>
      <c r="AT342" s="120"/>
      <c r="AU342" s="120"/>
      <c r="AV342" s="120"/>
      <c r="AW342" s="120"/>
      <c r="AX342" s="120"/>
      <c r="AY342" s="120"/>
      <c r="AZ342" s="120"/>
      <c r="BA342" s="120"/>
      <c r="BB342" s="120"/>
      <c r="BC342" s="120"/>
      <c r="BD342" s="120"/>
      <c r="BE342" s="120"/>
      <c r="BF342" s="120"/>
      <c r="BG342" s="120"/>
      <c r="BH342" s="120"/>
      <c r="BI342" s="120"/>
      <c r="BJ342" s="120"/>
      <c r="BK342" s="120"/>
      <c r="BL342" s="120"/>
      <c r="BM342" s="120"/>
      <c r="BN342" s="120"/>
      <c r="BO342" s="120"/>
      <c r="BP342" s="120"/>
      <c r="BQ342" s="120"/>
      <c r="BR342" s="1399"/>
      <c r="BS342" s="1399"/>
      <c r="BT342" s="1399"/>
      <c r="BU342" s="1399"/>
      <c r="BV342" s="1399"/>
      <c r="BW342" s="1399"/>
      <c r="BX342" s="1399"/>
      <c r="BY342" s="1399"/>
      <c r="BZ342" s="1399"/>
      <c r="CA342" s="1399"/>
      <c r="CB342" s="1399"/>
      <c r="CC342" s="1399"/>
      <c r="CD342" s="1399"/>
      <c r="CE342" s="1399"/>
      <c r="CF342" s="1399"/>
      <c r="CG342" s="1399"/>
      <c r="CH342" s="1399"/>
      <c r="CI342" s="1399"/>
      <c r="CJ342" s="1399"/>
    </row>
    <row r="343" spans="1:116" s="480" customFormat="1" ht="7.5" customHeight="1">
      <c r="A343" s="1507"/>
      <c r="B343" s="1633"/>
      <c r="C343" s="1894"/>
      <c r="D343" s="1381"/>
      <c r="E343" s="1382"/>
      <c r="F343" s="1382"/>
      <c r="G343" s="1383"/>
      <c r="H343" s="1389"/>
      <c r="I343" s="1389"/>
      <c r="J343" s="1389"/>
      <c r="K343" s="1389"/>
      <c r="L343" s="1389"/>
      <c r="M343" s="1389"/>
      <c r="N343" s="1382"/>
      <c r="O343" s="1389" t="str">
        <f>'4.2.3BR'!G162</f>
        <v>FO14</v>
      </c>
      <c r="P343" s="1389"/>
      <c r="Q343" s="1389"/>
      <c r="R343" s="1388"/>
      <c r="S343" s="1382"/>
      <c r="T343" s="1389"/>
      <c r="U343" s="1389"/>
      <c r="V343" s="2318">
        <f>'4.2.3BR'!I162</f>
        <v>116888</v>
      </c>
      <c r="W343" s="2319"/>
      <c r="X343" s="2319"/>
      <c r="Y343" s="2320"/>
      <c r="Z343" s="1563"/>
      <c r="AA343" s="1563"/>
      <c r="AB343" s="2313" t="s">
        <v>596</v>
      </c>
      <c r="AC343" s="2314"/>
      <c r="AD343" s="1636"/>
      <c r="AE343" s="477">
        <f>'4.2.3BR'!CB162</f>
        <v>0</v>
      </c>
      <c r="AF343" s="120"/>
      <c r="AG343" s="120"/>
      <c r="AH343" s="120"/>
      <c r="AI343" s="120"/>
      <c r="AJ343" s="120"/>
      <c r="AK343" s="120"/>
      <c r="AL343" s="120"/>
      <c r="AM343" s="120"/>
      <c r="AN343" s="120"/>
      <c r="AO343" s="120"/>
      <c r="AP343" s="120"/>
      <c r="AQ343" s="120"/>
      <c r="AR343" s="120"/>
      <c r="AS343" s="120"/>
      <c r="AT343" s="120"/>
      <c r="AU343" s="120"/>
      <c r="AV343" s="120"/>
      <c r="AW343" s="120"/>
      <c r="AX343" s="120"/>
      <c r="AY343" s="120"/>
      <c r="AZ343" s="120"/>
      <c r="BA343" s="120"/>
      <c r="BB343" s="120"/>
      <c r="BC343" s="120"/>
      <c r="BD343" s="120"/>
      <c r="BE343" s="120"/>
      <c r="BF343" s="120"/>
      <c r="BG343" s="120"/>
      <c r="BH343" s="120"/>
      <c r="BI343" s="120"/>
      <c r="BJ343" s="120"/>
      <c r="BK343" s="120"/>
      <c r="BL343" s="120"/>
      <c r="BM343" s="120"/>
      <c r="BN343" s="120"/>
      <c r="BO343" s="120"/>
      <c r="BP343" s="120"/>
      <c r="BQ343" s="120"/>
      <c r="BR343" s="1399"/>
      <c r="BS343" s="1399"/>
      <c r="BT343" s="1399"/>
      <c r="BU343" s="1399"/>
      <c r="BV343" s="1399"/>
      <c r="BW343" s="1399"/>
      <c r="BX343" s="1399"/>
      <c r="BY343" s="1399"/>
      <c r="BZ343" s="1399"/>
      <c r="CA343" s="1399"/>
      <c r="CB343" s="1399"/>
      <c r="CC343" s="1399"/>
      <c r="CD343" s="1399"/>
      <c r="CE343" s="1399"/>
      <c r="CF343" s="1399"/>
      <c r="CG343" s="1399"/>
      <c r="CH343" s="1399"/>
      <c r="CI343" s="1399"/>
      <c r="CJ343" s="1399"/>
    </row>
    <row r="344" spans="1:116" s="480" customFormat="1" ht="7.5" customHeight="1">
      <c r="A344" s="1507"/>
      <c r="B344" s="1633"/>
      <c r="C344" s="1894"/>
      <c r="D344" s="1381"/>
      <c r="E344" s="1382"/>
      <c r="F344" s="1382"/>
      <c r="G344" s="1383" t="s">
        <v>716</v>
      </c>
      <c r="H344" s="1389"/>
      <c r="I344" s="1389"/>
      <c r="J344" s="1389"/>
      <c r="K344" s="1389"/>
      <c r="L344" s="1389"/>
      <c r="M344" s="1389"/>
      <c r="N344" s="1382"/>
      <c r="O344" s="1389"/>
      <c r="P344" s="1389"/>
      <c r="Q344" s="1389"/>
      <c r="R344" s="1388"/>
      <c r="S344" s="1382"/>
      <c r="T344" s="1389"/>
      <c r="U344" s="1389"/>
      <c r="V344" s="1390">
        <f>V343</f>
        <v>116888</v>
      </c>
      <c r="W344" s="1635" t="s">
        <v>596</v>
      </c>
      <c r="X344" s="1392">
        <f>V345</f>
        <v>118065</v>
      </c>
      <c r="Y344" s="1393"/>
      <c r="Z344" s="1563"/>
      <c r="AA344" s="1563"/>
      <c r="AB344" s="1415">
        <f>X344-V344-Z344</f>
        <v>1177</v>
      </c>
      <c r="AC344" s="1428"/>
      <c r="AD344" s="1636"/>
      <c r="AE344" s="477" t="str">
        <f>'4.2.1NEE'!AR172</f>
        <v>1,000 m &lt; L &lt; 2,000 m</v>
      </c>
      <c r="AF344" s="120"/>
      <c r="AG344" s="120"/>
      <c r="AH344" s="120"/>
      <c r="AI344" s="120"/>
      <c r="AJ344" s="120"/>
      <c r="AK344" s="120"/>
      <c r="AL344" s="120"/>
      <c r="AM344" s="120"/>
      <c r="AN344" s="120"/>
      <c r="AO344" s="120"/>
      <c r="AP344" s="120"/>
      <c r="AQ344" s="120"/>
      <c r="AR344" s="120"/>
      <c r="AS344" s="120"/>
      <c r="AT344" s="120"/>
      <c r="AU344" s="120"/>
      <c r="AV344" s="120"/>
      <c r="AW344" s="120"/>
      <c r="AX344" s="120"/>
      <c r="AY344" s="120"/>
      <c r="AZ344" s="120"/>
      <c r="BA344" s="120"/>
      <c r="BB344" s="120"/>
      <c r="BC344" s="120"/>
      <c r="BD344" s="119"/>
      <c r="BE344" s="119"/>
      <c r="BF344" s="119"/>
      <c r="BG344" s="119"/>
      <c r="BH344" s="119"/>
      <c r="BI344" s="119"/>
      <c r="BJ344" s="119"/>
      <c r="BK344" s="119"/>
      <c r="BL344" s="120"/>
      <c r="BM344" s="120"/>
      <c r="BN344" s="120"/>
      <c r="BO344" s="120"/>
      <c r="BP344" s="120"/>
      <c r="BQ344" s="120"/>
      <c r="BR344" s="1399"/>
      <c r="BS344" s="1399"/>
      <c r="BT344" s="1399"/>
      <c r="BU344" s="1399"/>
      <c r="BV344" s="1399"/>
      <c r="BW344" s="1399"/>
      <c r="BX344" s="1399"/>
      <c r="BY344" s="1399"/>
      <c r="BZ344" s="1399"/>
      <c r="CA344" s="1399"/>
      <c r="CB344" s="1399"/>
      <c r="CC344" s="1399"/>
      <c r="CD344" s="1399"/>
      <c r="CE344" s="1399"/>
      <c r="CF344" s="1399"/>
      <c r="CG344" s="1399"/>
      <c r="CH344" s="1399"/>
      <c r="CI344" s="1399"/>
      <c r="CJ344" s="1399"/>
    </row>
    <row r="345" spans="1:116" s="119" customFormat="1" ht="7.5" customHeight="1">
      <c r="A345" s="574"/>
      <c r="B345" s="1565"/>
      <c r="C345" s="1895"/>
      <c r="D345" s="1566"/>
      <c r="E345" s="1567"/>
      <c r="F345" s="1567"/>
      <c r="G345" s="1568"/>
      <c r="H345" s="1510"/>
      <c r="I345" s="1510"/>
      <c r="J345" s="1510"/>
      <c r="K345" s="1510"/>
      <c r="L345" s="1510"/>
      <c r="M345" s="1510"/>
      <c r="N345" s="1567"/>
      <c r="O345" s="1510" t="str">
        <f>'4.2.3BR'!G163</f>
        <v>FO15</v>
      </c>
      <c r="P345" s="1510"/>
      <c r="Q345" s="1510"/>
      <c r="R345" s="1569"/>
      <c r="S345" s="1567"/>
      <c r="T345" s="1510"/>
      <c r="U345" s="1510"/>
      <c r="V345" s="2315">
        <f>'4.2.3BR'!I163</f>
        <v>118065</v>
      </c>
      <c r="W345" s="2316"/>
      <c r="X345" s="2316"/>
      <c r="Y345" s="2317"/>
      <c r="Z345" s="1654"/>
      <c r="AA345" s="1654"/>
      <c r="AB345" s="2313" t="s">
        <v>596</v>
      </c>
      <c r="AC345" s="2314"/>
      <c r="AD345" s="491"/>
      <c r="AE345" s="492">
        <f>'4.2.3BR'!CB163</f>
        <v>0</v>
      </c>
      <c r="AF345" s="120"/>
      <c r="AG345" s="120"/>
      <c r="AH345" s="120"/>
      <c r="AI345" s="120"/>
      <c r="AJ345" s="120"/>
      <c r="AK345" s="120"/>
      <c r="AL345" s="120"/>
      <c r="AM345" s="120"/>
      <c r="AN345" s="120"/>
      <c r="AO345" s="120"/>
      <c r="AP345" s="120"/>
      <c r="AQ345" s="120"/>
      <c r="AR345" s="120"/>
      <c r="AS345" s="120"/>
      <c r="AT345" s="120"/>
      <c r="AU345" s="120"/>
      <c r="AV345" s="120"/>
      <c r="AW345" s="120"/>
      <c r="AX345" s="120"/>
      <c r="AY345" s="120"/>
      <c r="AZ345" s="120"/>
      <c r="BA345" s="120"/>
      <c r="BB345" s="120"/>
      <c r="BC345" s="120"/>
      <c r="BL345" s="120"/>
      <c r="BM345" s="120"/>
      <c r="BN345" s="120"/>
      <c r="BO345" s="120"/>
      <c r="BP345" s="120"/>
      <c r="BQ345" s="120"/>
      <c r="BR345" s="120"/>
      <c r="BS345" s="120"/>
      <c r="BT345" s="120"/>
      <c r="BU345" s="120"/>
      <c r="BV345" s="120"/>
      <c r="BW345" s="120"/>
      <c r="BX345" s="120"/>
      <c r="BY345" s="120"/>
      <c r="BZ345" s="120"/>
      <c r="CA345" s="120"/>
      <c r="CB345" s="120"/>
      <c r="CC345" s="120"/>
      <c r="CD345" s="120"/>
      <c r="CI345" s="120"/>
      <c r="CJ345" s="120"/>
    </row>
    <row r="346" spans="1:116" s="119" customFormat="1" ht="7.5" customHeight="1">
      <c r="A346" s="574"/>
      <c r="B346" s="1565"/>
      <c r="C346" s="1895"/>
      <c r="D346" s="1566"/>
      <c r="E346" s="1567"/>
      <c r="F346" s="1567"/>
      <c r="G346" s="1568" t="s">
        <v>717</v>
      </c>
      <c r="H346" s="1510"/>
      <c r="I346" s="1510"/>
      <c r="J346" s="1510"/>
      <c r="K346" s="1510"/>
      <c r="L346" s="1510"/>
      <c r="M346" s="1510"/>
      <c r="N346" s="1567"/>
      <c r="O346" s="1510"/>
      <c r="P346" s="1510"/>
      <c r="Q346" s="1510"/>
      <c r="R346" s="1569"/>
      <c r="S346" s="1567"/>
      <c r="T346" s="1510"/>
      <c r="U346" s="1510"/>
      <c r="V346" s="1511">
        <f>V345</f>
        <v>118065</v>
      </c>
      <c r="W346" s="1512" t="s">
        <v>596</v>
      </c>
      <c r="X346" s="1513">
        <f>V347</f>
        <v>118350.5</v>
      </c>
      <c r="Y346" s="1514"/>
      <c r="Z346" s="1654"/>
      <c r="AA346" s="1654"/>
      <c r="AB346" s="1415">
        <f>X346-V346-Z346</f>
        <v>285.5</v>
      </c>
      <c r="AC346" s="1656"/>
      <c r="AD346" s="491"/>
      <c r="AE346" s="492" t="str">
        <f>'4.2.1NEE'!AR173</f>
        <v>L &lt; 1,000 m</v>
      </c>
      <c r="AF346" s="120"/>
      <c r="AG346" s="120"/>
      <c r="AH346" s="120"/>
      <c r="AI346" s="120"/>
      <c r="AJ346" s="120"/>
      <c r="AK346" s="120"/>
      <c r="AL346" s="120"/>
      <c r="AM346" s="120"/>
      <c r="AN346" s="120"/>
      <c r="AO346" s="120"/>
      <c r="AP346" s="120"/>
      <c r="AQ346" s="120"/>
      <c r="AR346" s="120"/>
      <c r="AS346" s="120"/>
      <c r="AT346" s="120"/>
      <c r="AU346" s="120"/>
      <c r="AV346" s="120"/>
      <c r="AW346" s="120"/>
      <c r="AX346" s="120"/>
      <c r="AY346" s="120"/>
      <c r="AZ346" s="120"/>
      <c r="BA346" s="120"/>
      <c r="BB346" s="120"/>
      <c r="BC346" s="120"/>
      <c r="BR346" s="120"/>
      <c r="BS346" s="120"/>
      <c r="BT346" s="120"/>
      <c r="BU346" s="120"/>
      <c r="BV346" s="120"/>
      <c r="BW346" s="120"/>
      <c r="BX346" s="120"/>
      <c r="BY346" s="120"/>
      <c r="BZ346" s="120"/>
      <c r="CA346" s="120"/>
      <c r="CB346" s="120"/>
      <c r="CC346" s="120"/>
      <c r="CD346" s="120"/>
      <c r="CI346" s="120"/>
      <c r="CJ346" s="120"/>
    </row>
    <row r="347" spans="1:116" s="119" customFormat="1" ht="7.5" customHeight="1">
      <c r="A347" s="574"/>
      <c r="B347" s="1565"/>
      <c r="C347" s="1502"/>
      <c r="D347" s="1566"/>
      <c r="E347" s="1567"/>
      <c r="F347" s="1567"/>
      <c r="G347" s="1568"/>
      <c r="H347" s="1409"/>
      <c r="I347" s="1409"/>
      <c r="J347" s="1409"/>
      <c r="K347" s="1409"/>
      <c r="L347" s="1409" t="str">
        <f>'4.2.3BR'!G131</f>
        <v>CB18</v>
      </c>
      <c r="M347" s="1409"/>
      <c r="N347" s="1403"/>
      <c r="O347" s="1409"/>
      <c r="P347" s="1409"/>
      <c r="Q347" s="1409"/>
      <c r="R347" s="1569"/>
      <c r="S347" s="1567"/>
      <c r="T347" s="1510"/>
      <c r="U347" s="1510"/>
      <c r="V347" s="1410">
        <f>'4.2.3BR'!K131</f>
        <v>118350.5</v>
      </c>
      <c r="W347" s="1411" t="s">
        <v>596</v>
      </c>
      <c r="X347" s="1412">
        <f>'4.2.3BR'!O131</f>
        <v>118395.5</v>
      </c>
      <c r="Y347" s="853"/>
      <c r="Z347" s="1570"/>
      <c r="AA347" s="1570"/>
      <c r="AB347" s="1415">
        <f>'4.2.3BR'!R131</f>
        <v>45</v>
      </c>
      <c r="AC347" s="1428"/>
      <c r="AD347" s="491"/>
      <c r="AE347" s="492">
        <f>'4.2.3BR'!CB131</f>
        <v>0</v>
      </c>
      <c r="AF347" s="120"/>
      <c r="AG347" s="120"/>
      <c r="AH347" s="120"/>
      <c r="AI347" s="120"/>
      <c r="AJ347" s="120"/>
      <c r="AK347" s="120"/>
      <c r="AL347" s="120"/>
      <c r="AM347" s="120"/>
      <c r="AN347" s="120"/>
      <c r="AO347" s="120"/>
      <c r="AP347" s="120"/>
      <c r="AQ347" s="120"/>
      <c r="AR347" s="120"/>
      <c r="AS347" s="120"/>
      <c r="AT347" s="120"/>
      <c r="AU347" s="120"/>
      <c r="AV347" s="120"/>
      <c r="AW347" s="120"/>
      <c r="AX347" s="120"/>
      <c r="AY347" s="120"/>
      <c r="AZ347" s="120"/>
      <c r="BA347" s="120"/>
      <c r="BB347" s="120"/>
      <c r="BC347" s="120"/>
      <c r="BR347" s="120"/>
      <c r="BS347" s="120"/>
      <c r="BT347" s="120"/>
      <c r="BU347" s="120"/>
      <c r="BV347" s="120"/>
      <c r="BW347" s="120"/>
      <c r="BX347" s="120"/>
      <c r="BY347" s="120"/>
      <c r="BZ347" s="120"/>
      <c r="CA347" s="120"/>
      <c r="CB347" s="120"/>
      <c r="CC347" s="120"/>
      <c r="CD347" s="120"/>
      <c r="CG347" s="120"/>
      <c r="CH347" s="120"/>
      <c r="CM347" s="480"/>
      <c r="CN347" s="480"/>
      <c r="CV347" s="480"/>
    </row>
    <row r="348" spans="1:116" s="119" customFormat="1" ht="7.5" customHeight="1">
      <c r="A348" s="574"/>
      <c r="B348" s="1565"/>
      <c r="C348" s="1895"/>
      <c r="D348" s="1566"/>
      <c r="E348" s="1567"/>
      <c r="F348" s="1567"/>
      <c r="G348" s="1568" t="s">
        <v>719</v>
      </c>
      <c r="H348" s="1409"/>
      <c r="I348" s="1409"/>
      <c r="J348" s="1409"/>
      <c r="K348" s="1409"/>
      <c r="L348" s="1409"/>
      <c r="M348" s="1409"/>
      <c r="N348" s="1403"/>
      <c r="O348" s="1409"/>
      <c r="P348" s="1409"/>
      <c r="Q348" s="1409"/>
      <c r="R348" s="1569"/>
      <c r="S348" s="1567"/>
      <c r="T348" s="1510"/>
      <c r="U348" s="1510"/>
      <c r="V348" s="1410">
        <f>X347</f>
        <v>118395.5</v>
      </c>
      <c r="W348" s="1411" t="s">
        <v>596</v>
      </c>
      <c r="X348" s="1412">
        <f>V349</f>
        <v>119508</v>
      </c>
      <c r="Y348" s="853"/>
      <c r="Z348" s="1570"/>
      <c r="AA348" s="1570"/>
      <c r="AB348" s="1415">
        <f>X348-V348-Z348</f>
        <v>1112.5</v>
      </c>
      <c r="AC348" s="1428"/>
      <c r="AD348" s="491"/>
      <c r="AE348" s="492" t="str">
        <f>'4.2.1NEE'!AR174</f>
        <v>1,000 m &lt; L &lt; 2,000 m</v>
      </c>
      <c r="AF348" s="120"/>
      <c r="AG348" s="120"/>
      <c r="AH348" s="120"/>
      <c r="AI348" s="120"/>
      <c r="AJ348" s="120"/>
      <c r="AK348" s="120"/>
      <c r="AL348" s="120"/>
      <c r="AM348" s="120"/>
      <c r="AN348" s="120"/>
      <c r="AO348" s="120"/>
      <c r="AP348" s="120"/>
      <c r="AQ348" s="120"/>
      <c r="AR348" s="120"/>
      <c r="AS348" s="120"/>
      <c r="AT348" s="120"/>
      <c r="AU348" s="120"/>
      <c r="AV348" s="120"/>
      <c r="AW348" s="120"/>
      <c r="AX348" s="120"/>
      <c r="AY348" s="120"/>
      <c r="AZ348" s="120"/>
      <c r="BA348" s="120"/>
      <c r="BB348" s="120"/>
      <c r="BC348" s="120"/>
      <c r="BD348" s="120"/>
      <c r="BE348" s="120"/>
      <c r="BF348" s="120"/>
      <c r="BG348" s="120"/>
      <c r="BH348" s="120"/>
      <c r="BI348" s="120"/>
      <c r="BJ348" s="120"/>
      <c r="BK348" s="120"/>
      <c r="BR348" s="120"/>
      <c r="BS348" s="120"/>
      <c r="BT348" s="120"/>
      <c r="BU348" s="120"/>
      <c r="BV348" s="120"/>
      <c r="BW348" s="120"/>
      <c r="BX348" s="120"/>
      <c r="BY348" s="120"/>
      <c r="BZ348" s="120"/>
      <c r="CA348" s="120"/>
      <c r="CB348" s="120"/>
      <c r="CC348" s="120"/>
      <c r="CD348" s="120"/>
      <c r="CG348" s="120"/>
      <c r="CH348" s="120"/>
      <c r="CM348" s="480"/>
      <c r="CN348" s="480"/>
      <c r="CV348" s="480"/>
    </row>
    <row r="349" spans="1:116" s="119" customFormat="1" ht="7.5" customHeight="1">
      <c r="A349" s="574"/>
      <c r="B349" s="1565"/>
      <c r="C349" s="1502"/>
      <c r="D349" s="1566"/>
      <c r="E349" s="1567"/>
      <c r="F349" s="1567"/>
      <c r="G349" s="1568"/>
      <c r="H349" s="1409"/>
      <c r="I349" s="1409"/>
      <c r="J349" s="1409"/>
      <c r="K349" s="1409"/>
      <c r="L349" s="1409"/>
      <c r="M349" s="1409"/>
      <c r="N349" s="1403"/>
      <c r="O349" s="1409" t="str">
        <f>'4.2.3BR'!G164</f>
        <v>FO16</v>
      </c>
      <c r="P349" s="1409"/>
      <c r="Q349" s="1409"/>
      <c r="R349" s="1569"/>
      <c r="S349" s="1567"/>
      <c r="T349" s="1510"/>
      <c r="U349" s="1510"/>
      <c r="V349" s="2318">
        <f>'4.2.3BR'!I164</f>
        <v>119508</v>
      </c>
      <c r="W349" s="2319"/>
      <c r="X349" s="2319"/>
      <c r="Y349" s="2320"/>
      <c r="Z349" s="1570"/>
      <c r="AA349" s="1570"/>
      <c r="AB349" s="2313" t="s">
        <v>596</v>
      </c>
      <c r="AC349" s="2314"/>
      <c r="AD349" s="491"/>
      <c r="AE349" s="492">
        <f>'4.2.3BR'!CB164</f>
        <v>0</v>
      </c>
      <c r="AF349" s="120"/>
      <c r="AG349" s="120"/>
      <c r="AH349" s="120"/>
      <c r="AI349" s="120"/>
      <c r="AJ349" s="120"/>
      <c r="AK349" s="120"/>
      <c r="AL349" s="120"/>
      <c r="AM349" s="120"/>
      <c r="AN349" s="120"/>
      <c r="AO349" s="120"/>
      <c r="AP349" s="120"/>
      <c r="AQ349" s="120"/>
      <c r="AR349" s="120"/>
      <c r="AS349" s="120"/>
      <c r="AT349" s="120"/>
      <c r="AU349" s="120"/>
      <c r="AV349" s="120"/>
      <c r="AW349" s="120"/>
      <c r="AX349" s="120"/>
      <c r="AY349" s="120"/>
      <c r="AZ349" s="120"/>
      <c r="BA349" s="120"/>
      <c r="BB349" s="120"/>
      <c r="BC349" s="120"/>
      <c r="BD349" s="120"/>
      <c r="BE349" s="120"/>
      <c r="BF349" s="120"/>
      <c r="BG349" s="120"/>
      <c r="BH349" s="120"/>
      <c r="BI349" s="120"/>
      <c r="BJ349" s="120"/>
      <c r="BK349" s="120"/>
      <c r="BR349" s="120"/>
      <c r="BS349" s="120"/>
      <c r="BT349" s="120"/>
      <c r="BU349" s="120"/>
      <c r="BV349" s="120"/>
      <c r="BW349" s="120"/>
      <c r="BX349" s="120"/>
      <c r="BY349" s="120"/>
      <c r="BZ349" s="120"/>
      <c r="CA349" s="120"/>
      <c r="CB349" s="120"/>
      <c r="CC349" s="120"/>
      <c r="CD349" s="120"/>
      <c r="CE349" s="120"/>
      <c r="CF349" s="120"/>
      <c r="CG349" s="120"/>
      <c r="CH349" s="120"/>
      <c r="CI349" s="120"/>
      <c r="CJ349" s="120"/>
      <c r="CQ349" s="480"/>
      <c r="CR349" s="480"/>
      <c r="CW349" s="480"/>
      <c r="CX349" s="480"/>
      <c r="CY349" s="480"/>
      <c r="CZ349" s="480"/>
      <c r="DA349" s="480"/>
      <c r="DB349" s="480"/>
      <c r="DC349" s="480"/>
      <c r="DD349" s="480"/>
      <c r="DE349" s="480"/>
      <c r="DF349" s="480"/>
      <c r="DG349" s="480"/>
      <c r="DH349" s="480"/>
      <c r="DI349" s="480"/>
      <c r="DJ349" s="480"/>
      <c r="DK349" s="480"/>
      <c r="DL349" s="480"/>
    </row>
    <row r="350" spans="1:116" s="119" customFormat="1" ht="7.5" customHeight="1">
      <c r="A350" s="574"/>
      <c r="B350" s="1565"/>
      <c r="C350" s="1895"/>
      <c r="D350" s="1637"/>
      <c r="E350" s="1638"/>
      <c r="F350" s="1638"/>
      <c r="G350" s="1639" t="s">
        <v>720</v>
      </c>
      <c r="H350" s="1436"/>
      <c r="I350" s="1436"/>
      <c r="J350" s="1436"/>
      <c r="K350" s="1436"/>
      <c r="L350" s="1436"/>
      <c r="M350" s="1436"/>
      <c r="N350" s="1430"/>
      <c r="O350" s="1436"/>
      <c r="P350" s="1436"/>
      <c r="Q350" s="1436"/>
      <c r="R350" s="1640"/>
      <c r="S350" s="1638"/>
      <c r="T350" s="1517"/>
      <c r="U350" s="1517"/>
      <c r="V350" s="1437">
        <f>V349</f>
        <v>119508</v>
      </c>
      <c r="W350" s="1438" t="s">
        <v>596</v>
      </c>
      <c r="X350" s="1439">
        <f>X337</f>
        <v>120000</v>
      </c>
      <c r="Y350" s="1440"/>
      <c r="Z350" s="1669"/>
      <c r="AA350" s="1669"/>
      <c r="AB350" s="1443">
        <f>X350-V350-Z350</f>
        <v>492</v>
      </c>
      <c r="AC350" s="1444"/>
      <c r="AD350" s="1643"/>
      <c r="AE350" s="1644" t="str">
        <f>'4.2.1NEE'!AR175</f>
        <v>NEE140+NEE141 &lt; 1,000 m</v>
      </c>
      <c r="AF350" s="120"/>
      <c r="AG350" s="120"/>
      <c r="AH350" s="120"/>
      <c r="AI350" s="120"/>
      <c r="AJ350" s="120"/>
      <c r="AK350" s="120"/>
      <c r="AL350" s="120"/>
      <c r="AM350" s="120"/>
      <c r="AN350" s="120"/>
      <c r="AO350" s="120"/>
      <c r="AP350" s="120"/>
      <c r="AQ350" s="120"/>
      <c r="AR350" s="120"/>
      <c r="AS350" s="120"/>
      <c r="AT350" s="120"/>
      <c r="AU350" s="120"/>
      <c r="AV350" s="120"/>
      <c r="AW350" s="120"/>
      <c r="AX350" s="120"/>
      <c r="AY350" s="120"/>
      <c r="AZ350" s="120"/>
      <c r="BA350" s="120"/>
      <c r="BB350" s="120"/>
      <c r="BC350" s="120"/>
      <c r="BD350" s="120"/>
      <c r="BE350" s="120"/>
      <c r="BF350" s="120"/>
      <c r="BG350" s="120"/>
      <c r="BH350" s="120"/>
      <c r="BI350" s="120"/>
      <c r="BJ350" s="120"/>
      <c r="BK350" s="120"/>
      <c r="BL350" s="120"/>
      <c r="BM350" s="120"/>
      <c r="BN350" s="120"/>
      <c r="BO350" s="120"/>
      <c r="BP350" s="120"/>
      <c r="BQ350" s="120"/>
      <c r="BR350" s="120"/>
      <c r="BS350" s="120"/>
      <c r="BT350" s="120"/>
      <c r="BU350" s="120"/>
      <c r="BV350" s="120"/>
      <c r="BW350" s="120"/>
      <c r="BX350" s="120"/>
      <c r="BY350" s="120"/>
      <c r="BZ350" s="120"/>
      <c r="CA350" s="120"/>
      <c r="CB350" s="120"/>
      <c r="CC350" s="120"/>
      <c r="CD350" s="120"/>
      <c r="CE350" s="120"/>
      <c r="CF350" s="120"/>
      <c r="CG350" s="120"/>
      <c r="CH350" s="120"/>
      <c r="CI350" s="120"/>
      <c r="CJ350" s="120"/>
      <c r="CQ350" s="480"/>
      <c r="CR350" s="480"/>
      <c r="CW350" s="480"/>
      <c r="CX350" s="480"/>
      <c r="CY350" s="480"/>
      <c r="CZ350" s="480"/>
      <c r="DA350" s="480"/>
      <c r="DB350" s="480"/>
      <c r="DC350" s="480"/>
      <c r="DD350" s="480"/>
      <c r="DE350" s="480"/>
      <c r="DF350" s="480"/>
      <c r="DG350" s="480"/>
      <c r="DH350" s="480"/>
      <c r="DI350" s="480"/>
      <c r="DJ350" s="480"/>
      <c r="DK350" s="480"/>
      <c r="DL350" s="480"/>
    </row>
    <row r="351" spans="1:116" s="119" customFormat="1" ht="7.5" customHeight="1">
      <c r="A351" s="574"/>
      <c r="B351" s="1565"/>
      <c r="C351" s="1895"/>
      <c r="D351" s="1752"/>
      <c r="E351" s="1753"/>
      <c r="F351" s="1753"/>
      <c r="G351" s="1754"/>
      <c r="H351" s="1896"/>
      <c r="I351" s="1896"/>
      <c r="J351" s="1896"/>
      <c r="K351" s="1896"/>
      <c r="L351" s="1896"/>
      <c r="M351" s="1896"/>
      <c r="N351" s="1897"/>
      <c r="O351" s="1896"/>
      <c r="P351" s="1896"/>
      <c r="Q351" s="1896"/>
      <c r="R351" s="1756"/>
      <c r="S351" s="1753"/>
      <c r="T351" s="1755"/>
      <c r="U351" s="1755"/>
      <c r="V351" s="1777"/>
      <c r="W351" s="1778"/>
      <c r="X351" s="1779"/>
      <c r="Y351" s="1780"/>
      <c r="Z351" s="1781"/>
      <c r="AA351" s="1781"/>
      <c r="AB351" s="1762"/>
      <c r="AC351" s="1782"/>
      <c r="AD351" s="515"/>
      <c r="AE351" s="516"/>
      <c r="AF351" s="1399"/>
      <c r="AG351" s="1399"/>
      <c r="AH351" s="1399"/>
      <c r="AI351" s="1399"/>
      <c r="AJ351" s="1399"/>
      <c r="AK351" s="1399"/>
      <c r="AL351" s="1399"/>
      <c r="AM351" s="1399"/>
      <c r="AN351" s="1399"/>
      <c r="AO351" s="1399"/>
      <c r="AP351" s="1399"/>
      <c r="AQ351" s="1399"/>
      <c r="AR351" s="1399"/>
      <c r="AS351" s="1399"/>
      <c r="AT351" s="1399"/>
      <c r="AU351" s="1399"/>
      <c r="AV351" s="1399"/>
      <c r="AW351" s="1399"/>
      <c r="AX351" s="1399"/>
      <c r="AY351" s="1399"/>
      <c r="AZ351" s="1399"/>
      <c r="BA351" s="1399"/>
      <c r="BB351" s="1399"/>
      <c r="BC351" s="1399"/>
      <c r="BD351" s="1399"/>
      <c r="BE351" s="1399"/>
      <c r="BF351" s="1399"/>
      <c r="BG351" s="1399"/>
      <c r="BH351" s="1399"/>
      <c r="BI351" s="1399"/>
      <c r="BJ351" s="1399"/>
      <c r="BK351" s="1399"/>
      <c r="BL351" s="120"/>
      <c r="BM351" s="120"/>
      <c r="BN351" s="120"/>
      <c r="BO351" s="120"/>
      <c r="BP351" s="120"/>
      <c r="BQ351" s="120"/>
      <c r="BR351" s="120"/>
      <c r="BS351" s="120"/>
      <c r="BT351" s="120"/>
      <c r="BU351" s="120"/>
      <c r="BV351" s="120"/>
      <c r="BW351" s="120"/>
      <c r="BX351" s="120"/>
      <c r="BY351" s="120"/>
      <c r="BZ351" s="120"/>
      <c r="CA351" s="120"/>
      <c r="CB351" s="120"/>
      <c r="CC351" s="120"/>
      <c r="CD351" s="120"/>
      <c r="CE351" s="120"/>
      <c r="CF351" s="120"/>
      <c r="CG351" s="120"/>
      <c r="CH351" s="120"/>
      <c r="CI351" s="120"/>
      <c r="CJ351" s="120"/>
      <c r="CQ351" s="480"/>
      <c r="CR351" s="480"/>
      <c r="CW351" s="480"/>
      <c r="CX351" s="480"/>
      <c r="CY351" s="480"/>
      <c r="CZ351" s="480"/>
      <c r="DA351" s="480"/>
      <c r="DB351" s="480"/>
      <c r="DC351" s="480"/>
      <c r="DD351" s="480"/>
      <c r="DE351" s="480"/>
      <c r="DF351" s="480"/>
      <c r="DG351" s="480"/>
      <c r="DH351" s="480"/>
      <c r="DI351" s="480"/>
      <c r="DJ351" s="480"/>
      <c r="DK351" s="480"/>
      <c r="DL351" s="480"/>
    </row>
    <row r="352" spans="1:116" s="119" customFormat="1" ht="7.5" customHeight="1">
      <c r="A352" s="574"/>
      <c r="B352" s="1565"/>
      <c r="C352" s="1895"/>
      <c r="D352" s="1558"/>
      <c r="E352" s="1559"/>
      <c r="F352" s="1559"/>
      <c r="G352" s="1561"/>
      <c r="H352" s="1389"/>
      <c r="I352" s="1389"/>
      <c r="J352" s="1389"/>
      <c r="K352" s="1389"/>
      <c r="L352" s="1389"/>
      <c r="M352" s="1389"/>
      <c r="N352" s="1382"/>
      <c r="O352" s="1389"/>
      <c r="P352" s="1389"/>
      <c r="Q352" s="1389"/>
      <c r="R352" s="1562"/>
      <c r="S352" s="1559"/>
      <c r="T352" s="1561"/>
      <c r="U352" s="1561"/>
      <c r="V352" s="1390"/>
      <c r="W352" s="1391"/>
      <c r="X352" s="1392"/>
      <c r="Y352" s="1393"/>
      <c r="Z352" s="1563"/>
      <c r="AA352" s="1563"/>
      <c r="AB352" s="1396"/>
      <c r="AC352" s="1447"/>
      <c r="AD352" s="489"/>
      <c r="AE352" s="490"/>
      <c r="AF352" s="120"/>
      <c r="AG352" s="120"/>
      <c r="AH352" s="120"/>
      <c r="AI352" s="120"/>
      <c r="AJ352" s="120"/>
      <c r="AK352" s="120"/>
      <c r="AL352" s="120"/>
      <c r="AM352" s="120"/>
      <c r="AN352" s="120"/>
      <c r="AO352" s="120"/>
      <c r="AP352" s="120"/>
      <c r="AQ352" s="120"/>
      <c r="AR352" s="120"/>
      <c r="AS352" s="120"/>
      <c r="AT352" s="120"/>
      <c r="AU352" s="120"/>
      <c r="AV352" s="120"/>
      <c r="AW352" s="120"/>
      <c r="AX352" s="120"/>
      <c r="AY352" s="120"/>
      <c r="AZ352" s="120"/>
      <c r="BA352" s="120"/>
      <c r="BB352" s="120"/>
      <c r="BC352" s="120"/>
      <c r="BD352" s="120"/>
      <c r="BE352" s="120"/>
      <c r="BF352" s="120"/>
      <c r="BG352" s="120"/>
      <c r="BH352" s="120"/>
      <c r="BI352" s="120"/>
      <c r="BJ352" s="120"/>
      <c r="BK352" s="120"/>
      <c r="BL352" s="120"/>
      <c r="BM352" s="120"/>
      <c r="BN352" s="120"/>
      <c r="BO352" s="120"/>
      <c r="BP352" s="120"/>
      <c r="BQ352" s="120"/>
      <c r="BR352" s="120"/>
      <c r="BS352" s="120"/>
      <c r="BT352" s="120"/>
      <c r="BU352" s="120"/>
      <c r="BV352" s="120"/>
      <c r="BW352" s="120"/>
      <c r="BX352" s="120"/>
      <c r="BY352" s="120"/>
      <c r="BZ352" s="120"/>
      <c r="CA352" s="120"/>
      <c r="CB352" s="120"/>
      <c r="CC352" s="120"/>
      <c r="CD352" s="120"/>
      <c r="CE352" s="120"/>
      <c r="CF352" s="120"/>
      <c r="CG352" s="120"/>
      <c r="CH352" s="120"/>
      <c r="CI352" s="120"/>
      <c r="CJ352" s="120"/>
      <c r="CQ352" s="480"/>
      <c r="CR352" s="480"/>
      <c r="CW352" s="480"/>
      <c r="CX352" s="480"/>
      <c r="CY352" s="480"/>
      <c r="CZ352" s="480"/>
      <c r="DA352" s="480"/>
      <c r="DB352" s="480"/>
      <c r="DC352" s="480"/>
      <c r="DD352" s="480"/>
      <c r="DE352" s="480"/>
      <c r="DF352" s="480"/>
      <c r="DG352" s="480"/>
      <c r="DH352" s="480"/>
      <c r="DI352" s="480"/>
      <c r="DJ352" s="480"/>
      <c r="DK352" s="480"/>
      <c r="DL352" s="480"/>
    </row>
    <row r="353" spans="1:116" s="119" customFormat="1" ht="7.5" customHeight="1">
      <c r="A353" s="574"/>
      <c r="B353" s="1557"/>
      <c r="C353" s="1898"/>
      <c r="D353" s="1788" t="s">
        <v>759</v>
      </c>
      <c r="E353" s="1789"/>
      <c r="F353" s="1789"/>
      <c r="G353" s="1790"/>
      <c r="H353" s="1790"/>
      <c r="I353" s="1790"/>
      <c r="J353" s="1790"/>
      <c r="K353" s="1790"/>
      <c r="L353" s="1790"/>
      <c r="M353" s="1790"/>
      <c r="N353" s="1789"/>
      <c r="O353" s="1790"/>
      <c r="P353" s="1790"/>
      <c r="Q353" s="1790"/>
      <c r="R353" s="1791"/>
      <c r="S353" s="1789"/>
      <c r="T353" s="1790"/>
      <c r="U353" s="1790"/>
      <c r="V353" s="1792">
        <v>120000</v>
      </c>
      <c r="W353" s="1793" t="s">
        <v>596</v>
      </c>
      <c r="X353" s="1794">
        <v>125000</v>
      </c>
      <c r="Y353" s="1795"/>
      <c r="Z353" s="1796"/>
      <c r="AA353" s="1796"/>
      <c r="AB353" s="1797">
        <f>(X353-V353)-Z353</f>
        <v>5000</v>
      </c>
      <c r="AC353" s="1798"/>
      <c r="AD353" s="1799"/>
      <c r="AE353" s="1800"/>
      <c r="AF353" s="120"/>
      <c r="AG353" s="120"/>
      <c r="AH353" s="120"/>
      <c r="AI353" s="120"/>
      <c r="AJ353" s="120"/>
      <c r="AK353" s="120"/>
      <c r="AL353" s="120"/>
      <c r="AM353" s="120"/>
      <c r="AN353" s="120"/>
      <c r="AO353" s="120"/>
      <c r="AP353" s="120"/>
      <c r="AQ353" s="120"/>
      <c r="AR353" s="120"/>
      <c r="AS353" s="120"/>
      <c r="AT353" s="120"/>
      <c r="AU353" s="120"/>
      <c r="AV353" s="120"/>
      <c r="AW353" s="120"/>
      <c r="AX353" s="120"/>
      <c r="AY353" s="120"/>
      <c r="AZ353" s="120"/>
      <c r="BA353" s="120"/>
      <c r="BB353" s="120"/>
      <c r="BC353" s="120"/>
      <c r="BD353" s="120"/>
      <c r="BE353" s="120"/>
      <c r="BF353" s="120"/>
      <c r="BG353" s="120"/>
      <c r="BH353" s="120"/>
      <c r="BI353" s="120"/>
      <c r="BJ353" s="120"/>
      <c r="BK353" s="120"/>
      <c r="BL353" s="1399"/>
      <c r="BM353" s="1399"/>
      <c r="BN353" s="1399"/>
      <c r="BO353" s="1399"/>
      <c r="BP353" s="1399"/>
      <c r="BQ353" s="1399"/>
      <c r="BR353" s="120"/>
      <c r="BS353" s="120"/>
      <c r="BT353" s="120"/>
      <c r="BU353" s="120"/>
      <c r="BV353" s="120"/>
      <c r="BW353" s="120"/>
      <c r="BX353" s="120"/>
      <c r="BY353" s="120"/>
      <c r="BZ353" s="120"/>
      <c r="CA353" s="120"/>
      <c r="CB353" s="120"/>
      <c r="CC353" s="120"/>
      <c r="CD353" s="120"/>
      <c r="CG353" s="120"/>
      <c r="CH353" s="120"/>
      <c r="CI353" s="120"/>
      <c r="CJ353" s="120"/>
    </row>
    <row r="354" spans="1:116" s="480" customFormat="1" ht="7.5" customHeight="1">
      <c r="A354" s="1507"/>
      <c r="B354" s="1664"/>
      <c r="C354" s="1899"/>
      <c r="D354" s="1801"/>
      <c r="E354" s="1802"/>
      <c r="F354" s="1802"/>
      <c r="G354" s="1803" t="s">
        <v>721</v>
      </c>
      <c r="H354" s="1804"/>
      <c r="I354" s="1804"/>
      <c r="J354" s="1804"/>
      <c r="K354" s="1804"/>
      <c r="L354" s="1804"/>
      <c r="M354" s="1804"/>
      <c r="N354" s="1802"/>
      <c r="O354" s="1804"/>
      <c r="P354" s="1804"/>
      <c r="Q354" s="1804"/>
      <c r="R354" s="1805"/>
      <c r="S354" s="1802"/>
      <c r="T354" s="1804"/>
      <c r="U354" s="1804"/>
      <c r="V354" s="1806">
        <f>V353</f>
        <v>120000</v>
      </c>
      <c r="W354" s="1807" t="s">
        <v>596</v>
      </c>
      <c r="X354" s="1808">
        <f>V355</f>
        <v>120316</v>
      </c>
      <c r="Y354" s="1809"/>
      <c r="Z354" s="1810"/>
      <c r="AA354" s="1810"/>
      <c r="AB354" s="1811">
        <f>X354-V354-Z354</f>
        <v>316</v>
      </c>
      <c r="AC354" s="1812"/>
      <c r="AD354" s="1813"/>
      <c r="AE354" s="1814" t="str">
        <f>'4.2.1NEE'!AR177</f>
        <v>NEE140+NEE141 &lt; 1,000 m</v>
      </c>
      <c r="AF354" s="120"/>
      <c r="AG354" s="120"/>
      <c r="AH354" s="120"/>
      <c r="AI354" s="120"/>
      <c r="AJ354" s="120"/>
      <c r="AK354" s="120"/>
      <c r="AL354" s="120"/>
      <c r="AM354" s="120"/>
      <c r="AN354" s="120"/>
      <c r="AO354" s="120"/>
      <c r="AP354" s="120"/>
      <c r="AQ354" s="120"/>
      <c r="AR354" s="120"/>
      <c r="AS354" s="120"/>
      <c r="AT354" s="120"/>
      <c r="AU354" s="120"/>
      <c r="AV354" s="120"/>
      <c r="AW354" s="120"/>
      <c r="AX354" s="120"/>
      <c r="AY354" s="120"/>
      <c r="AZ354" s="120"/>
      <c r="BA354" s="120"/>
      <c r="BB354" s="120"/>
      <c r="BC354" s="120"/>
      <c r="BD354" s="120"/>
      <c r="BE354" s="120"/>
      <c r="BF354" s="120"/>
      <c r="BG354" s="120"/>
      <c r="BH354" s="120"/>
      <c r="BI354" s="120"/>
      <c r="BJ354" s="120"/>
      <c r="BK354" s="120"/>
      <c r="BL354" s="120"/>
      <c r="BM354" s="120"/>
      <c r="BN354" s="120"/>
      <c r="BO354" s="120"/>
      <c r="BP354" s="120"/>
      <c r="BQ354" s="120"/>
      <c r="BR354" s="1399"/>
      <c r="BS354" s="1399"/>
      <c r="BT354" s="1399"/>
      <c r="BU354" s="1399"/>
      <c r="BV354" s="1399"/>
      <c r="BW354" s="1399"/>
      <c r="BX354" s="1399"/>
      <c r="BY354" s="1399"/>
      <c r="BZ354" s="1399"/>
      <c r="CA354" s="1399"/>
      <c r="CB354" s="1399"/>
      <c r="CC354" s="1399"/>
      <c r="CD354" s="1399"/>
      <c r="CG354" s="1399"/>
      <c r="CH354" s="1399"/>
      <c r="CI354" s="1399"/>
      <c r="CJ354" s="1399"/>
    </row>
    <row r="355" spans="1:116" s="119" customFormat="1" ht="7.5" customHeight="1">
      <c r="A355" s="574"/>
      <c r="B355" s="1557"/>
      <c r="C355" s="1898"/>
      <c r="D355" s="1566"/>
      <c r="E355" s="1567"/>
      <c r="F355" s="1567"/>
      <c r="G355" s="1568"/>
      <c r="H355" s="1409"/>
      <c r="I355" s="1409"/>
      <c r="J355" s="1409"/>
      <c r="K355" s="1409"/>
      <c r="L355" s="1409"/>
      <c r="M355" s="1409"/>
      <c r="N355" s="1403"/>
      <c r="O355" s="1409" t="str">
        <f>'4.2.3BR'!G166</f>
        <v>FO17</v>
      </c>
      <c r="P355" s="1409"/>
      <c r="Q355" s="1409"/>
      <c r="R355" s="1569"/>
      <c r="S355" s="1567"/>
      <c r="T355" s="1510"/>
      <c r="U355" s="1510"/>
      <c r="V355" s="2318">
        <f>'4.2.3BR'!I166</f>
        <v>120316</v>
      </c>
      <c r="W355" s="2319"/>
      <c r="X355" s="2319"/>
      <c r="Y355" s="2320"/>
      <c r="Z355" s="1570"/>
      <c r="AA355" s="1570"/>
      <c r="AB355" s="2313" t="s">
        <v>596</v>
      </c>
      <c r="AC355" s="2314"/>
      <c r="AD355" s="491"/>
      <c r="AE355" s="492">
        <f>'4.2.3BR'!CB166</f>
        <v>0</v>
      </c>
      <c r="AF355" s="120"/>
      <c r="AG355" s="120"/>
      <c r="AH355" s="120"/>
      <c r="AI355" s="120"/>
      <c r="AJ355" s="120"/>
      <c r="AK355" s="120"/>
      <c r="AL355" s="120"/>
      <c r="AM355" s="120"/>
      <c r="AN355" s="120"/>
      <c r="AO355" s="120"/>
      <c r="AP355" s="120"/>
      <c r="AQ355" s="120"/>
      <c r="AR355" s="120"/>
      <c r="AS355" s="120"/>
      <c r="AT355" s="120"/>
      <c r="AU355" s="120"/>
      <c r="AV355" s="120"/>
      <c r="AW355" s="120"/>
      <c r="AX355" s="120"/>
      <c r="AY355" s="120"/>
      <c r="AZ355" s="120"/>
      <c r="BA355" s="120"/>
      <c r="BB355" s="120"/>
      <c r="BC355" s="120"/>
      <c r="BD355" s="120"/>
      <c r="BE355" s="120"/>
      <c r="BF355" s="120"/>
      <c r="BG355" s="120"/>
      <c r="BH355" s="120"/>
      <c r="BI355" s="120"/>
      <c r="BJ355" s="120"/>
      <c r="BK355" s="120"/>
      <c r="BL355" s="120"/>
      <c r="BM355" s="120"/>
      <c r="BN355" s="120"/>
      <c r="BO355" s="120"/>
      <c r="BP355" s="120"/>
      <c r="BQ355" s="120"/>
      <c r="BR355" s="120"/>
      <c r="BS355" s="120"/>
      <c r="BT355" s="120"/>
      <c r="BU355" s="120"/>
      <c r="BV355" s="120"/>
      <c r="BW355" s="120"/>
      <c r="BX355" s="120"/>
      <c r="BY355" s="120"/>
      <c r="BZ355" s="120"/>
      <c r="CA355" s="120"/>
      <c r="CB355" s="120"/>
      <c r="CC355" s="120"/>
      <c r="CD355" s="120"/>
      <c r="CI355" s="120"/>
      <c r="CJ355" s="120"/>
    </row>
    <row r="356" spans="1:116" s="119" customFormat="1" ht="7.5" customHeight="1">
      <c r="A356" s="574"/>
      <c r="B356" s="1557"/>
      <c r="C356" s="1898"/>
      <c r="D356" s="1566"/>
      <c r="E356" s="1567"/>
      <c r="F356" s="1567"/>
      <c r="G356" s="1568" t="s">
        <v>722</v>
      </c>
      <c r="H356" s="1409"/>
      <c r="I356" s="1409"/>
      <c r="J356" s="1409"/>
      <c r="K356" s="1409"/>
      <c r="L356" s="1409"/>
      <c r="M356" s="1409"/>
      <c r="N356" s="1403"/>
      <c r="O356" s="1409"/>
      <c r="P356" s="1409"/>
      <c r="Q356" s="1409"/>
      <c r="R356" s="1569"/>
      <c r="S356" s="1567"/>
      <c r="T356" s="1510"/>
      <c r="U356" s="1510"/>
      <c r="V356" s="1419">
        <f>V355</f>
        <v>120316</v>
      </c>
      <c r="W356" s="1411" t="s">
        <v>596</v>
      </c>
      <c r="X356" s="1418">
        <f>V357</f>
        <v>122568</v>
      </c>
      <c r="Y356" s="853"/>
      <c r="Z356" s="1570"/>
      <c r="AA356" s="1570"/>
      <c r="AB356" s="1415">
        <f>X356-V356-Z356</f>
        <v>2252</v>
      </c>
      <c r="AC356" s="1414"/>
      <c r="AD356" s="1723"/>
      <c r="AE356" s="1724" t="str">
        <f>'4.2.1NEE'!AR178</f>
        <v>2,000 m &lt; L &lt; 3,000 m</v>
      </c>
      <c r="AF356" s="120"/>
      <c r="AG356" s="120"/>
      <c r="AH356" s="120"/>
      <c r="AI356" s="120"/>
      <c r="AJ356" s="120"/>
      <c r="AK356" s="120"/>
      <c r="AL356" s="120"/>
      <c r="AM356" s="120"/>
      <c r="AN356" s="120"/>
      <c r="AO356" s="120"/>
      <c r="AP356" s="120"/>
      <c r="AQ356" s="120"/>
      <c r="AR356" s="120"/>
      <c r="AS356" s="120"/>
      <c r="AT356" s="120"/>
      <c r="AU356" s="120"/>
      <c r="AV356" s="120"/>
      <c r="AW356" s="120"/>
      <c r="AX356" s="120"/>
      <c r="AY356" s="120"/>
      <c r="AZ356" s="120"/>
      <c r="BA356" s="120"/>
      <c r="BB356" s="120"/>
      <c r="BC356" s="120"/>
      <c r="BD356" s="120"/>
      <c r="BE356" s="120"/>
      <c r="BF356" s="120"/>
      <c r="BG356" s="120"/>
      <c r="BH356" s="120"/>
      <c r="BI356" s="120"/>
      <c r="BJ356" s="120"/>
      <c r="BK356" s="120"/>
      <c r="BL356" s="120"/>
      <c r="BM356" s="120"/>
      <c r="BN356" s="120"/>
      <c r="BO356" s="120"/>
      <c r="BP356" s="120"/>
      <c r="BQ356" s="120"/>
      <c r="BR356" s="120"/>
      <c r="BS356" s="120"/>
      <c r="BT356" s="120"/>
      <c r="BU356" s="120"/>
      <c r="BV356" s="120"/>
      <c r="BW356" s="120"/>
      <c r="BX356" s="120"/>
      <c r="BY356" s="120"/>
      <c r="BZ356" s="120"/>
      <c r="CA356" s="120"/>
      <c r="CB356" s="120"/>
      <c r="CC356" s="120"/>
      <c r="CD356" s="120"/>
      <c r="CI356" s="120"/>
      <c r="CJ356" s="120"/>
    </row>
    <row r="357" spans="1:116" s="119" customFormat="1" ht="7.5" customHeight="1">
      <c r="A357" s="574"/>
      <c r="B357" s="1557"/>
      <c r="C357" s="1898"/>
      <c r="D357" s="1566"/>
      <c r="E357" s="1567"/>
      <c r="F357" s="1567"/>
      <c r="G357" s="1568"/>
      <c r="H357" s="1409"/>
      <c r="I357" s="1409"/>
      <c r="J357" s="1409"/>
      <c r="K357" s="1409"/>
      <c r="L357" s="1409"/>
      <c r="M357" s="1409"/>
      <c r="N357" s="1403"/>
      <c r="O357" s="1409" t="str">
        <f>'4.2.3BR'!G167</f>
        <v>FO18</v>
      </c>
      <c r="P357" s="1409"/>
      <c r="Q357" s="1409"/>
      <c r="R357" s="1569"/>
      <c r="S357" s="1567"/>
      <c r="T357" s="1510"/>
      <c r="U357" s="1510"/>
      <c r="V357" s="2318">
        <f>'4.2.3BR'!I167</f>
        <v>122568</v>
      </c>
      <c r="W357" s="2319"/>
      <c r="X357" s="2319"/>
      <c r="Y357" s="2320"/>
      <c r="Z357" s="1570"/>
      <c r="AA357" s="1570"/>
      <c r="AB357" s="2313" t="s">
        <v>596</v>
      </c>
      <c r="AC357" s="2314"/>
      <c r="AD357" s="1723"/>
      <c r="AE357" s="1724">
        <f>'4.2.3BR'!CB167</f>
        <v>0</v>
      </c>
      <c r="AF357" s="120"/>
      <c r="AG357" s="120"/>
      <c r="AH357" s="120"/>
      <c r="AI357" s="120"/>
      <c r="AJ357" s="120"/>
      <c r="AK357" s="120"/>
      <c r="AL357" s="120"/>
      <c r="AM357" s="120"/>
      <c r="AN357" s="120"/>
      <c r="AO357" s="120"/>
      <c r="AP357" s="120"/>
      <c r="AQ357" s="120"/>
      <c r="AR357" s="120"/>
      <c r="AS357" s="120"/>
      <c r="AT357" s="120"/>
      <c r="AU357" s="120"/>
      <c r="AV357" s="120"/>
      <c r="AW357" s="120"/>
      <c r="AX357" s="120"/>
      <c r="AY357" s="120"/>
      <c r="AZ357" s="120"/>
      <c r="BA357" s="120"/>
      <c r="BB357" s="120"/>
      <c r="BC357" s="120"/>
      <c r="BD357" s="120"/>
      <c r="BL357" s="120"/>
      <c r="BM357" s="120"/>
      <c r="BN357" s="120"/>
      <c r="BO357" s="120"/>
      <c r="BP357" s="120"/>
      <c r="BQ357" s="120"/>
      <c r="BR357" s="120"/>
      <c r="BS357" s="120"/>
      <c r="BT357" s="120"/>
      <c r="BU357" s="120"/>
      <c r="BV357" s="120"/>
      <c r="BW357" s="120"/>
      <c r="BX357" s="120"/>
      <c r="BY357" s="120"/>
      <c r="BZ357" s="120"/>
      <c r="CA357" s="120"/>
      <c r="CB357" s="120"/>
      <c r="CC357" s="120"/>
      <c r="CD357" s="120"/>
      <c r="CI357" s="120"/>
      <c r="CJ357" s="120"/>
    </row>
    <row r="358" spans="1:116" s="119" customFormat="1" ht="7.5" customHeight="1">
      <c r="A358" s="574"/>
      <c r="B358" s="1557"/>
      <c r="C358" s="1898"/>
      <c r="D358" s="1566"/>
      <c r="E358" s="1567"/>
      <c r="F358" s="1567"/>
      <c r="G358" s="1568" t="s">
        <v>723</v>
      </c>
      <c r="H358" s="1409"/>
      <c r="I358" s="1409"/>
      <c r="J358" s="1409"/>
      <c r="K358" s="1409"/>
      <c r="L358" s="1409"/>
      <c r="M358" s="1409"/>
      <c r="N358" s="1403"/>
      <c r="O358" s="1409"/>
      <c r="P358" s="1409"/>
      <c r="Q358" s="1409"/>
      <c r="R358" s="1569"/>
      <c r="S358" s="1567"/>
      <c r="T358" s="1510"/>
      <c r="U358" s="1510"/>
      <c r="V358" s="1410">
        <f>V357</f>
        <v>122568</v>
      </c>
      <c r="W358" s="1411" t="s">
        <v>596</v>
      </c>
      <c r="X358" s="1412">
        <f>V359</f>
        <v>123915</v>
      </c>
      <c r="Y358" s="853"/>
      <c r="Z358" s="1570"/>
      <c r="AA358" s="1570"/>
      <c r="AB358" s="1415">
        <f>X358-V358-Z358</f>
        <v>1347</v>
      </c>
      <c r="AC358" s="1414"/>
      <c r="AD358" s="1723"/>
      <c r="AE358" s="1724" t="str">
        <f>'4.2.1NEE'!AR179</f>
        <v>1,000 m &lt; L &lt; 2,000 m</v>
      </c>
      <c r="AF358" s="120"/>
      <c r="AG358" s="120"/>
      <c r="AH358" s="120"/>
      <c r="AI358" s="120"/>
      <c r="AJ358" s="120"/>
      <c r="AK358" s="120"/>
      <c r="AL358" s="120"/>
      <c r="AM358" s="120"/>
      <c r="AN358" s="120"/>
      <c r="AO358" s="120"/>
      <c r="AP358" s="120"/>
      <c r="AQ358" s="120"/>
      <c r="AR358" s="120"/>
      <c r="AS358" s="120"/>
      <c r="AT358" s="120"/>
      <c r="AU358" s="120"/>
      <c r="AV358" s="120"/>
      <c r="AW358" s="120"/>
      <c r="AX358" s="120"/>
      <c r="AY358" s="120"/>
      <c r="AZ358" s="120"/>
      <c r="BA358" s="120"/>
      <c r="BB358" s="120"/>
      <c r="BC358" s="120"/>
      <c r="BD358" s="120"/>
      <c r="BL358" s="120"/>
      <c r="BM358" s="120"/>
      <c r="BN358" s="120"/>
      <c r="BO358" s="120"/>
      <c r="BP358" s="120"/>
      <c r="BQ358" s="120"/>
      <c r="BR358" s="120"/>
      <c r="BS358" s="120"/>
      <c r="BT358" s="120"/>
      <c r="BU358" s="120"/>
      <c r="BV358" s="120"/>
      <c r="BW358" s="120"/>
      <c r="BX358" s="120"/>
      <c r="BY358" s="120"/>
      <c r="BZ358" s="120"/>
      <c r="CA358" s="120"/>
      <c r="CB358" s="120"/>
      <c r="CC358" s="120"/>
      <c r="CD358" s="120"/>
      <c r="CI358" s="120"/>
      <c r="CJ358" s="120"/>
    </row>
    <row r="359" spans="1:116" s="119" customFormat="1" ht="7.5" customHeight="1">
      <c r="A359" s="574"/>
      <c r="B359" s="1557"/>
      <c r="C359" s="1898"/>
      <c r="D359" s="1566"/>
      <c r="E359" s="1567"/>
      <c r="F359" s="1567"/>
      <c r="G359" s="1568"/>
      <c r="H359" s="1409"/>
      <c r="I359" s="1409"/>
      <c r="J359" s="1409"/>
      <c r="K359" s="1409"/>
      <c r="L359" s="1409"/>
      <c r="M359" s="1409"/>
      <c r="N359" s="1403"/>
      <c r="O359" s="1409"/>
      <c r="P359" s="1409"/>
      <c r="Q359" s="1409" t="str">
        <f>'4.2.3BR'!G190</f>
        <v>IRB12</v>
      </c>
      <c r="R359" s="1569"/>
      <c r="S359" s="1567"/>
      <c r="T359" s="1510"/>
      <c r="U359" s="1510"/>
      <c r="V359" s="2318">
        <f>'4.2.3BR'!I190</f>
        <v>123915</v>
      </c>
      <c r="W359" s="2319"/>
      <c r="X359" s="2319"/>
      <c r="Y359" s="2320"/>
      <c r="Z359" s="1570"/>
      <c r="AA359" s="1570"/>
      <c r="AB359" s="2313" t="s">
        <v>596</v>
      </c>
      <c r="AC359" s="2314"/>
      <c r="AD359" s="1723"/>
      <c r="AE359" s="1724" t="str">
        <f>'4.2.3BR'!CB190</f>
        <v>IR (Quang Ngai N IC)</v>
      </c>
      <c r="AF359" s="120"/>
      <c r="AG359" s="120"/>
      <c r="AH359" s="120"/>
      <c r="AI359" s="120"/>
      <c r="AJ359" s="120"/>
      <c r="AK359" s="120"/>
      <c r="AL359" s="120"/>
      <c r="AM359" s="120"/>
      <c r="AN359" s="120"/>
      <c r="AO359" s="120"/>
      <c r="AP359" s="120"/>
      <c r="AQ359" s="120"/>
      <c r="AR359" s="120"/>
      <c r="AS359" s="120"/>
      <c r="AT359" s="120"/>
      <c r="AU359" s="120"/>
      <c r="AV359" s="120"/>
      <c r="AW359" s="120"/>
      <c r="AX359" s="120"/>
      <c r="AY359" s="120"/>
      <c r="AZ359" s="120"/>
      <c r="BA359" s="120"/>
      <c r="BB359" s="120"/>
      <c r="BC359" s="120"/>
      <c r="BD359" s="120"/>
      <c r="BE359" s="120"/>
      <c r="BF359" s="120"/>
      <c r="BG359" s="120"/>
      <c r="BH359" s="120"/>
      <c r="BI359" s="120"/>
      <c r="BJ359" s="120"/>
      <c r="BK359" s="120"/>
      <c r="CE359" s="120"/>
      <c r="CF359" s="120"/>
      <c r="CG359" s="120"/>
      <c r="CH359" s="120"/>
    </row>
    <row r="360" spans="1:116" s="119" customFormat="1" ht="7.5" customHeight="1">
      <c r="A360" s="1507"/>
      <c r="B360" s="1557"/>
      <c r="C360" s="1898"/>
      <c r="D360" s="1566"/>
      <c r="E360" s="1567"/>
      <c r="F360" s="1567"/>
      <c r="G360" s="1568" t="s">
        <v>724</v>
      </c>
      <c r="H360" s="1409"/>
      <c r="I360" s="1409"/>
      <c r="J360" s="1409"/>
      <c r="K360" s="1409"/>
      <c r="L360" s="1409"/>
      <c r="M360" s="1409"/>
      <c r="N360" s="1403"/>
      <c r="O360" s="1409"/>
      <c r="P360" s="1409"/>
      <c r="Q360" s="1409"/>
      <c r="R360" s="1569"/>
      <c r="S360" s="1567"/>
      <c r="T360" s="1510"/>
      <c r="U360" s="1510"/>
      <c r="V360" s="1410">
        <f>V359</f>
        <v>123915</v>
      </c>
      <c r="W360" s="1411" t="s">
        <v>596</v>
      </c>
      <c r="X360" s="1412">
        <f>V361</f>
        <v>124194</v>
      </c>
      <c r="Y360" s="853"/>
      <c r="Z360" s="1570"/>
      <c r="AA360" s="1570"/>
      <c r="AB360" s="1415">
        <f>X360-V360-Z360</f>
        <v>279</v>
      </c>
      <c r="AC360" s="1428"/>
      <c r="AD360" s="1723"/>
      <c r="AE360" s="1724" t="str">
        <f>'4.2.1NEE'!AR180</f>
        <v>L &lt; 1,000 m</v>
      </c>
      <c r="AF360" s="120"/>
      <c r="AG360" s="120"/>
      <c r="AH360" s="120"/>
      <c r="AI360" s="120"/>
      <c r="AJ360" s="120"/>
      <c r="AK360" s="120"/>
      <c r="AL360" s="120"/>
      <c r="AM360" s="120"/>
      <c r="AN360" s="120"/>
      <c r="AO360" s="120"/>
      <c r="AP360" s="120"/>
      <c r="AQ360" s="120"/>
      <c r="AR360" s="120"/>
      <c r="AS360" s="120"/>
      <c r="AT360" s="120"/>
      <c r="AU360" s="120"/>
      <c r="AV360" s="120"/>
      <c r="AW360" s="120"/>
      <c r="AX360" s="120"/>
      <c r="AY360" s="120"/>
      <c r="AZ360" s="120"/>
      <c r="BA360" s="120"/>
      <c r="BB360" s="120"/>
      <c r="BC360" s="120"/>
      <c r="BD360" s="120"/>
      <c r="BE360" s="120"/>
      <c r="BF360" s="120"/>
      <c r="BG360" s="120"/>
      <c r="BH360" s="120"/>
      <c r="BI360" s="120"/>
      <c r="BJ360" s="120"/>
      <c r="BK360" s="120"/>
      <c r="CE360" s="120"/>
      <c r="CF360" s="120"/>
      <c r="CI360" s="120"/>
      <c r="CJ360" s="120"/>
      <c r="CW360" s="480"/>
      <c r="CX360" s="480"/>
      <c r="CY360" s="480"/>
      <c r="CZ360" s="480"/>
      <c r="DA360" s="480"/>
      <c r="DB360" s="480"/>
      <c r="DC360" s="480"/>
      <c r="DD360" s="480"/>
      <c r="DE360" s="480"/>
      <c r="DF360" s="480"/>
      <c r="DG360" s="480"/>
      <c r="DH360" s="480"/>
      <c r="DI360" s="480"/>
      <c r="DJ360" s="480"/>
      <c r="DK360" s="480"/>
      <c r="DL360" s="480"/>
    </row>
    <row r="361" spans="1:116" s="119" customFormat="1" ht="7.5" customHeight="1">
      <c r="A361" s="1507"/>
      <c r="B361" s="1557"/>
      <c r="C361" s="1898"/>
      <c r="D361" s="1566"/>
      <c r="E361" s="1567"/>
      <c r="F361" s="1567"/>
      <c r="G361" s="1568"/>
      <c r="H361" s="1409"/>
      <c r="I361" s="1409"/>
      <c r="J361" s="1409"/>
      <c r="K361" s="1409"/>
      <c r="L361" s="1409"/>
      <c r="M361" s="1409" t="str">
        <f>'4.2.3BR'!G133</f>
        <v>VD18</v>
      </c>
      <c r="N361" s="1403"/>
      <c r="O361" s="1409"/>
      <c r="P361" s="1409"/>
      <c r="Q361" s="1409"/>
      <c r="R361" s="1569"/>
      <c r="S361" s="1567"/>
      <c r="T361" s="1510"/>
      <c r="U361" s="1510"/>
      <c r="V361" s="1410">
        <f>'4.2.3BR'!K133</f>
        <v>124194</v>
      </c>
      <c r="W361" s="1411" t="s">
        <v>596</v>
      </c>
      <c r="X361" s="1412">
        <f>'4.2.3BR'!O133</f>
        <v>124606</v>
      </c>
      <c r="Y361" s="853"/>
      <c r="Z361" s="1570"/>
      <c r="AA361" s="1570"/>
      <c r="AB361" s="1415">
        <f>'4.2.3BR'!R133</f>
        <v>412</v>
      </c>
      <c r="AC361" s="1428"/>
      <c r="AD361" s="1723"/>
      <c r="AE361" s="1724">
        <f>'4.2.3BR'!CB133</f>
        <v>0</v>
      </c>
      <c r="AF361" s="120"/>
      <c r="AG361" s="120"/>
      <c r="AH361" s="120"/>
      <c r="AI361" s="120"/>
      <c r="AJ361" s="120"/>
      <c r="AK361" s="120"/>
      <c r="AL361" s="120"/>
      <c r="AM361" s="120"/>
      <c r="AN361" s="120"/>
      <c r="AO361" s="120"/>
      <c r="AP361" s="120"/>
      <c r="AQ361" s="120"/>
      <c r="AR361" s="120"/>
      <c r="AS361" s="120"/>
      <c r="AT361" s="120"/>
      <c r="AU361" s="120"/>
      <c r="AV361" s="120"/>
      <c r="AW361" s="120"/>
      <c r="AX361" s="120"/>
      <c r="AY361" s="120"/>
      <c r="AZ361" s="120"/>
      <c r="BL361" s="120"/>
      <c r="BM361" s="120"/>
      <c r="BN361" s="120"/>
      <c r="BO361" s="120"/>
      <c r="BP361" s="120"/>
      <c r="BQ361" s="120"/>
      <c r="CE361" s="120"/>
      <c r="CF361" s="120"/>
      <c r="CI361" s="120"/>
      <c r="CJ361" s="120"/>
      <c r="CW361" s="480"/>
      <c r="CX361" s="480"/>
      <c r="CY361" s="480"/>
      <c r="CZ361" s="480"/>
      <c r="DA361" s="480"/>
      <c r="DB361" s="480"/>
      <c r="DC361" s="480"/>
      <c r="DD361" s="480"/>
      <c r="DE361" s="480"/>
      <c r="DF361" s="480"/>
      <c r="DG361" s="480"/>
      <c r="DH361" s="480"/>
      <c r="DI361" s="480"/>
      <c r="DJ361" s="480"/>
      <c r="DK361" s="480"/>
      <c r="DL361" s="480"/>
    </row>
    <row r="362" spans="1:116" s="119" customFormat="1" ht="7.5" customHeight="1">
      <c r="A362" s="1507"/>
      <c r="B362" s="1557"/>
      <c r="C362" s="1898"/>
      <c r="D362" s="1820"/>
      <c r="E362" s="1821"/>
      <c r="F362" s="1821"/>
      <c r="G362" s="1822" t="s">
        <v>725</v>
      </c>
      <c r="H362" s="1823"/>
      <c r="I362" s="1823"/>
      <c r="J362" s="1823"/>
      <c r="K362" s="1823"/>
      <c r="L362" s="1823"/>
      <c r="M362" s="1823"/>
      <c r="N362" s="1821"/>
      <c r="O362" s="1823"/>
      <c r="P362" s="1823"/>
      <c r="Q362" s="1823"/>
      <c r="R362" s="1824"/>
      <c r="S362" s="1821"/>
      <c r="T362" s="1823"/>
      <c r="U362" s="1823"/>
      <c r="V362" s="1900">
        <f>X361</f>
        <v>124606</v>
      </c>
      <c r="W362" s="1901" t="s">
        <v>596</v>
      </c>
      <c r="X362" s="1902">
        <f>X353</f>
        <v>125000</v>
      </c>
      <c r="Y362" s="1903"/>
      <c r="Z362" s="1904"/>
      <c r="AA362" s="1904"/>
      <c r="AB362" s="1443">
        <f>X362-V362-Z362</f>
        <v>394</v>
      </c>
      <c r="AC362" s="1905"/>
      <c r="AD362" s="1832"/>
      <c r="AE362" s="1906" t="str">
        <f>'4.2.1NEE'!AR181</f>
        <v>NEE145+NEE146 &lt; 1,000 m</v>
      </c>
      <c r="AF362" s="120"/>
      <c r="AG362" s="120"/>
      <c r="AH362" s="120"/>
      <c r="AI362" s="120"/>
      <c r="AJ362" s="120"/>
      <c r="AK362" s="120"/>
      <c r="AL362" s="120"/>
      <c r="AM362" s="120"/>
      <c r="AN362" s="120"/>
      <c r="AO362" s="120"/>
      <c r="AP362" s="120"/>
      <c r="AQ362" s="120"/>
      <c r="AR362" s="120"/>
      <c r="AS362" s="120"/>
      <c r="AT362" s="120"/>
      <c r="AU362" s="120"/>
      <c r="AV362" s="120"/>
      <c r="AW362" s="120"/>
      <c r="AX362" s="120"/>
      <c r="AY362" s="120"/>
      <c r="AZ362" s="120"/>
      <c r="BA362" s="120"/>
      <c r="BB362" s="120"/>
      <c r="BC362" s="120"/>
      <c r="BD362" s="120"/>
      <c r="BE362" s="120"/>
      <c r="BF362" s="120"/>
      <c r="BG362" s="120"/>
      <c r="BH362" s="120"/>
      <c r="BI362" s="120"/>
      <c r="BJ362" s="120"/>
      <c r="BK362" s="120"/>
      <c r="BL362" s="120"/>
      <c r="BM362" s="120"/>
      <c r="BN362" s="120"/>
      <c r="BO362" s="120"/>
      <c r="BP362" s="120"/>
      <c r="BQ362" s="120"/>
      <c r="CE362" s="120"/>
      <c r="CF362" s="120"/>
      <c r="CI362" s="120"/>
      <c r="CJ362" s="120"/>
    </row>
    <row r="363" spans="1:116" s="480" customFormat="1" ht="7.5" customHeight="1">
      <c r="A363" s="1507"/>
      <c r="B363" s="1557"/>
      <c r="C363" s="1898"/>
      <c r="D363" s="1645"/>
      <c r="E363" s="1646"/>
      <c r="F363" s="1646"/>
      <c r="G363" s="1647"/>
      <c r="H363" s="1530"/>
      <c r="I363" s="1530"/>
      <c r="J363" s="1530"/>
      <c r="K363" s="1530"/>
      <c r="L363" s="1530"/>
      <c r="M363" s="1530"/>
      <c r="N363" s="1646"/>
      <c r="O363" s="1530"/>
      <c r="P363" s="1530"/>
      <c r="Q363" s="1530"/>
      <c r="R363" s="1648"/>
      <c r="S363" s="1646"/>
      <c r="T363" s="1530"/>
      <c r="U363" s="1530"/>
      <c r="V363" s="1531"/>
      <c r="W363" s="1532"/>
      <c r="X363" s="1533"/>
      <c r="Y363" s="1534"/>
      <c r="Z363" s="1649"/>
      <c r="AA363" s="1649"/>
      <c r="AB363" s="1536"/>
      <c r="AC363" s="1650"/>
      <c r="AD363" s="499"/>
      <c r="AE363" s="500"/>
      <c r="AF363" s="120"/>
      <c r="AG363" s="120"/>
      <c r="AH363" s="120"/>
      <c r="AI363" s="120"/>
      <c r="AJ363" s="120"/>
      <c r="AK363" s="120"/>
      <c r="AL363" s="120"/>
      <c r="AM363" s="120"/>
      <c r="AN363" s="120"/>
      <c r="AO363" s="120"/>
      <c r="AP363" s="120"/>
      <c r="AQ363" s="120"/>
      <c r="AR363" s="120"/>
      <c r="AS363" s="120"/>
      <c r="AT363" s="120"/>
      <c r="AU363" s="120"/>
      <c r="AV363" s="120"/>
      <c r="AW363" s="120"/>
      <c r="AX363" s="120"/>
      <c r="AY363" s="120"/>
      <c r="AZ363" s="120"/>
      <c r="BA363" s="120"/>
      <c r="BB363" s="120"/>
      <c r="BC363" s="120"/>
      <c r="BD363" s="120"/>
      <c r="BE363" s="120"/>
      <c r="BF363" s="120"/>
      <c r="BG363" s="120"/>
      <c r="BH363" s="120"/>
      <c r="BI363" s="120"/>
      <c r="BJ363" s="120"/>
      <c r="BK363" s="120"/>
      <c r="BL363" s="119"/>
      <c r="BM363" s="119"/>
      <c r="BN363" s="119"/>
      <c r="BO363" s="119"/>
      <c r="BP363" s="119"/>
      <c r="BQ363" s="119"/>
      <c r="BR363" s="120"/>
      <c r="BS363" s="120"/>
      <c r="BT363" s="120"/>
      <c r="BU363" s="120"/>
      <c r="BV363" s="120"/>
      <c r="BW363" s="120"/>
      <c r="BX363" s="120"/>
      <c r="BY363" s="120"/>
      <c r="BZ363" s="120"/>
      <c r="CA363" s="120"/>
      <c r="CB363" s="120"/>
      <c r="CC363" s="120"/>
      <c r="CD363" s="120"/>
      <c r="CE363" s="120"/>
      <c r="CF363" s="120"/>
      <c r="CG363" s="119"/>
      <c r="CH363" s="119"/>
      <c r="CI363" s="119"/>
      <c r="CJ363" s="119"/>
      <c r="CK363" s="119"/>
      <c r="CL363" s="119"/>
      <c r="CM363" s="119"/>
      <c r="CN363" s="119"/>
      <c r="CO363" s="119"/>
      <c r="CP363" s="119"/>
      <c r="CQ363" s="119"/>
      <c r="CR363" s="119"/>
      <c r="CS363" s="119"/>
      <c r="CT363" s="119"/>
      <c r="CU363" s="119"/>
      <c r="CV363" s="119"/>
      <c r="CW363" s="119"/>
      <c r="CX363" s="119"/>
      <c r="CY363" s="119"/>
      <c r="CZ363" s="119"/>
      <c r="DA363" s="119"/>
      <c r="DB363" s="119"/>
      <c r="DC363" s="119"/>
      <c r="DD363" s="119"/>
      <c r="DE363" s="119"/>
      <c r="DF363" s="119"/>
      <c r="DG363" s="119"/>
      <c r="DH363" s="119"/>
      <c r="DI363" s="119"/>
      <c r="DJ363" s="119"/>
      <c r="DK363" s="119"/>
      <c r="DL363" s="119"/>
    </row>
    <row r="364" spans="1:116" s="480" customFormat="1" ht="7.5" customHeight="1">
      <c r="A364" s="1907"/>
      <c r="B364" s="1658"/>
      <c r="C364" s="1908"/>
      <c r="D364" s="1625"/>
      <c r="E364" s="1626"/>
      <c r="F364" s="1626"/>
      <c r="G364" s="1545"/>
      <c r="H364" s="1545"/>
      <c r="I364" s="1545"/>
      <c r="J364" s="1545"/>
      <c r="K364" s="1545"/>
      <c r="L364" s="1545"/>
      <c r="M364" s="1545"/>
      <c r="N364" s="1626"/>
      <c r="O364" s="1545"/>
      <c r="P364" s="1545" t="str">
        <f>'4.2.4IC'!G28</f>
        <v>IC08</v>
      </c>
      <c r="Q364" s="1545"/>
      <c r="R364" s="1627"/>
      <c r="S364" s="1626"/>
      <c r="T364" s="1545"/>
      <c r="U364" s="1545"/>
      <c r="V364" s="2398">
        <f>'4.2.4IC'!I28</f>
        <v>123915</v>
      </c>
      <c r="W364" s="2399"/>
      <c r="X364" s="2399"/>
      <c r="Y364" s="2400"/>
      <c r="Z364" s="1651"/>
      <c r="AA364" s="1651"/>
      <c r="AB364" s="2337" t="s">
        <v>596</v>
      </c>
      <c r="AC364" s="2333"/>
      <c r="AD364" s="501"/>
      <c r="AE364" s="498" t="str">
        <f>'4.2.4IC'!AP28</f>
        <v>Quang Ngai North IC ( TG and TPO)</v>
      </c>
      <c r="AF364" s="120"/>
      <c r="AG364" s="120"/>
      <c r="AH364" s="120"/>
      <c r="AI364" s="120"/>
      <c r="AJ364" s="120"/>
      <c r="AK364" s="120"/>
      <c r="AL364" s="120"/>
      <c r="AM364" s="120"/>
      <c r="AN364" s="120"/>
      <c r="AO364" s="120"/>
      <c r="AP364" s="120"/>
      <c r="AQ364" s="120"/>
      <c r="AR364" s="120"/>
      <c r="AS364" s="120"/>
      <c r="AT364" s="120"/>
      <c r="AU364" s="120"/>
      <c r="AV364" s="120"/>
      <c r="AW364" s="120"/>
      <c r="AX364" s="120"/>
      <c r="AY364" s="120"/>
      <c r="AZ364" s="120"/>
      <c r="BA364" s="120"/>
      <c r="BB364" s="120"/>
      <c r="BC364" s="120"/>
      <c r="BD364" s="120"/>
      <c r="BE364" s="120"/>
      <c r="BF364" s="120"/>
      <c r="BG364" s="120"/>
      <c r="BH364" s="120"/>
      <c r="BI364" s="120"/>
      <c r="BJ364" s="120"/>
      <c r="BK364" s="120"/>
      <c r="BL364" s="120"/>
      <c r="BM364" s="120"/>
      <c r="BN364" s="120"/>
      <c r="BO364" s="120"/>
      <c r="BP364" s="120"/>
      <c r="BQ364" s="120"/>
      <c r="BR364" s="120"/>
      <c r="BS364" s="120"/>
      <c r="BT364" s="120"/>
      <c r="BU364" s="120"/>
      <c r="BV364" s="120"/>
      <c r="BW364" s="120"/>
      <c r="BX364" s="120"/>
      <c r="BY364" s="120"/>
      <c r="BZ364" s="120"/>
      <c r="CA364" s="120"/>
      <c r="CB364" s="120"/>
      <c r="CC364" s="120"/>
      <c r="CD364" s="120"/>
      <c r="CE364" s="120"/>
      <c r="CF364" s="120"/>
      <c r="CG364" s="119"/>
      <c r="CH364" s="119"/>
      <c r="CI364" s="119"/>
      <c r="CJ364" s="119"/>
      <c r="CK364" s="119"/>
      <c r="CL364" s="119"/>
      <c r="CM364" s="119"/>
      <c r="CN364" s="119"/>
      <c r="CO364" s="119"/>
      <c r="CP364" s="119"/>
      <c r="CQ364" s="119"/>
      <c r="CR364" s="119"/>
      <c r="CS364" s="119"/>
      <c r="CT364" s="119"/>
      <c r="CU364" s="119"/>
      <c r="CV364" s="119"/>
      <c r="CW364" s="119"/>
      <c r="CX364" s="119"/>
      <c r="CY364" s="119"/>
      <c r="CZ364" s="119"/>
      <c r="DA364" s="119"/>
      <c r="DB364" s="119"/>
      <c r="DC364" s="119"/>
      <c r="DD364" s="119"/>
      <c r="DE364" s="119"/>
      <c r="DF364" s="119"/>
      <c r="DG364" s="119"/>
      <c r="DH364" s="119"/>
      <c r="DI364" s="119"/>
      <c r="DJ364" s="119"/>
      <c r="DK364" s="119"/>
      <c r="DL364" s="119"/>
    </row>
    <row r="365" spans="1:116" s="119" customFormat="1" ht="7.5" customHeight="1">
      <c r="A365" s="585"/>
      <c r="B365" s="1553" t="s">
        <v>750</v>
      </c>
      <c r="C365" s="1909" t="s">
        <v>760</v>
      </c>
      <c r="D365" s="1788" t="s">
        <v>761</v>
      </c>
      <c r="E365" s="1789"/>
      <c r="F365" s="1789"/>
      <c r="G365" s="1790"/>
      <c r="H365" s="1790"/>
      <c r="I365" s="1790"/>
      <c r="J365" s="1790"/>
      <c r="K365" s="1790"/>
      <c r="L365" s="1790"/>
      <c r="M365" s="1790"/>
      <c r="N365" s="1789"/>
      <c r="O365" s="1790"/>
      <c r="P365" s="1790"/>
      <c r="Q365" s="1790"/>
      <c r="R365" s="1791"/>
      <c r="S365" s="1789"/>
      <c r="T365" s="1790"/>
      <c r="U365" s="1790"/>
      <c r="V365" s="1792">
        <v>125000</v>
      </c>
      <c r="W365" s="1893" t="s">
        <v>596</v>
      </c>
      <c r="X365" s="1794">
        <v>131500</v>
      </c>
      <c r="Y365" s="1795"/>
      <c r="Z365" s="1796"/>
      <c r="AA365" s="1796"/>
      <c r="AB365" s="1797">
        <f>(X365-V365)-Z365</f>
        <v>6500</v>
      </c>
      <c r="AC365" s="1798"/>
      <c r="AD365" s="1799"/>
      <c r="AE365" s="1800"/>
      <c r="AF365" s="120"/>
      <c r="AG365" s="120"/>
      <c r="AH365" s="120"/>
      <c r="AI365" s="120"/>
      <c r="AJ365" s="120"/>
      <c r="AK365" s="120"/>
      <c r="AL365" s="120"/>
      <c r="AM365" s="120"/>
      <c r="AN365" s="120"/>
      <c r="AO365" s="120"/>
      <c r="AP365" s="120"/>
      <c r="AQ365" s="120"/>
      <c r="AR365" s="120"/>
      <c r="AS365" s="120"/>
      <c r="AT365" s="120"/>
      <c r="AU365" s="120"/>
      <c r="AV365" s="120"/>
      <c r="AW365" s="120"/>
      <c r="AX365" s="120"/>
      <c r="AY365" s="120"/>
      <c r="AZ365" s="120"/>
      <c r="BA365" s="120"/>
      <c r="BB365" s="120"/>
      <c r="BC365" s="120"/>
      <c r="BD365" s="120"/>
      <c r="BE365" s="120"/>
      <c r="BF365" s="120"/>
      <c r="BG365" s="120"/>
      <c r="BH365" s="120"/>
      <c r="BI365" s="120"/>
      <c r="BJ365" s="120"/>
      <c r="BK365" s="120"/>
      <c r="BL365" s="120"/>
      <c r="BM365" s="120"/>
      <c r="BN365" s="120"/>
      <c r="BO365" s="120"/>
      <c r="BP365" s="120"/>
      <c r="BQ365" s="120"/>
      <c r="BR365" s="120"/>
      <c r="BS365" s="120"/>
      <c r="BT365" s="120"/>
      <c r="BU365" s="120"/>
      <c r="BV365" s="120"/>
      <c r="BW365" s="120"/>
      <c r="BX365" s="120"/>
      <c r="BY365" s="120"/>
      <c r="BZ365" s="120"/>
      <c r="CA365" s="120"/>
      <c r="CB365" s="120"/>
      <c r="CC365" s="120"/>
      <c r="CD365" s="120"/>
      <c r="CE365" s="120"/>
      <c r="CF365" s="120"/>
      <c r="CI365" s="120"/>
      <c r="CJ365" s="120"/>
      <c r="CO365" s="480"/>
      <c r="CP365" s="480"/>
    </row>
    <row r="366" spans="1:116" s="480" customFormat="1" ht="7.5" customHeight="1">
      <c r="A366" s="1507"/>
      <c r="B366" s="1633"/>
      <c r="C366" s="1910"/>
      <c r="D366" s="1801"/>
      <c r="E366" s="1802"/>
      <c r="F366" s="1802"/>
      <c r="G366" s="1803" t="s">
        <v>726</v>
      </c>
      <c r="H366" s="1804"/>
      <c r="I366" s="1804"/>
      <c r="J366" s="1804"/>
      <c r="K366" s="1804"/>
      <c r="L366" s="1804"/>
      <c r="M366" s="1804"/>
      <c r="N366" s="1802"/>
      <c r="O366" s="1804"/>
      <c r="P366" s="1804"/>
      <c r="Q366" s="1804"/>
      <c r="R366" s="1805"/>
      <c r="S366" s="1802"/>
      <c r="T366" s="1804"/>
      <c r="U366" s="1804"/>
      <c r="V366" s="1806">
        <f>V365</f>
        <v>125000</v>
      </c>
      <c r="W366" s="1807" t="s">
        <v>596</v>
      </c>
      <c r="X366" s="1808">
        <f>V367</f>
        <v>125277</v>
      </c>
      <c r="Y366" s="1809"/>
      <c r="Z366" s="1810"/>
      <c r="AA366" s="1810"/>
      <c r="AB366" s="1811">
        <f>X366-V366-Z366</f>
        <v>277</v>
      </c>
      <c r="AC366" s="1812"/>
      <c r="AD366" s="1813"/>
      <c r="AE366" s="1814" t="str">
        <f>'4.2.1NEE'!AR183</f>
        <v>NEE145+NEE146 &lt; 1,000 m</v>
      </c>
      <c r="AF366" s="120"/>
      <c r="AG366" s="120"/>
      <c r="AH366" s="120"/>
      <c r="AI366" s="120"/>
      <c r="AJ366" s="120"/>
      <c r="AK366" s="120"/>
      <c r="AL366" s="120"/>
      <c r="AM366" s="120"/>
      <c r="AN366" s="120"/>
      <c r="AO366" s="120"/>
      <c r="AP366" s="120"/>
      <c r="AQ366" s="120"/>
      <c r="AR366" s="120"/>
      <c r="AS366" s="120"/>
      <c r="AT366" s="120"/>
      <c r="AU366" s="120"/>
      <c r="AV366" s="120"/>
      <c r="AW366" s="120"/>
      <c r="AX366" s="120"/>
      <c r="AY366" s="120"/>
      <c r="AZ366" s="120"/>
      <c r="BA366" s="120"/>
      <c r="BB366" s="120"/>
      <c r="BC366" s="120"/>
      <c r="BD366" s="120"/>
      <c r="BE366" s="120"/>
      <c r="BF366" s="120"/>
      <c r="BG366" s="120"/>
      <c r="BH366" s="120"/>
      <c r="BI366" s="120"/>
      <c r="BJ366" s="120"/>
      <c r="BK366" s="120"/>
      <c r="BL366" s="120"/>
      <c r="BM366" s="120"/>
      <c r="BN366" s="120"/>
      <c r="BO366" s="120"/>
      <c r="BP366" s="120"/>
      <c r="BQ366" s="120"/>
      <c r="BR366" s="1399"/>
      <c r="BS366" s="1399"/>
      <c r="BT366" s="1399"/>
      <c r="BU366" s="1399"/>
      <c r="BV366" s="1399"/>
      <c r="BW366" s="1399"/>
      <c r="BX366" s="1399"/>
      <c r="BY366" s="1399"/>
      <c r="BZ366" s="1399"/>
      <c r="CA366" s="1399"/>
      <c r="CB366" s="1399"/>
      <c r="CC366" s="1399"/>
      <c r="CD366" s="1399"/>
      <c r="CE366" s="1399"/>
      <c r="CF366" s="1399"/>
      <c r="CI366" s="1399"/>
      <c r="CJ366" s="1399"/>
    </row>
    <row r="367" spans="1:116" s="480" customFormat="1" ht="7.5" customHeight="1">
      <c r="A367" s="1507"/>
      <c r="B367" s="1633"/>
      <c r="C367" s="1910"/>
      <c r="D367" s="1402"/>
      <c r="E367" s="1403"/>
      <c r="F367" s="1403"/>
      <c r="G367" s="1404"/>
      <c r="H367" s="1409"/>
      <c r="I367" s="1409" t="str">
        <f>'4.2.3BR'!G135</f>
        <v>LRB20</v>
      </c>
      <c r="J367" s="1409"/>
      <c r="K367" s="1409"/>
      <c r="L367" s="1409"/>
      <c r="M367" s="1409"/>
      <c r="N367" s="1403"/>
      <c r="O367" s="1409"/>
      <c r="P367" s="1409"/>
      <c r="Q367" s="1409"/>
      <c r="R367" s="1408"/>
      <c r="S367" s="1403"/>
      <c r="T367" s="1409"/>
      <c r="U367" s="1409"/>
      <c r="V367" s="1410">
        <f>'4.2.3BR'!K135</f>
        <v>125277</v>
      </c>
      <c r="W367" s="1911" t="s">
        <v>596</v>
      </c>
      <c r="X367" s="1412">
        <f>'4.2.3BR'!O135</f>
        <v>126123</v>
      </c>
      <c r="Y367" s="853"/>
      <c r="Z367" s="1570"/>
      <c r="AA367" s="1570"/>
      <c r="AB367" s="1415">
        <f>'4.2.3BR'!R135</f>
        <v>846</v>
      </c>
      <c r="AC367" s="1428"/>
      <c r="AD367" s="505"/>
      <c r="AE367" s="479">
        <f>'4.2.3BR'!CB135</f>
        <v>0</v>
      </c>
      <c r="AF367" s="120"/>
      <c r="AG367" s="120"/>
      <c r="AH367" s="120"/>
      <c r="AI367" s="120"/>
      <c r="AJ367" s="120"/>
      <c r="AK367" s="120"/>
      <c r="AL367" s="120"/>
      <c r="AM367" s="120"/>
      <c r="AN367" s="120"/>
      <c r="AO367" s="120"/>
      <c r="AP367" s="120"/>
      <c r="AQ367" s="120"/>
      <c r="AR367" s="120"/>
      <c r="AS367" s="120"/>
      <c r="AT367" s="120"/>
      <c r="AU367" s="120"/>
      <c r="AV367" s="120"/>
      <c r="AW367" s="120"/>
      <c r="AX367" s="120"/>
      <c r="AY367" s="120"/>
      <c r="AZ367" s="120"/>
      <c r="BA367" s="120"/>
      <c r="BB367" s="120"/>
      <c r="BC367" s="120"/>
      <c r="BD367" s="120"/>
      <c r="BE367" s="120"/>
      <c r="BF367" s="120"/>
      <c r="BG367" s="120"/>
      <c r="BH367" s="120"/>
      <c r="BI367" s="120"/>
      <c r="BJ367" s="120"/>
      <c r="BK367" s="120"/>
      <c r="BL367" s="120"/>
      <c r="BM367" s="120"/>
      <c r="BN367" s="120"/>
      <c r="BO367" s="120"/>
      <c r="BP367" s="120"/>
      <c r="BQ367" s="120"/>
      <c r="BR367" s="1399"/>
      <c r="BS367" s="1399"/>
      <c r="BT367" s="1399"/>
      <c r="BU367" s="1399"/>
      <c r="BV367" s="1399"/>
      <c r="BW367" s="1399"/>
      <c r="BX367" s="1399"/>
      <c r="BY367" s="1399"/>
      <c r="BZ367" s="1399"/>
      <c r="CA367" s="1399"/>
      <c r="CB367" s="1399"/>
      <c r="CC367" s="1399"/>
      <c r="CD367" s="1399"/>
      <c r="CE367" s="1399"/>
      <c r="CF367" s="1399"/>
      <c r="CI367" s="1399"/>
      <c r="CJ367" s="1399"/>
    </row>
    <row r="368" spans="1:116" s="480" customFormat="1" ht="7.5" customHeight="1">
      <c r="A368" s="1507"/>
      <c r="B368" s="1633"/>
      <c r="C368" s="1910"/>
      <c r="D368" s="1402"/>
      <c r="E368" s="1403"/>
      <c r="F368" s="1403"/>
      <c r="G368" s="1404" t="s">
        <v>727</v>
      </c>
      <c r="H368" s="1409"/>
      <c r="I368" s="1409"/>
      <c r="J368" s="1409"/>
      <c r="K368" s="1409"/>
      <c r="L368" s="1409"/>
      <c r="M368" s="1409"/>
      <c r="N368" s="1403"/>
      <c r="O368" s="1409"/>
      <c r="P368" s="1409"/>
      <c r="Q368" s="1409"/>
      <c r="R368" s="1408"/>
      <c r="S368" s="1403"/>
      <c r="T368" s="1409"/>
      <c r="U368" s="1409"/>
      <c r="V368" s="1410">
        <f>X367</f>
        <v>126123</v>
      </c>
      <c r="W368" s="1911" t="s">
        <v>596</v>
      </c>
      <c r="X368" s="1412">
        <f>V369</f>
        <v>126874</v>
      </c>
      <c r="Y368" s="853"/>
      <c r="Z368" s="1570"/>
      <c r="AA368" s="1570"/>
      <c r="AB368" s="1415">
        <f>X368-V368-Z368</f>
        <v>751</v>
      </c>
      <c r="AC368" s="1428"/>
      <c r="AD368" s="505"/>
      <c r="AE368" s="479" t="str">
        <f>'4.2.1NEE'!AR184</f>
        <v>L &lt; 1,000 m</v>
      </c>
      <c r="AF368" s="120"/>
      <c r="AG368" s="120"/>
      <c r="AH368" s="120"/>
      <c r="AI368" s="120"/>
      <c r="AJ368" s="120"/>
      <c r="AK368" s="120"/>
      <c r="AL368" s="120"/>
      <c r="AM368" s="120"/>
      <c r="AN368" s="120"/>
      <c r="AO368" s="120"/>
      <c r="AP368" s="120"/>
      <c r="AQ368" s="120"/>
      <c r="AR368" s="120"/>
      <c r="AS368" s="120"/>
      <c r="AT368" s="120"/>
      <c r="AU368" s="120"/>
      <c r="AV368" s="120"/>
      <c r="AW368" s="120"/>
      <c r="AX368" s="120"/>
      <c r="AY368" s="120"/>
      <c r="AZ368" s="120"/>
      <c r="BA368" s="120"/>
      <c r="BB368" s="120"/>
      <c r="BC368" s="120"/>
      <c r="BD368" s="120"/>
      <c r="BE368" s="120"/>
      <c r="BF368" s="120"/>
      <c r="BG368" s="120"/>
      <c r="BH368" s="120"/>
      <c r="BI368" s="120"/>
      <c r="BJ368" s="120"/>
      <c r="BK368" s="120"/>
      <c r="BL368" s="120"/>
      <c r="BM368" s="120"/>
      <c r="BN368" s="120"/>
      <c r="BO368" s="120"/>
      <c r="BP368" s="120"/>
      <c r="BQ368" s="120"/>
      <c r="BR368" s="1399"/>
      <c r="BS368" s="1399"/>
      <c r="BT368" s="1399"/>
      <c r="BU368" s="1399"/>
      <c r="BV368" s="1399"/>
      <c r="BW368" s="1399"/>
      <c r="BX368" s="1399"/>
      <c r="BY368" s="1399"/>
      <c r="BZ368" s="1399"/>
      <c r="CA368" s="1399"/>
      <c r="CB368" s="1399"/>
      <c r="CC368" s="1399"/>
      <c r="CD368" s="1399"/>
      <c r="CE368" s="1399"/>
      <c r="CF368" s="1399"/>
      <c r="CI368" s="1399"/>
      <c r="CJ368" s="1399"/>
    </row>
    <row r="369" spans="1:99" s="480" customFormat="1" ht="7.5" customHeight="1">
      <c r="A369" s="1507"/>
      <c r="B369" s="1633"/>
      <c r="C369" s="1910"/>
      <c r="D369" s="1402"/>
      <c r="E369" s="1403"/>
      <c r="F369" s="1403"/>
      <c r="G369" s="1404"/>
      <c r="H369" s="1409"/>
      <c r="I369" s="1409"/>
      <c r="J369" s="1409"/>
      <c r="K369" s="1409"/>
      <c r="L369" s="1409"/>
      <c r="M369" s="1409" t="str">
        <f>'4.2.3BR'!G136</f>
        <v>VD19</v>
      </c>
      <c r="N369" s="1403"/>
      <c r="O369" s="1409"/>
      <c r="P369" s="1409"/>
      <c r="Q369" s="1409"/>
      <c r="R369" s="1408"/>
      <c r="S369" s="1403"/>
      <c r="T369" s="1409"/>
      <c r="U369" s="1409"/>
      <c r="V369" s="1410">
        <f>'4.2.3BR'!K136</f>
        <v>126874</v>
      </c>
      <c r="W369" s="1911" t="s">
        <v>596</v>
      </c>
      <c r="X369" s="1412">
        <f>'4.2.3BR'!O136</f>
        <v>127526</v>
      </c>
      <c r="Y369" s="853"/>
      <c r="Z369" s="1570"/>
      <c r="AA369" s="1570"/>
      <c r="AB369" s="1415">
        <f>'4.2.3BR'!R136</f>
        <v>652</v>
      </c>
      <c r="AC369" s="1428"/>
      <c r="AD369" s="505"/>
      <c r="AE369" s="479">
        <f>'4.2.3BR'!CB136</f>
        <v>0</v>
      </c>
      <c r="AF369" s="120"/>
      <c r="AG369" s="120"/>
      <c r="AH369" s="120"/>
      <c r="AI369" s="120"/>
      <c r="AJ369" s="120"/>
      <c r="AK369" s="120"/>
      <c r="AL369" s="120"/>
      <c r="AM369" s="120"/>
      <c r="AN369" s="120"/>
      <c r="AO369" s="120"/>
      <c r="AP369" s="120"/>
      <c r="AQ369" s="120"/>
      <c r="AR369" s="120"/>
      <c r="AS369" s="120"/>
      <c r="AT369" s="120"/>
      <c r="AU369" s="120"/>
      <c r="AV369" s="120"/>
      <c r="AW369" s="120"/>
      <c r="AX369" s="120"/>
      <c r="AY369" s="120"/>
      <c r="AZ369" s="120"/>
      <c r="BA369" s="120"/>
      <c r="BB369" s="120"/>
      <c r="BC369" s="120"/>
      <c r="BD369" s="120"/>
      <c r="BE369" s="120"/>
      <c r="BF369" s="120"/>
      <c r="BG369" s="120"/>
      <c r="BH369" s="120"/>
      <c r="BI369" s="120"/>
      <c r="BJ369" s="120"/>
      <c r="BK369" s="120"/>
      <c r="BL369" s="120"/>
      <c r="BM369" s="120"/>
      <c r="BN369" s="120"/>
      <c r="BO369" s="120"/>
      <c r="BP369" s="120"/>
      <c r="BQ369" s="120"/>
      <c r="BR369" s="1399"/>
      <c r="BS369" s="1399"/>
      <c r="BT369" s="1399"/>
      <c r="BU369" s="1399"/>
      <c r="BV369" s="1399"/>
      <c r="BW369" s="1399"/>
      <c r="BX369" s="1399"/>
      <c r="BY369" s="1399"/>
      <c r="BZ369" s="1399"/>
      <c r="CA369" s="1399"/>
      <c r="CB369" s="1399"/>
      <c r="CC369" s="1399"/>
      <c r="CD369" s="1399"/>
      <c r="CE369" s="1399"/>
      <c r="CF369" s="1399"/>
      <c r="CI369" s="1399"/>
      <c r="CJ369" s="1399"/>
    </row>
    <row r="370" spans="1:99" s="480" customFormat="1" ht="7.5" customHeight="1">
      <c r="A370" s="1507"/>
      <c r="B370" s="1633"/>
      <c r="C370" s="1910"/>
      <c r="D370" s="1402"/>
      <c r="E370" s="1403"/>
      <c r="F370" s="1403"/>
      <c r="G370" s="1404" t="s">
        <v>728</v>
      </c>
      <c r="H370" s="1409"/>
      <c r="I370" s="1409"/>
      <c r="J370" s="1409"/>
      <c r="K370" s="1409"/>
      <c r="L370" s="1409"/>
      <c r="M370" s="1409"/>
      <c r="N370" s="1403"/>
      <c r="O370" s="1409"/>
      <c r="P370" s="1409"/>
      <c r="Q370" s="1409"/>
      <c r="R370" s="1408"/>
      <c r="S370" s="1403"/>
      <c r="T370" s="1409"/>
      <c r="U370" s="1409"/>
      <c r="V370" s="1410">
        <f>X369</f>
        <v>127526</v>
      </c>
      <c r="W370" s="1911" t="s">
        <v>596</v>
      </c>
      <c r="X370" s="1412">
        <f>V371</f>
        <v>128034</v>
      </c>
      <c r="Y370" s="853"/>
      <c r="Z370" s="1570"/>
      <c r="AA370" s="1570"/>
      <c r="AB370" s="1415">
        <f>X370-V370-Z370</f>
        <v>508</v>
      </c>
      <c r="AC370" s="1428"/>
      <c r="AD370" s="505"/>
      <c r="AE370" s="479" t="str">
        <f>'4.2.1NEE'!AR185</f>
        <v>L &lt; 1,000 m</v>
      </c>
      <c r="AF370" s="120"/>
      <c r="AG370" s="120"/>
      <c r="AH370" s="120"/>
      <c r="AI370" s="120"/>
      <c r="AJ370" s="120"/>
      <c r="AK370" s="120"/>
      <c r="AL370" s="120"/>
      <c r="AM370" s="120"/>
      <c r="AN370" s="120"/>
      <c r="AO370" s="120"/>
      <c r="AP370" s="120"/>
      <c r="AQ370" s="120"/>
      <c r="AR370" s="120"/>
      <c r="AS370" s="120"/>
      <c r="AT370" s="120"/>
      <c r="AU370" s="120"/>
      <c r="AV370" s="120"/>
      <c r="AW370" s="120"/>
      <c r="AX370" s="120"/>
      <c r="AY370" s="120"/>
      <c r="AZ370" s="120"/>
      <c r="BA370" s="120"/>
      <c r="BB370" s="120"/>
      <c r="BC370" s="120"/>
      <c r="BD370" s="120"/>
      <c r="BE370" s="120"/>
      <c r="BF370" s="120"/>
      <c r="BG370" s="120"/>
      <c r="BH370" s="120"/>
      <c r="BI370" s="120"/>
      <c r="BJ370" s="120"/>
      <c r="BK370" s="120"/>
      <c r="BL370" s="120"/>
      <c r="BM370" s="120"/>
      <c r="BN370" s="120"/>
      <c r="BO370" s="120"/>
      <c r="BP370" s="120"/>
      <c r="BQ370" s="120"/>
      <c r="BR370" s="1399"/>
      <c r="BS370" s="1399"/>
      <c r="BT370" s="1399"/>
      <c r="BU370" s="1399"/>
      <c r="BV370" s="1399"/>
      <c r="BW370" s="1399"/>
      <c r="BX370" s="1399"/>
      <c r="BY370" s="1399"/>
      <c r="BZ370" s="1399"/>
      <c r="CA370" s="1399"/>
      <c r="CB370" s="1399"/>
      <c r="CC370" s="1399"/>
      <c r="CD370" s="1399"/>
      <c r="CE370" s="1399"/>
      <c r="CF370" s="1399"/>
      <c r="CI370" s="1399"/>
      <c r="CJ370" s="1399"/>
    </row>
    <row r="371" spans="1:99" s="480" customFormat="1" ht="7.5" customHeight="1">
      <c r="A371" s="1507"/>
      <c r="B371" s="1633"/>
      <c r="C371" s="1910"/>
      <c r="D371" s="1402"/>
      <c r="E371" s="1403"/>
      <c r="F371" s="1403"/>
      <c r="G371" s="1404"/>
      <c r="H371" s="1409"/>
      <c r="I371" s="1409"/>
      <c r="J371" s="1409"/>
      <c r="K371" s="1409"/>
      <c r="L371" s="1409"/>
      <c r="M371" s="1409" t="str">
        <f>'4.2.3BR'!G137</f>
        <v>VD20</v>
      </c>
      <c r="N371" s="1403"/>
      <c r="O371" s="1409"/>
      <c r="P371" s="1409"/>
      <c r="Q371" s="1409"/>
      <c r="R371" s="1408"/>
      <c r="S371" s="1403"/>
      <c r="T371" s="1409"/>
      <c r="U371" s="1409"/>
      <c r="V371" s="1410">
        <f>'4.2.3BR'!K137</f>
        <v>128034</v>
      </c>
      <c r="W371" s="1911" t="s">
        <v>596</v>
      </c>
      <c r="X371" s="1412">
        <f>'4.2.3BR'!O137</f>
        <v>128326</v>
      </c>
      <c r="Y371" s="853"/>
      <c r="Z371" s="1570"/>
      <c r="AA371" s="1570"/>
      <c r="AB371" s="1415">
        <f>'4.2.3BR'!R137</f>
        <v>292</v>
      </c>
      <c r="AC371" s="1428"/>
      <c r="AD371" s="505"/>
      <c r="AE371" s="479">
        <f>'4.2.3BR'!CB137</f>
        <v>0</v>
      </c>
      <c r="AF371" s="120"/>
      <c r="AG371" s="120"/>
      <c r="AH371" s="120"/>
      <c r="AI371" s="120"/>
      <c r="AJ371" s="120"/>
      <c r="AK371" s="120"/>
      <c r="AL371" s="120"/>
      <c r="AM371" s="120"/>
      <c r="AN371" s="120"/>
      <c r="AO371" s="120"/>
      <c r="AP371" s="120"/>
      <c r="AQ371" s="120"/>
      <c r="AR371" s="120"/>
      <c r="AS371" s="120"/>
      <c r="AT371" s="120"/>
      <c r="AU371" s="120"/>
      <c r="AV371" s="120"/>
      <c r="AW371" s="120"/>
      <c r="AX371" s="120"/>
      <c r="AY371" s="120"/>
      <c r="AZ371" s="120"/>
      <c r="BA371" s="120"/>
      <c r="BB371" s="120"/>
      <c r="BC371" s="120"/>
      <c r="BD371" s="120"/>
      <c r="BE371" s="120"/>
      <c r="BF371" s="120"/>
      <c r="BG371" s="120"/>
      <c r="BH371" s="120"/>
      <c r="BI371" s="120"/>
      <c r="BJ371" s="120"/>
      <c r="BK371" s="120"/>
      <c r="BL371" s="120"/>
      <c r="BM371" s="120"/>
      <c r="BN371" s="120"/>
      <c r="BO371" s="120"/>
      <c r="BP371" s="120"/>
      <c r="BQ371" s="120"/>
      <c r="BR371" s="1399"/>
      <c r="BS371" s="1399"/>
      <c r="BT371" s="1399"/>
      <c r="BU371" s="1399"/>
      <c r="BV371" s="1399"/>
      <c r="BW371" s="1399"/>
      <c r="BX371" s="1399"/>
      <c r="BY371" s="1399"/>
      <c r="BZ371" s="1399"/>
      <c r="CA371" s="1399"/>
      <c r="CB371" s="1399"/>
      <c r="CC371" s="1399"/>
      <c r="CD371" s="1399"/>
      <c r="CE371" s="1399"/>
      <c r="CF371" s="1399"/>
      <c r="CI371" s="1399"/>
      <c r="CJ371" s="1399"/>
    </row>
    <row r="372" spans="1:99" s="480" customFormat="1" ht="7.5" customHeight="1">
      <c r="A372" s="1507"/>
      <c r="B372" s="1633"/>
      <c r="C372" s="1910"/>
      <c r="D372" s="1402"/>
      <c r="E372" s="1403"/>
      <c r="F372" s="1403"/>
      <c r="G372" s="1404" t="s">
        <v>729</v>
      </c>
      <c r="H372" s="1409"/>
      <c r="I372" s="1409"/>
      <c r="J372" s="1409"/>
      <c r="K372" s="1409"/>
      <c r="L372" s="1409"/>
      <c r="M372" s="1409"/>
      <c r="N372" s="1403"/>
      <c r="O372" s="1409"/>
      <c r="P372" s="1409"/>
      <c r="Q372" s="1409"/>
      <c r="R372" s="1408"/>
      <c r="S372" s="1403"/>
      <c r="T372" s="1409"/>
      <c r="U372" s="1409"/>
      <c r="V372" s="1410">
        <f>X371</f>
        <v>128326</v>
      </c>
      <c r="W372" s="1911" t="s">
        <v>596</v>
      </c>
      <c r="X372" s="1412">
        <f>V373</f>
        <v>128948</v>
      </c>
      <c r="Y372" s="853"/>
      <c r="Z372" s="1570"/>
      <c r="AA372" s="1570"/>
      <c r="AB372" s="1415">
        <f>X372-V372-Z372</f>
        <v>622</v>
      </c>
      <c r="AC372" s="1428"/>
      <c r="AD372" s="505"/>
      <c r="AE372" s="479" t="str">
        <f>'4.2.1NEE'!AR186</f>
        <v>L &lt; 1,000 m</v>
      </c>
      <c r="AF372" s="120"/>
      <c r="AG372" s="120"/>
      <c r="AH372" s="120"/>
      <c r="AI372" s="120"/>
      <c r="AJ372" s="120"/>
      <c r="AK372" s="120"/>
      <c r="AL372" s="120"/>
      <c r="AM372" s="120"/>
      <c r="AN372" s="120"/>
      <c r="AO372" s="120"/>
      <c r="AP372" s="120"/>
      <c r="AQ372" s="120"/>
      <c r="AR372" s="120"/>
      <c r="AS372" s="120"/>
      <c r="AT372" s="120"/>
      <c r="AU372" s="120"/>
      <c r="AV372" s="120"/>
      <c r="AW372" s="120"/>
      <c r="AX372" s="120"/>
      <c r="AY372" s="120"/>
      <c r="AZ372" s="120"/>
      <c r="BA372" s="120"/>
      <c r="BB372" s="120"/>
      <c r="BC372" s="120"/>
      <c r="BD372" s="120"/>
      <c r="BE372" s="120"/>
      <c r="BF372" s="120"/>
      <c r="BG372" s="120"/>
      <c r="BH372" s="120"/>
      <c r="BI372" s="120"/>
      <c r="BJ372" s="120"/>
      <c r="BK372" s="120"/>
      <c r="BL372" s="120"/>
      <c r="BM372" s="120"/>
      <c r="BN372" s="120"/>
      <c r="BO372" s="120"/>
      <c r="BP372" s="120"/>
      <c r="BQ372" s="120"/>
      <c r="BR372" s="1399"/>
      <c r="BS372" s="1399"/>
      <c r="BT372" s="1399"/>
      <c r="BU372" s="1399"/>
      <c r="BV372" s="1399"/>
      <c r="BW372" s="1399"/>
      <c r="BX372" s="1399"/>
      <c r="BY372" s="1399"/>
      <c r="BZ372" s="1399"/>
      <c r="CA372" s="1399"/>
      <c r="CB372" s="1399"/>
      <c r="CC372" s="1399"/>
      <c r="CD372" s="1399"/>
      <c r="CE372" s="1399"/>
      <c r="CF372" s="1399"/>
      <c r="CI372" s="1399"/>
      <c r="CJ372" s="1399"/>
    </row>
    <row r="373" spans="1:99" s="119" customFormat="1" ht="7.5" customHeight="1">
      <c r="A373" s="574"/>
      <c r="B373" s="1557"/>
      <c r="C373" s="1895"/>
      <c r="D373" s="1566"/>
      <c r="E373" s="1567"/>
      <c r="F373" s="1567"/>
      <c r="G373" s="1568"/>
      <c r="H373" s="1510"/>
      <c r="I373" s="1510"/>
      <c r="J373" s="1510"/>
      <c r="K373" s="1510"/>
      <c r="L373" s="1510"/>
      <c r="M373" s="1510"/>
      <c r="N373" s="1567"/>
      <c r="O373" s="1510" t="str">
        <f>'4.2.3BR'!G169</f>
        <v>FO19</v>
      </c>
      <c r="P373" s="1510"/>
      <c r="Q373" s="1510"/>
      <c r="R373" s="1569"/>
      <c r="S373" s="1567"/>
      <c r="T373" s="1510"/>
      <c r="U373" s="1510"/>
      <c r="V373" s="2318">
        <f>'4.2.3BR'!I169</f>
        <v>128948</v>
      </c>
      <c r="W373" s="2319"/>
      <c r="X373" s="2319"/>
      <c r="Y373" s="2320"/>
      <c r="Z373" s="1570"/>
      <c r="AA373" s="1570"/>
      <c r="AB373" s="2313" t="s">
        <v>596</v>
      </c>
      <c r="AC373" s="2314"/>
      <c r="AD373" s="491"/>
      <c r="AE373" s="479">
        <f>'4.2.3BR'!CB169</f>
        <v>0</v>
      </c>
      <c r="AF373" s="120"/>
      <c r="AG373" s="120"/>
      <c r="AH373" s="120"/>
      <c r="AI373" s="120"/>
      <c r="AJ373" s="120"/>
      <c r="AK373" s="120"/>
      <c r="AL373" s="120"/>
      <c r="AM373" s="120"/>
      <c r="AN373" s="120"/>
      <c r="AO373" s="120"/>
      <c r="AP373" s="120"/>
      <c r="AQ373" s="120"/>
      <c r="AR373" s="120"/>
      <c r="AS373" s="120"/>
      <c r="AT373" s="120"/>
      <c r="AU373" s="120"/>
      <c r="AV373" s="120"/>
      <c r="AW373" s="120"/>
      <c r="AX373" s="120"/>
      <c r="AY373" s="120"/>
      <c r="AZ373" s="120"/>
      <c r="BA373" s="120"/>
      <c r="BB373" s="120"/>
      <c r="BE373" s="120"/>
      <c r="BF373" s="120"/>
      <c r="BL373" s="120"/>
      <c r="BM373" s="120"/>
      <c r="BN373" s="120"/>
      <c r="BO373" s="120"/>
      <c r="BP373" s="120"/>
      <c r="BQ373" s="120"/>
      <c r="BR373" s="120"/>
      <c r="BS373" s="120"/>
      <c r="BT373" s="120"/>
      <c r="BU373" s="120"/>
      <c r="BV373" s="120"/>
      <c r="BW373" s="120"/>
      <c r="BX373" s="120"/>
      <c r="BY373" s="120"/>
      <c r="BZ373" s="120"/>
      <c r="CA373" s="120"/>
      <c r="CB373" s="120"/>
      <c r="CC373" s="120"/>
      <c r="CD373" s="120"/>
      <c r="CG373" s="120"/>
      <c r="CH373" s="120"/>
      <c r="CS373" s="480"/>
      <c r="CT373" s="480"/>
      <c r="CU373" s="480"/>
    </row>
    <row r="374" spans="1:99" s="119" customFormat="1" ht="7.5" customHeight="1">
      <c r="A374" s="574"/>
      <c r="B374" s="1557"/>
      <c r="C374" s="1895"/>
      <c r="D374" s="1566"/>
      <c r="E374" s="1567"/>
      <c r="F374" s="1567"/>
      <c r="G374" s="1568" t="s">
        <v>784</v>
      </c>
      <c r="H374" s="1510"/>
      <c r="I374" s="1510"/>
      <c r="J374" s="1510"/>
      <c r="K374" s="1510"/>
      <c r="L374" s="1510"/>
      <c r="M374" s="1510"/>
      <c r="N374" s="1567"/>
      <c r="O374" s="1510"/>
      <c r="P374" s="1510"/>
      <c r="Q374" s="1510"/>
      <c r="R374" s="1569"/>
      <c r="S374" s="1567"/>
      <c r="T374" s="1510"/>
      <c r="U374" s="1510"/>
      <c r="V374" s="1419">
        <f>V373</f>
        <v>128948</v>
      </c>
      <c r="W374" s="1411" t="s">
        <v>785</v>
      </c>
      <c r="X374" s="1418">
        <f>V375</f>
        <v>129800</v>
      </c>
      <c r="Y374" s="853"/>
      <c r="Z374" s="1570"/>
      <c r="AA374" s="1570"/>
      <c r="AB374" s="1415">
        <f>X374-V374-Z374</f>
        <v>852</v>
      </c>
      <c r="AC374" s="1414"/>
      <c r="AD374" s="491"/>
      <c r="AE374" s="479" t="str">
        <f>'4.2.1NEE'!AR187</f>
        <v>L &lt; 1,000 m</v>
      </c>
      <c r="AF374" s="120"/>
      <c r="AG374" s="120"/>
      <c r="AH374" s="120"/>
      <c r="AI374" s="120"/>
      <c r="AJ374" s="120"/>
      <c r="AK374" s="120"/>
      <c r="AL374" s="120"/>
      <c r="AM374" s="120"/>
      <c r="AN374" s="120"/>
      <c r="AO374" s="120"/>
      <c r="AP374" s="120"/>
      <c r="AQ374" s="120"/>
      <c r="AR374" s="120"/>
      <c r="AS374" s="120"/>
      <c r="AT374" s="120"/>
      <c r="AU374" s="120"/>
      <c r="AV374" s="120"/>
      <c r="AW374" s="120"/>
      <c r="AX374" s="120"/>
      <c r="AY374" s="120"/>
      <c r="AZ374" s="120"/>
      <c r="BA374" s="120"/>
      <c r="BB374" s="120"/>
      <c r="BC374" s="120"/>
      <c r="BD374" s="120"/>
      <c r="BE374" s="120"/>
      <c r="BF374" s="120"/>
      <c r="BG374" s="120"/>
      <c r="BH374" s="120"/>
      <c r="BI374" s="120"/>
      <c r="BJ374" s="120"/>
      <c r="BK374" s="120"/>
      <c r="BL374" s="120"/>
      <c r="BM374" s="120"/>
      <c r="BN374" s="120"/>
      <c r="BO374" s="120"/>
      <c r="BP374" s="120"/>
      <c r="BQ374" s="120"/>
      <c r="BR374" s="120"/>
      <c r="BS374" s="120"/>
      <c r="BT374" s="120"/>
      <c r="BU374" s="120"/>
      <c r="BV374" s="120"/>
      <c r="BW374" s="120"/>
      <c r="BX374" s="120"/>
      <c r="BY374" s="120"/>
      <c r="BZ374" s="120"/>
      <c r="CA374" s="120"/>
      <c r="CB374" s="120"/>
      <c r="CC374" s="120"/>
      <c r="CD374" s="120"/>
      <c r="CG374" s="120"/>
      <c r="CH374" s="120"/>
      <c r="CS374" s="480"/>
      <c r="CT374" s="480"/>
      <c r="CU374" s="480"/>
    </row>
    <row r="375" spans="1:99" s="119" customFormat="1" ht="7.5" customHeight="1">
      <c r="A375" s="574"/>
      <c r="B375" s="1557"/>
      <c r="C375" s="1895"/>
      <c r="D375" s="1566"/>
      <c r="E375" s="1567"/>
      <c r="F375" s="1567"/>
      <c r="G375" s="1568"/>
      <c r="H375" s="1510"/>
      <c r="I375" s="1510"/>
      <c r="J375" s="1510"/>
      <c r="K375" s="1510"/>
      <c r="L375" s="1510"/>
      <c r="M375" s="1510"/>
      <c r="N375" s="1567"/>
      <c r="O375" s="1510"/>
      <c r="P375" s="1510"/>
      <c r="Q375" s="1510"/>
      <c r="R375" s="1569" t="str">
        <f>'4.2.5BL'!G30</f>
        <v>BL07</v>
      </c>
      <c r="S375" s="1567"/>
      <c r="T375" s="1510"/>
      <c r="U375" s="1510"/>
      <c r="V375" s="2315">
        <f>'4.2.5BL'!I30</f>
        <v>129800</v>
      </c>
      <c r="W375" s="2316"/>
      <c r="X375" s="2316"/>
      <c r="Y375" s="2317"/>
      <c r="Z375" s="1654"/>
      <c r="AA375" s="1654"/>
      <c r="AB375" s="2396" t="s">
        <v>30</v>
      </c>
      <c r="AC375" s="2397"/>
      <c r="AD375" s="491"/>
      <c r="AE375" s="479" t="str">
        <f>'4.2.5BL'!BN30</f>
        <v>TB and TPO</v>
      </c>
      <c r="AF375" s="120"/>
      <c r="AG375" s="120"/>
      <c r="AH375" s="120"/>
      <c r="AI375" s="120"/>
      <c r="AJ375" s="120"/>
      <c r="AK375" s="120"/>
      <c r="AL375" s="120"/>
      <c r="AM375" s="120"/>
      <c r="AN375" s="120"/>
      <c r="AO375" s="120"/>
      <c r="AP375" s="120"/>
      <c r="AQ375" s="120"/>
      <c r="AR375" s="120"/>
      <c r="AS375" s="120"/>
      <c r="AT375" s="120"/>
      <c r="AU375" s="120"/>
      <c r="AV375" s="120"/>
      <c r="AW375" s="120"/>
      <c r="AX375" s="120"/>
      <c r="AY375" s="120"/>
      <c r="AZ375" s="120"/>
      <c r="BA375" s="120"/>
      <c r="BB375" s="120"/>
      <c r="BC375" s="120"/>
      <c r="BD375" s="120"/>
      <c r="BE375" s="120"/>
      <c r="BF375" s="120"/>
      <c r="BG375" s="120"/>
      <c r="BH375" s="120"/>
      <c r="BI375" s="120"/>
      <c r="BJ375" s="120"/>
      <c r="BK375" s="120"/>
      <c r="BQ375" s="480"/>
      <c r="BR375" s="480"/>
      <c r="BS375" s="480"/>
    </row>
    <row r="376" spans="1:99" s="119" customFormat="1" ht="7.5" customHeight="1">
      <c r="A376" s="574"/>
      <c r="B376" s="1557"/>
      <c r="C376" s="1895"/>
      <c r="D376" s="1637"/>
      <c r="E376" s="1638"/>
      <c r="F376" s="1638"/>
      <c r="G376" s="1639" t="s">
        <v>732</v>
      </c>
      <c r="H376" s="1517"/>
      <c r="I376" s="1517"/>
      <c r="J376" s="1517"/>
      <c r="K376" s="1517"/>
      <c r="L376" s="1517"/>
      <c r="M376" s="1517"/>
      <c r="N376" s="1638"/>
      <c r="O376" s="1517"/>
      <c r="P376" s="1517"/>
      <c r="Q376" s="1517"/>
      <c r="R376" s="1640"/>
      <c r="S376" s="1638"/>
      <c r="T376" s="1517"/>
      <c r="U376" s="1517"/>
      <c r="V376" s="1437">
        <f>V375</f>
        <v>129800</v>
      </c>
      <c r="W376" s="1438" t="s">
        <v>30</v>
      </c>
      <c r="X376" s="1439">
        <f>X365</f>
        <v>131500</v>
      </c>
      <c r="Y376" s="1440"/>
      <c r="Z376" s="1669"/>
      <c r="AA376" s="1669"/>
      <c r="AB376" s="1415">
        <f>X376-V376-Z376</f>
        <v>1700</v>
      </c>
      <c r="AC376" s="1444"/>
      <c r="AD376" s="1643"/>
      <c r="AE376" s="1644" t="str">
        <f>'4.2.1NEE'!AR188</f>
        <v>3,000 m &lt; NEE151+NEE152 &lt; 4,000 m</v>
      </c>
      <c r="AF376" s="120"/>
      <c r="AG376" s="120"/>
      <c r="AH376" s="120"/>
      <c r="AI376" s="120"/>
      <c r="AJ376" s="120"/>
      <c r="AK376" s="120"/>
      <c r="AL376" s="120"/>
      <c r="AM376" s="120"/>
      <c r="AN376" s="120"/>
      <c r="AO376" s="120"/>
      <c r="AP376" s="120"/>
      <c r="AQ376" s="120"/>
      <c r="AR376" s="120"/>
      <c r="AS376" s="120"/>
      <c r="AT376" s="120"/>
      <c r="AU376" s="120"/>
      <c r="AV376" s="120"/>
      <c r="AW376" s="120"/>
      <c r="AX376" s="120"/>
      <c r="AY376" s="120"/>
      <c r="AZ376" s="120"/>
      <c r="BA376" s="120"/>
      <c r="BB376" s="120"/>
      <c r="BC376" s="120"/>
      <c r="BD376" s="120"/>
      <c r="BE376" s="120"/>
      <c r="BF376" s="120"/>
      <c r="BG376" s="120"/>
      <c r="BH376" s="120"/>
      <c r="BI376" s="120"/>
      <c r="BJ376" s="120"/>
      <c r="BK376" s="120"/>
      <c r="BL376" s="120"/>
      <c r="BM376" s="120"/>
      <c r="BN376" s="120"/>
      <c r="BO376" s="120"/>
      <c r="BP376" s="120"/>
      <c r="BQ376" s="120"/>
      <c r="BR376" s="120"/>
      <c r="BS376" s="120"/>
      <c r="BT376" s="120"/>
      <c r="BU376" s="120"/>
      <c r="BV376" s="120"/>
      <c r="BW376" s="120"/>
      <c r="BX376" s="120"/>
      <c r="BY376" s="120"/>
      <c r="CB376" s="120"/>
      <c r="CC376" s="120"/>
      <c r="CD376" s="120"/>
      <c r="CE376" s="120"/>
      <c r="CF376" s="120"/>
      <c r="CG376" s="120"/>
      <c r="CH376" s="120"/>
    </row>
    <row r="377" spans="1:99" s="119" customFormat="1" ht="7.5" customHeight="1">
      <c r="A377" s="574"/>
      <c r="B377" s="1557"/>
      <c r="C377" s="1895"/>
      <c r="D377" s="1752"/>
      <c r="E377" s="1753"/>
      <c r="F377" s="1753"/>
      <c r="G377" s="1754"/>
      <c r="H377" s="1755"/>
      <c r="I377" s="1755"/>
      <c r="J377" s="1755"/>
      <c r="K377" s="1755"/>
      <c r="L377" s="1755"/>
      <c r="M377" s="1755"/>
      <c r="N377" s="1753"/>
      <c r="O377" s="1755"/>
      <c r="P377" s="1755"/>
      <c r="Q377" s="1755"/>
      <c r="R377" s="1756"/>
      <c r="S377" s="1753"/>
      <c r="T377" s="1755"/>
      <c r="U377" s="1755"/>
      <c r="V377" s="1757"/>
      <c r="W377" s="1758"/>
      <c r="X377" s="1759"/>
      <c r="Y377" s="1760"/>
      <c r="Z377" s="1761"/>
      <c r="AA377" s="1761"/>
      <c r="AB377" s="1912"/>
      <c r="AC377" s="1763"/>
      <c r="AD377" s="515"/>
      <c r="AE377" s="516"/>
      <c r="AF377" s="120"/>
      <c r="AG377" s="120"/>
      <c r="AH377" s="120"/>
      <c r="AI377" s="120"/>
      <c r="AJ377" s="120"/>
      <c r="AK377" s="120"/>
      <c r="AL377" s="120"/>
      <c r="AM377" s="120"/>
      <c r="AN377" s="120"/>
      <c r="AO377" s="120"/>
      <c r="AP377" s="120"/>
      <c r="AQ377" s="120"/>
      <c r="AR377" s="120"/>
      <c r="AS377" s="120"/>
      <c r="AT377" s="120"/>
      <c r="AU377" s="120"/>
      <c r="AV377" s="120"/>
      <c r="AW377" s="120"/>
      <c r="AX377" s="120"/>
      <c r="AY377" s="120"/>
      <c r="AZ377" s="120"/>
      <c r="BA377" s="120"/>
      <c r="BB377" s="120"/>
      <c r="BC377" s="120"/>
      <c r="BD377" s="120"/>
      <c r="BE377" s="120"/>
      <c r="BF377" s="120"/>
      <c r="BG377" s="120"/>
      <c r="BH377" s="120"/>
      <c r="BI377" s="120"/>
      <c r="BJ377" s="120"/>
      <c r="BK377" s="120"/>
      <c r="BL377" s="120"/>
      <c r="BM377" s="120"/>
      <c r="BN377" s="120"/>
      <c r="BO377" s="120"/>
      <c r="BP377" s="120"/>
      <c r="BQ377" s="120"/>
      <c r="BZ377" s="120"/>
      <c r="CA377" s="120"/>
      <c r="CB377" s="120"/>
      <c r="CC377" s="120"/>
      <c r="CD377" s="120"/>
      <c r="CE377" s="120"/>
      <c r="CF377" s="120"/>
      <c r="CG377" s="120"/>
      <c r="CH377" s="120"/>
    </row>
    <row r="378" spans="1:99" s="119" customFormat="1" ht="7.5" customHeight="1">
      <c r="A378" s="574"/>
      <c r="B378" s="1557"/>
      <c r="C378" s="1895"/>
      <c r="D378" s="1558"/>
      <c r="E378" s="1559"/>
      <c r="F378" s="1561"/>
      <c r="G378" s="1561"/>
      <c r="H378" s="1561"/>
      <c r="I378" s="1561"/>
      <c r="J378" s="1561"/>
      <c r="K378" s="1561"/>
      <c r="L378" s="1561"/>
      <c r="M378" s="1561"/>
      <c r="N378" s="1559"/>
      <c r="O378" s="1561"/>
      <c r="P378" s="1561" t="str">
        <f>'4.2.4IC'!G30</f>
        <v>IC09</v>
      </c>
      <c r="Q378" s="1561"/>
      <c r="R378" s="1562"/>
      <c r="S378" s="1559"/>
      <c r="T378" s="1561"/>
      <c r="U378" s="1561"/>
      <c r="V378" s="2310">
        <f>'4.2.4IC'!I30</f>
        <v>130750</v>
      </c>
      <c r="W378" s="2311"/>
      <c r="X378" s="2311"/>
      <c r="Y378" s="2312"/>
      <c r="Z378" s="1712"/>
      <c r="AA378" s="1712"/>
      <c r="AB378" s="2308" t="s">
        <v>30</v>
      </c>
      <c r="AC378" s="2309"/>
      <c r="AD378" s="489"/>
      <c r="AE378" s="490" t="str">
        <f>'4.2.4IC'!AP30</f>
        <v>Quang Ngai IC</v>
      </c>
      <c r="AF378" s="120"/>
      <c r="AG378" s="120"/>
      <c r="AH378" s="120"/>
      <c r="AI378" s="120"/>
      <c r="AJ378" s="120"/>
      <c r="AK378" s="120"/>
      <c r="AL378" s="120"/>
      <c r="AM378" s="120"/>
      <c r="AN378" s="120"/>
      <c r="AO378" s="120"/>
      <c r="AP378" s="120"/>
      <c r="AQ378" s="120"/>
      <c r="AR378" s="120"/>
      <c r="AS378" s="120"/>
      <c r="AT378" s="120"/>
      <c r="AU378" s="120"/>
      <c r="AV378" s="120"/>
      <c r="AW378" s="120"/>
      <c r="AX378" s="120"/>
      <c r="AY378" s="120"/>
      <c r="AZ378" s="120"/>
      <c r="BA378" s="120"/>
      <c r="BB378" s="120"/>
      <c r="BC378" s="120"/>
      <c r="BD378" s="120"/>
      <c r="BE378" s="120"/>
      <c r="BF378" s="120"/>
      <c r="BG378" s="120"/>
      <c r="BH378" s="120"/>
      <c r="BI378" s="120"/>
      <c r="BJ378" s="120"/>
      <c r="BK378" s="120"/>
      <c r="BL378" s="120"/>
      <c r="BM378" s="120"/>
      <c r="BN378" s="120"/>
      <c r="BO378" s="120"/>
      <c r="BP378" s="120"/>
      <c r="BQ378" s="120"/>
      <c r="BR378" s="120"/>
      <c r="BS378" s="120"/>
      <c r="BT378" s="120"/>
      <c r="BU378" s="120"/>
      <c r="BV378" s="120"/>
      <c r="BW378" s="120"/>
      <c r="BX378" s="120"/>
      <c r="BY378" s="120"/>
      <c r="BZ378" s="120"/>
      <c r="CA378" s="120"/>
      <c r="CB378" s="120"/>
      <c r="CC378" s="120"/>
      <c r="CD378" s="120"/>
      <c r="CE378" s="120"/>
      <c r="CF378" s="120"/>
      <c r="CG378" s="120"/>
      <c r="CH378" s="120"/>
    </row>
    <row r="379" spans="1:99" s="119" customFormat="1" ht="7.5" customHeight="1">
      <c r="A379" s="574"/>
      <c r="B379" s="1557"/>
      <c r="C379" s="1502"/>
      <c r="D379" s="1788" t="s">
        <v>535</v>
      </c>
      <c r="E379" s="1789"/>
      <c r="F379" s="1789"/>
      <c r="G379" s="1790"/>
      <c r="H379" s="1790"/>
      <c r="I379" s="1790"/>
      <c r="J379" s="1790"/>
      <c r="K379" s="1790"/>
      <c r="L379" s="1790"/>
      <c r="M379" s="1790"/>
      <c r="N379" s="1789"/>
      <c r="O379" s="1790"/>
      <c r="P379" s="1790"/>
      <c r="Q379" s="1790"/>
      <c r="R379" s="1791"/>
      <c r="S379" s="1789"/>
      <c r="T379" s="1790"/>
      <c r="U379" s="1790"/>
      <c r="V379" s="1792">
        <v>131500</v>
      </c>
      <c r="W379" s="1893" t="s">
        <v>30</v>
      </c>
      <c r="X379" s="1794">
        <v>136000</v>
      </c>
      <c r="Y379" s="1795"/>
      <c r="Z379" s="1796"/>
      <c r="AA379" s="1796"/>
      <c r="AB379" s="1797">
        <f>(X379-V379)-Z379</f>
        <v>4500</v>
      </c>
      <c r="AC379" s="1798"/>
      <c r="AD379" s="1799"/>
      <c r="AE379" s="1800"/>
      <c r="AF379" s="120"/>
      <c r="AG379" s="120"/>
      <c r="AH379" s="120"/>
      <c r="AI379" s="120"/>
      <c r="AJ379" s="120"/>
      <c r="AK379" s="120"/>
      <c r="AL379" s="120"/>
      <c r="AM379" s="120"/>
      <c r="AN379" s="120"/>
      <c r="AO379" s="120"/>
      <c r="AP379" s="120"/>
      <c r="AQ379" s="120"/>
      <c r="AR379" s="120"/>
      <c r="AS379" s="120"/>
      <c r="AT379" s="120"/>
      <c r="AU379" s="120"/>
      <c r="AV379" s="120"/>
      <c r="AW379" s="120"/>
      <c r="AX379" s="120"/>
      <c r="AY379" s="120"/>
      <c r="AZ379" s="120"/>
      <c r="BA379" s="120"/>
      <c r="BB379" s="120"/>
      <c r="BC379" s="120"/>
      <c r="BD379" s="120"/>
      <c r="BE379" s="120"/>
      <c r="BF379" s="120"/>
      <c r="BG379" s="120"/>
      <c r="BH379" s="120"/>
      <c r="BI379" s="120"/>
      <c r="BJ379" s="120"/>
      <c r="BK379" s="120"/>
      <c r="BL379" s="120"/>
      <c r="BM379" s="120"/>
      <c r="BN379" s="120"/>
      <c r="BO379" s="120"/>
      <c r="BP379" s="120"/>
      <c r="BQ379" s="120"/>
      <c r="BR379" s="120"/>
      <c r="BS379" s="120"/>
      <c r="BT379" s="120"/>
      <c r="BU379" s="120"/>
      <c r="BV379" s="120"/>
      <c r="BW379" s="120"/>
      <c r="BX379" s="120"/>
      <c r="BY379" s="120"/>
      <c r="BZ379" s="120"/>
      <c r="CA379" s="120"/>
      <c r="CB379" s="120"/>
      <c r="CC379" s="120"/>
      <c r="CD379" s="120"/>
      <c r="CE379" s="120"/>
      <c r="CF379" s="120"/>
      <c r="CG379" s="120"/>
      <c r="CH379" s="120"/>
      <c r="CI379" s="120"/>
      <c r="CJ379" s="120"/>
    </row>
    <row r="380" spans="1:99" s="480" customFormat="1" ht="7.5" customHeight="1">
      <c r="A380" s="1507"/>
      <c r="B380" s="1664"/>
      <c r="C380" s="1634"/>
      <c r="D380" s="1801"/>
      <c r="E380" s="1802"/>
      <c r="F380" s="1802"/>
      <c r="G380" s="1803"/>
      <c r="H380" s="1804"/>
      <c r="I380" s="1804"/>
      <c r="J380" s="1804"/>
      <c r="K380" s="1804"/>
      <c r="L380" s="1804"/>
      <c r="M380" s="1804"/>
      <c r="N380" s="1802"/>
      <c r="O380" s="1804"/>
      <c r="P380" s="1804"/>
      <c r="Q380" s="1804"/>
      <c r="R380" s="1805"/>
      <c r="S380" s="1802" t="s">
        <v>733</v>
      </c>
      <c r="T380" s="1804"/>
      <c r="U380" s="1804"/>
      <c r="V380" s="1806">
        <f>V379</f>
        <v>131500</v>
      </c>
      <c r="W380" s="1807" t="s">
        <v>30</v>
      </c>
      <c r="X380" s="1808">
        <f>V381</f>
        <v>132913</v>
      </c>
      <c r="Y380" s="1809"/>
      <c r="Z380" s="1810"/>
      <c r="AA380" s="1810"/>
      <c r="AB380" s="1811">
        <f>X380-V380-Z380</f>
        <v>1413</v>
      </c>
      <c r="AC380" s="1812"/>
      <c r="AD380" s="1813"/>
      <c r="AE380" s="1814" t="str">
        <f>'4.2.1NEE'!AR196</f>
        <v>3,000 m &lt; NEE152+NEE153 &lt; 4,000 m</v>
      </c>
      <c r="AF380" s="120"/>
      <c r="AG380" s="120"/>
      <c r="AH380" s="120"/>
      <c r="AI380" s="120"/>
      <c r="AJ380" s="120"/>
      <c r="AK380" s="120"/>
      <c r="AL380" s="120"/>
      <c r="AM380" s="120"/>
      <c r="AN380" s="120"/>
      <c r="AO380" s="120"/>
      <c r="AP380" s="120"/>
      <c r="AQ380" s="120"/>
      <c r="AR380" s="120"/>
      <c r="AS380" s="120"/>
      <c r="AT380" s="120"/>
      <c r="AU380" s="120"/>
      <c r="AV380" s="120"/>
      <c r="AW380" s="120"/>
      <c r="AX380" s="120"/>
      <c r="AY380" s="120"/>
      <c r="AZ380" s="120"/>
      <c r="BA380" s="120"/>
      <c r="BB380" s="120"/>
      <c r="BC380" s="120"/>
      <c r="BD380" s="120"/>
      <c r="BE380" s="120"/>
      <c r="BF380" s="120"/>
      <c r="BG380" s="120"/>
      <c r="BH380" s="120"/>
      <c r="BI380" s="120"/>
      <c r="BJ380" s="120"/>
      <c r="BK380" s="120"/>
      <c r="BL380" s="120"/>
      <c r="BM380" s="120"/>
      <c r="BN380" s="120"/>
      <c r="BO380" s="120"/>
      <c r="BP380" s="120"/>
      <c r="BQ380" s="120"/>
      <c r="BR380" s="120"/>
      <c r="BS380" s="120"/>
      <c r="BT380" s="120"/>
      <c r="BU380" s="120"/>
      <c r="BV380" s="120"/>
      <c r="BW380" s="120"/>
      <c r="BX380" s="120"/>
      <c r="BY380" s="120"/>
      <c r="BZ380" s="120"/>
      <c r="CA380" s="120"/>
      <c r="CB380" s="1399"/>
      <c r="CC380" s="1399"/>
      <c r="CD380" s="1399"/>
      <c r="CE380" s="1399"/>
      <c r="CF380" s="1399"/>
      <c r="CG380" s="1399"/>
      <c r="CH380" s="1399"/>
      <c r="CI380" s="1399"/>
      <c r="CJ380" s="1399"/>
    </row>
    <row r="381" spans="1:99" s="480" customFormat="1" ht="7.5" customHeight="1">
      <c r="A381" s="1507"/>
      <c r="B381" s="1664"/>
      <c r="C381" s="1634"/>
      <c r="D381" s="1381"/>
      <c r="E381" s="1382"/>
      <c r="F381" s="1382"/>
      <c r="G381" s="1383"/>
      <c r="H381" s="1389"/>
      <c r="I381" s="1389"/>
      <c r="J381" s="1389"/>
      <c r="K381" s="1389"/>
      <c r="L381" s="1389"/>
      <c r="M381" s="1389"/>
      <c r="N381" s="1382"/>
      <c r="O381" s="1389"/>
      <c r="P381" s="1389"/>
      <c r="Q381" s="1389"/>
      <c r="R381" s="1388"/>
      <c r="S381" s="1382"/>
      <c r="T381" s="1389" t="str">
        <f>'4.2.3BR'!G198</f>
        <v>ORB09</v>
      </c>
      <c r="U381" s="1389"/>
      <c r="V381" s="1390">
        <f>'4.2.3BR'!K198</f>
        <v>132913</v>
      </c>
      <c r="W381" s="1635" t="s">
        <v>30</v>
      </c>
      <c r="X381" s="1392">
        <f>'4.2.3BR'!O198</f>
        <v>132955</v>
      </c>
      <c r="Y381" s="1393"/>
      <c r="Z381" s="1563"/>
      <c r="AA381" s="1563"/>
      <c r="AB381" s="1415">
        <f>'4.2.3BR'!R198</f>
        <v>42</v>
      </c>
      <c r="AC381" s="1428"/>
      <c r="AD381" s="1636"/>
      <c r="AE381" s="477">
        <f>'4.2.3BR'!CB198</f>
        <v>0</v>
      </c>
      <c r="AF381" s="120"/>
      <c r="AG381" s="120"/>
      <c r="AH381" s="120"/>
      <c r="AI381" s="120"/>
      <c r="AJ381" s="120"/>
      <c r="AK381" s="120"/>
      <c r="AL381" s="120"/>
      <c r="AM381" s="120"/>
      <c r="AN381" s="120"/>
      <c r="AO381" s="120"/>
      <c r="AP381" s="120"/>
      <c r="AQ381" s="120"/>
      <c r="AR381" s="120"/>
      <c r="AS381" s="120"/>
      <c r="AT381" s="120"/>
      <c r="AU381" s="120"/>
      <c r="AV381" s="120"/>
      <c r="AW381" s="120"/>
      <c r="AX381" s="120"/>
      <c r="AY381" s="120"/>
      <c r="AZ381" s="120"/>
      <c r="BA381" s="120"/>
      <c r="BB381" s="120"/>
      <c r="BC381" s="120"/>
      <c r="BD381" s="120"/>
      <c r="BE381" s="120"/>
      <c r="BF381" s="120"/>
      <c r="BG381" s="120"/>
      <c r="BH381" s="120"/>
      <c r="BI381" s="120"/>
      <c r="BJ381" s="120"/>
      <c r="BK381" s="120"/>
      <c r="BL381" s="120"/>
      <c r="BM381" s="120"/>
      <c r="BN381" s="120"/>
      <c r="BO381" s="120"/>
      <c r="BP381" s="120"/>
      <c r="BQ381" s="120"/>
      <c r="BR381" s="120"/>
      <c r="BS381" s="120"/>
      <c r="BT381" s="120"/>
      <c r="BU381" s="120"/>
      <c r="BV381" s="120"/>
      <c r="BW381" s="120"/>
      <c r="BX381" s="120"/>
      <c r="BY381" s="120"/>
      <c r="BZ381" s="120"/>
      <c r="CA381" s="120"/>
      <c r="CB381" s="1399"/>
      <c r="CC381" s="1399"/>
      <c r="CD381" s="1399"/>
      <c r="CE381" s="1399"/>
      <c r="CF381" s="1399"/>
      <c r="CG381" s="1399"/>
      <c r="CH381" s="1399"/>
      <c r="CI381" s="1399"/>
      <c r="CJ381" s="1399"/>
    </row>
    <row r="382" spans="1:99" s="480" customFormat="1" ht="7.5" customHeight="1">
      <c r="A382" s="1507"/>
      <c r="B382" s="1664"/>
      <c r="C382" s="1634"/>
      <c r="D382" s="1381"/>
      <c r="E382" s="1382"/>
      <c r="F382" s="1382"/>
      <c r="G382" s="1383"/>
      <c r="H382" s="1389"/>
      <c r="I382" s="1389"/>
      <c r="J382" s="1389"/>
      <c r="K382" s="1389"/>
      <c r="L382" s="1389"/>
      <c r="M382" s="1389"/>
      <c r="N382" s="1382"/>
      <c r="O382" s="1389"/>
      <c r="P382" s="1389"/>
      <c r="Q382" s="1389"/>
      <c r="R382" s="1388"/>
      <c r="S382" s="1382" t="s">
        <v>734</v>
      </c>
      <c r="T382" s="1389"/>
      <c r="U382" s="1389"/>
      <c r="V382" s="1390">
        <f>X381</f>
        <v>132955</v>
      </c>
      <c r="W382" s="1635" t="s">
        <v>30</v>
      </c>
      <c r="X382" s="1392">
        <f>V383</f>
        <v>134705</v>
      </c>
      <c r="Y382" s="1393"/>
      <c r="Z382" s="1563"/>
      <c r="AA382" s="1563"/>
      <c r="AB382" s="1415">
        <f>X382-V382-Z382</f>
        <v>1750</v>
      </c>
      <c r="AC382" s="1428"/>
      <c r="AD382" s="1636"/>
      <c r="AE382" s="477" t="str">
        <f>'4.2.1NEE'!AR197</f>
        <v>1,000 m &lt; L &lt; 2,000 m</v>
      </c>
      <c r="AF382" s="120"/>
      <c r="AG382" s="120"/>
      <c r="AH382" s="120"/>
      <c r="AI382" s="120"/>
      <c r="AJ382" s="120"/>
      <c r="AK382" s="120"/>
      <c r="AL382" s="120"/>
      <c r="AM382" s="120"/>
      <c r="AN382" s="120"/>
      <c r="AO382" s="120"/>
      <c r="AP382" s="120"/>
      <c r="AQ382" s="120"/>
      <c r="AR382" s="120"/>
      <c r="AS382" s="120"/>
      <c r="AT382" s="120"/>
      <c r="AU382" s="120"/>
      <c r="AV382" s="120"/>
      <c r="AW382" s="120"/>
      <c r="AX382" s="120"/>
      <c r="AY382" s="120"/>
      <c r="AZ382" s="120"/>
      <c r="BA382" s="120"/>
      <c r="BB382" s="120"/>
      <c r="BC382" s="120"/>
      <c r="BD382" s="120"/>
      <c r="BE382" s="120"/>
      <c r="BF382" s="120"/>
      <c r="BG382" s="120"/>
      <c r="BH382" s="120"/>
      <c r="BI382" s="119"/>
      <c r="BJ382" s="119"/>
      <c r="BK382" s="119"/>
      <c r="BL382" s="120"/>
      <c r="BM382" s="120"/>
      <c r="BN382" s="120"/>
      <c r="BO382" s="120"/>
      <c r="BP382" s="120"/>
      <c r="BQ382" s="120"/>
      <c r="BR382" s="120"/>
      <c r="BS382" s="120"/>
      <c r="BT382" s="120"/>
      <c r="BU382" s="120"/>
      <c r="BV382" s="120"/>
      <c r="BW382" s="120"/>
      <c r="BX382" s="120"/>
      <c r="BY382" s="120"/>
      <c r="BZ382" s="120"/>
      <c r="CA382" s="120"/>
      <c r="CB382" s="1399"/>
      <c r="CC382" s="1399"/>
      <c r="CD382" s="1399"/>
      <c r="CE382" s="1399"/>
      <c r="CF382" s="1399"/>
      <c r="CG382" s="1399"/>
      <c r="CH382" s="1399"/>
      <c r="CI382" s="1399"/>
      <c r="CJ382" s="1399"/>
    </row>
    <row r="383" spans="1:99" s="119" customFormat="1" ht="7.5" customHeight="1">
      <c r="A383" s="574"/>
      <c r="B383" s="1557"/>
      <c r="C383" s="1502"/>
      <c r="D383" s="1566"/>
      <c r="E383" s="1567"/>
      <c r="F383" s="1567"/>
      <c r="G383" s="1568"/>
      <c r="H383" s="1510"/>
      <c r="I383" s="1510"/>
      <c r="J383" s="1510"/>
      <c r="K383" s="1510"/>
      <c r="L383" s="1510"/>
      <c r="M383" s="1510"/>
      <c r="N383" s="1567"/>
      <c r="O383" s="1510"/>
      <c r="P383" s="1510"/>
      <c r="Q383" s="1510"/>
      <c r="R383" s="1569"/>
      <c r="S383" s="1567"/>
      <c r="T383" s="1510"/>
      <c r="U383" s="1510" t="s">
        <v>370</v>
      </c>
      <c r="V383" s="1410">
        <f>'4.2.3BR'!K199</f>
        <v>134705</v>
      </c>
      <c r="W383" s="1411" t="s">
        <v>30</v>
      </c>
      <c r="X383" s="1412">
        <f>'4.2.3BR'!O199</f>
        <v>134747</v>
      </c>
      <c r="Y383" s="853"/>
      <c r="Z383" s="1570"/>
      <c r="AA383" s="1570"/>
      <c r="AB383" s="2313" t="s">
        <v>30</v>
      </c>
      <c r="AC383" s="2314"/>
      <c r="AD383" s="491"/>
      <c r="AE383" s="492">
        <f>'4.2.3BR'!CB199</f>
        <v>0</v>
      </c>
      <c r="AF383" s="1399"/>
      <c r="AG383" s="1399"/>
      <c r="AH383" s="1399"/>
      <c r="AI383" s="1399"/>
      <c r="AJ383" s="1399"/>
      <c r="AK383" s="1399"/>
      <c r="AL383" s="1399"/>
      <c r="AM383" s="1399"/>
      <c r="AN383" s="1399"/>
      <c r="AO383" s="1399"/>
      <c r="AP383" s="1399"/>
      <c r="AQ383" s="1399"/>
      <c r="AR383" s="1399"/>
      <c r="AS383" s="1399"/>
      <c r="AT383" s="1399"/>
      <c r="AU383" s="1399"/>
      <c r="AV383" s="1399"/>
      <c r="AW383" s="1399"/>
      <c r="AX383" s="1399"/>
      <c r="AY383" s="1399"/>
      <c r="AZ383" s="1399"/>
      <c r="BA383" s="1399"/>
      <c r="BB383" s="1399"/>
      <c r="BC383" s="1399"/>
      <c r="BD383" s="1399"/>
      <c r="BE383" s="1399"/>
      <c r="BF383" s="1399"/>
      <c r="BG383" s="1399"/>
      <c r="BH383" s="1399"/>
      <c r="BI383" s="1399"/>
      <c r="BJ383" s="1399"/>
      <c r="BK383" s="1399"/>
      <c r="BL383" s="120"/>
      <c r="BM383" s="120"/>
      <c r="BN383" s="120"/>
      <c r="BO383" s="120"/>
      <c r="BP383" s="120"/>
      <c r="BQ383" s="120"/>
      <c r="BR383" s="120"/>
      <c r="BS383" s="120"/>
      <c r="BT383" s="120"/>
      <c r="BU383" s="120"/>
      <c r="BV383" s="120"/>
      <c r="BW383" s="120"/>
      <c r="BX383" s="120"/>
      <c r="BY383" s="120"/>
      <c r="BZ383" s="120"/>
      <c r="CA383" s="120"/>
      <c r="CB383" s="120"/>
      <c r="CC383" s="120"/>
      <c r="CD383" s="120"/>
      <c r="CI383" s="120"/>
      <c r="CJ383" s="120"/>
    </row>
    <row r="384" spans="1:99" s="119" customFormat="1" ht="7.5" customHeight="1">
      <c r="A384" s="574"/>
      <c r="B384" s="1557"/>
      <c r="C384" s="1502"/>
      <c r="D384" s="1637"/>
      <c r="E384" s="1638"/>
      <c r="F384" s="1638"/>
      <c r="G384" s="1639"/>
      <c r="H384" s="1517"/>
      <c r="I384" s="1517"/>
      <c r="J384" s="1517"/>
      <c r="K384" s="1517"/>
      <c r="L384" s="1517"/>
      <c r="M384" s="1517"/>
      <c r="N384" s="1638"/>
      <c r="O384" s="1517"/>
      <c r="P384" s="1517"/>
      <c r="Q384" s="1517"/>
      <c r="R384" s="1640"/>
      <c r="S384" s="1638" t="s">
        <v>735</v>
      </c>
      <c r="T384" s="1517"/>
      <c r="U384" s="1517"/>
      <c r="V384" s="1437">
        <f>X383</f>
        <v>134747</v>
      </c>
      <c r="W384" s="1438" t="s">
        <v>30</v>
      </c>
      <c r="X384" s="1439">
        <f>X379</f>
        <v>136000</v>
      </c>
      <c r="Y384" s="1440"/>
      <c r="Z384" s="1669"/>
      <c r="AA384" s="1669"/>
      <c r="AB384" s="1443">
        <f>X384-V384-Z384</f>
        <v>1253</v>
      </c>
      <c r="AC384" s="1444"/>
      <c r="AD384" s="1643"/>
      <c r="AE384" s="1644" t="str">
        <f>'4.2.1NEE'!AR198</f>
        <v>3,000 m &lt; NEE154+NEE155 &lt; 4,000 m</v>
      </c>
      <c r="AF384" s="1399"/>
      <c r="AG384" s="1399"/>
      <c r="AH384" s="1399"/>
      <c r="AI384" s="1399"/>
      <c r="AJ384" s="1399"/>
      <c r="AK384" s="1399"/>
      <c r="AL384" s="1399"/>
      <c r="AM384" s="1399"/>
      <c r="AN384" s="1399"/>
      <c r="AO384" s="1399"/>
      <c r="AP384" s="1399"/>
      <c r="AQ384" s="1399"/>
      <c r="AR384" s="1399"/>
      <c r="AS384" s="1399"/>
      <c r="AT384" s="1399"/>
      <c r="AU384" s="1399"/>
      <c r="AV384" s="1399"/>
      <c r="AW384" s="1399"/>
      <c r="AX384" s="1399"/>
      <c r="AY384" s="1399"/>
      <c r="AZ384" s="1399"/>
      <c r="BA384" s="1399"/>
      <c r="BB384" s="1399"/>
      <c r="BC384" s="1399"/>
      <c r="BD384" s="1399"/>
      <c r="BE384" s="1399"/>
      <c r="BF384" s="1399"/>
      <c r="BG384" s="1399"/>
      <c r="BH384" s="1399"/>
      <c r="BI384" s="1399"/>
      <c r="BJ384" s="1399"/>
      <c r="BK384" s="1399"/>
      <c r="BR384" s="120"/>
      <c r="BS384" s="120"/>
      <c r="BT384" s="120"/>
      <c r="BU384" s="120"/>
      <c r="BV384" s="120"/>
      <c r="BW384" s="120"/>
      <c r="BX384" s="120"/>
      <c r="BY384" s="120"/>
      <c r="BZ384" s="120"/>
      <c r="CA384" s="120"/>
      <c r="CB384" s="120"/>
      <c r="CC384" s="120"/>
      <c r="CD384" s="120"/>
      <c r="CI384" s="120"/>
      <c r="CJ384" s="120"/>
    </row>
    <row r="385" spans="1:94" s="119" customFormat="1" ht="7.5" customHeight="1">
      <c r="A385" s="574"/>
      <c r="B385" s="1557"/>
      <c r="C385" s="1502"/>
      <c r="D385" s="1645"/>
      <c r="E385" s="1646"/>
      <c r="F385" s="1646"/>
      <c r="G385" s="1647"/>
      <c r="H385" s="1530"/>
      <c r="I385" s="1530"/>
      <c r="J385" s="1530"/>
      <c r="K385" s="1530"/>
      <c r="L385" s="1530"/>
      <c r="M385" s="1530"/>
      <c r="N385" s="1646"/>
      <c r="O385" s="1530"/>
      <c r="P385" s="1530"/>
      <c r="Q385" s="1530"/>
      <c r="R385" s="1648"/>
      <c r="S385" s="1646"/>
      <c r="T385" s="1530"/>
      <c r="U385" s="1530"/>
      <c r="V385" s="1735"/>
      <c r="W385" s="1736"/>
      <c r="X385" s="1737"/>
      <c r="Y385" s="1738"/>
      <c r="Z385" s="1739"/>
      <c r="AA385" s="1739"/>
      <c r="AB385" s="1536"/>
      <c r="AC385" s="1537"/>
      <c r="AD385" s="499"/>
      <c r="AE385" s="500"/>
      <c r="AF385" s="1399"/>
      <c r="AG385" s="1399"/>
      <c r="AH385" s="1399"/>
      <c r="AI385" s="1399"/>
      <c r="AJ385" s="1399"/>
      <c r="AK385" s="1399"/>
      <c r="AL385" s="1399"/>
      <c r="AM385" s="1399"/>
      <c r="AN385" s="1399"/>
      <c r="AO385" s="1399"/>
      <c r="AP385" s="1399"/>
      <c r="AQ385" s="1399"/>
      <c r="AR385" s="1399"/>
      <c r="AS385" s="1399"/>
      <c r="AT385" s="1399"/>
      <c r="AU385" s="1399"/>
      <c r="AV385" s="1399"/>
      <c r="AW385" s="1399"/>
      <c r="AX385" s="1399"/>
      <c r="AY385" s="1399"/>
      <c r="AZ385" s="1399"/>
      <c r="BA385" s="1399"/>
      <c r="BB385" s="1399"/>
      <c r="BC385" s="1399"/>
      <c r="BD385" s="1399"/>
      <c r="BE385" s="1399"/>
      <c r="BF385" s="1399"/>
      <c r="BG385" s="1399"/>
      <c r="BH385" s="1399"/>
      <c r="BI385" s="1399"/>
      <c r="BJ385" s="1399"/>
      <c r="BK385" s="1399"/>
      <c r="BL385" s="1399"/>
      <c r="BM385" s="1399"/>
      <c r="BN385" s="1399"/>
      <c r="BO385" s="1399"/>
      <c r="BP385" s="1399"/>
      <c r="BQ385" s="1399"/>
      <c r="BR385" s="120"/>
      <c r="BS385" s="120"/>
      <c r="BT385" s="120"/>
      <c r="BU385" s="120"/>
      <c r="BV385" s="120"/>
      <c r="BW385" s="120"/>
      <c r="BX385" s="120"/>
      <c r="BY385" s="120"/>
      <c r="BZ385" s="120"/>
      <c r="CA385" s="120"/>
      <c r="CB385" s="120"/>
      <c r="CC385" s="120"/>
      <c r="CD385" s="120"/>
      <c r="CE385" s="120"/>
      <c r="CF385" s="120"/>
      <c r="CG385" s="120"/>
      <c r="CH385" s="120"/>
      <c r="CK385" s="120"/>
      <c r="CO385" s="480"/>
      <c r="CP385" s="480"/>
    </row>
    <row r="386" spans="1:94" s="119" customFormat="1" ht="7.5" customHeight="1">
      <c r="A386" s="574"/>
      <c r="B386" s="1557"/>
      <c r="C386" s="1502"/>
      <c r="D386" s="1558"/>
      <c r="E386" s="1559"/>
      <c r="F386" s="1559"/>
      <c r="G386" s="1561"/>
      <c r="H386" s="1561"/>
      <c r="I386" s="1561"/>
      <c r="J386" s="1561"/>
      <c r="K386" s="1561"/>
      <c r="L386" s="1561"/>
      <c r="M386" s="1561"/>
      <c r="N386" s="1559"/>
      <c r="O386" s="1561"/>
      <c r="P386" s="1561"/>
      <c r="Q386" s="1561"/>
      <c r="R386" s="1562"/>
      <c r="S386" s="1559"/>
      <c r="T386" s="1561"/>
      <c r="U386" s="1561"/>
      <c r="V386" s="1390"/>
      <c r="W386" s="1391"/>
      <c r="X386" s="1392"/>
      <c r="Y386" s="1393"/>
      <c r="Z386" s="1563"/>
      <c r="AA386" s="1563"/>
      <c r="AB386" s="1396"/>
      <c r="AC386" s="1447"/>
      <c r="AD386" s="489"/>
      <c r="AE386" s="490"/>
      <c r="AF386" s="1399"/>
      <c r="AG386" s="1399"/>
      <c r="AH386" s="1399"/>
      <c r="AI386" s="1399"/>
      <c r="AJ386" s="1399"/>
      <c r="AK386" s="1399"/>
      <c r="AL386" s="1399"/>
      <c r="AM386" s="1399"/>
      <c r="AN386" s="1399"/>
      <c r="AO386" s="1399"/>
      <c r="AP386" s="1399"/>
      <c r="AQ386" s="1399"/>
      <c r="AR386" s="1399"/>
      <c r="AS386" s="1399"/>
      <c r="AT386" s="1399"/>
      <c r="AU386" s="1399"/>
      <c r="AV386" s="1399"/>
      <c r="AW386" s="1399"/>
      <c r="AX386" s="1399"/>
      <c r="AY386" s="1399"/>
      <c r="AZ386" s="1399"/>
      <c r="BA386" s="1399"/>
      <c r="BB386" s="1399"/>
      <c r="BC386" s="1399"/>
      <c r="BD386" s="1399"/>
      <c r="BE386" s="1399"/>
      <c r="BF386" s="1399"/>
      <c r="BG386" s="1399"/>
      <c r="BH386" s="1399"/>
      <c r="BI386" s="1399"/>
      <c r="BJ386" s="1399"/>
      <c r="BK386" s="1399"/>
      <c r="BL386" s="1399"/>
      <c r="BM386" s="1399"/>
      <c r="BN386" s="1399"/>
      <c r="BO386" s="1399"/>
      <c r="BP386" s="1399"/>
      <c r="BQ386" s="1399"/>
      <c r="BR386" s="120"/>
      <c r="BS386" s="120"/>
      <c r="BT386" s="120"/>
      <c r="BU386" s="120"/>
      <c r="BV386" s="120"/>
      <c r="BW386" s="120"/>
      <c r="BX386" s="120"/>
      <c r="BY386" s="120"/>
      <c r="BZ386" s="120"/>
      <c r="CA386" s="120"/>
      <c r="CB386" s="120"/>
      <c r="CC386" s="120"/>
      <c r="CD386" s="120"/>
      <c r="CE386" s="120"/>
      <c r="CF386" s="120"/>
      <c r="CG386" s="120"/>
      <c r="CH386" s="120"/>
      <c r="CK386" s="120"/>
      <c r="CO386" s="480"/>
      <c r="CP386" s="480"/>
    </row>
    <row r="387" spans="1:94" s="119" customFormat="1" ht="7.5" customHeight="1">
      <c r="A387" s="574"/>
      <c r="B387" s="1557"/>
      <c r="C387" s="1502"/>
      <c r="D387" s="1788" t="s">
        <v>534</v>
      </c>
      <c r="E387" s="1789"/>
      <c r="F387" s="1789"/>
      <c r="G387" s="1790"/>
      <c r="H387" s="1790"/>
      <c r="I387" s="1790"/>
      <c r="J387" s="1790"/>
      <c r="K387" s="1790"/>
      <c r="L387" s="1790"/>
      <c r="M387" s="1790"/>
      <c r="N387" s="1789"/>
      <c r="O387" s="1790"/>
      <c r="P387" s="1790"/>
      <c r="Q387" s="1790"/>
      <c r="R387" s="1791"/>
      <c r="S387" s="1789"/>
      <c r="T387" s="1790"/>
      <c r="U387" s="1790"/>
      <c r="V387" s="1792">
        <v>136000</v>
      </c>
      <c r="W387" s="1793" t="s">
        <v>30</v>
      </c>
      <c r="X387" s="1794">
        <v>139522</v>
      </c>
      <c r="Y387" s="1795"/>
      <c r="Z387" s="1796"/>
      <c r="AA387" s="1796"/>
      <c r="AB387" s="1797">
        <f>(X387-V387)-Z387</f>
        <v>3522</v>
      </c>
      <c r="AC387" s="1798"/>
      <c r="AD387" s="1799"/>
      <c r="AE387" s="1800"/>
      <c r="AF387" s="120"/>
      <c r="AG387" s="120"/>
      <c r="AH387" s="120"/>
      <c r="AI387" s="120"/>
      <c r="AJ387" s="120"/>
      <c r="AK387" s="120"/>
      <c r="AL387" s="120"/>
      <c r="AM387" s="120"/>
      <c r="AN387" s="120"/>
      <c r="AO387" s="120"/>
      <c r="AP387" s="120"/>
      <c r="AQ387" s="120"/>
      <c r="AR387" s="120"/>
      <c r="AS387" s="120"/>
      <c r="AT387" s="120"/>
      <c r="AU387" s="120"/>
      <c r="AV387" s="120"/>
      <c r="AW387" s="120"/>
      <c r="AX387" s="120"/>
      <c r="AY387" s="120"/>
      <c r="AZ387" s="120"/>
      <c r="BA387" s="120"/>
      <c r="BB387" s="120"/>
      <c r="BC387" s="120"/>
      <c r="BD387" s="120"/>
      <c r="BE387" s="120"/>
      <c r="BF387" s="120"/>
      <c r="BG387" s="120"/>
      <c r="BH387" s="120"/>
      <c r="BL387" s="1399"/>
      <c r="BM387" s="1399"/>
      <c r="BN387" s="1399"/>
      <c r="BO387" s="1399"/>
      <c r="BP387" s="1399"/>
      <c r="BQ387" s="1399"/>
      <c r="BR387" s="120"/>
      <c r="BS387" s="120"/>
      <c r="BT387" s="120"/>
      <c r="BU387" s="120"/>
      <c r="BV387" s="120"/>
      <c r="BW387" s="120"/>
      <c r="BX387" s="120"/>
      <c r="BY387" s="120"/>
      <c r="BZ387" s="120"/>
      <c r="CA387" s="120"/>
      <c r="CB387" s="120"/>
      <c r="CC387" s="120"/>
      <c r="CD387" s="120"/>
      <c r="CE387" s="120"/>
      <c r="CF387" s="120"/>
      <c r="CG387" s="120"/>
      <c r="CH387" s="120"/>
      <c r="CK387" s="120"/>
    </row>
    <row r="388" spans="1:94" s="480" customFormat="1" ht="7.5" customHeight="1">
      <c r="A388" s="1507"/>
      <c r="B388" s="1664"/>
      <c r="C388" s="1634"/>
      <c r="D388" s="1801"/>
      <c r="E388" s="1802"/>
      <c r="F388" s="1802"/>
      <c r="G388" s="1803"/>
      <c r="H388" s="1804"/>
      <c r="I388" s="1804"/>
      <c r="J388" s="1804"/>
      <c r="K388" s="1804"/>
      <c r="L388" s="1804"/>
      <c r="M388" s="1804"/>
      <c r="N388" s="1802"/>
      <c r="O388" s="1804"/>
      <c r="P388" s="1804"/>
      <c r="Q388" s="1804"/>
      <c r="R388" s="1805"/>
      <c r="S388" s="1802" t="s">
        <v>736</v>
      </c>
      <c r="T388" s="1804"/>
      <c r="U388" s="1804"/>
      <c r="V388" s="1806">
        <f>V387</f>
        <v>136000</v>
      </c>
      <c r="W388" s="1807" t="s">
        <v>30</v>
      </c>
      <c r="X388" s="1808">
        <f>V389</f>
        <v>138582.5</v>
      </c>
      <c r="Y388" s="1809"/>
      <c r="Z388" s="1810"/>
      <c r="AA388" s="1810"/>
      <c r="AB388" s="1811">
        <f>X388-V388-Z388</f>
        <v>2582.5</v>
      </c>
      <c r="AC388" s="1812"/>
      <c r="AD388" s="1813"/>
      <c r="AE388" s="1814" t="str">
        <f>'4.2.1NEE'!AR200</f>
        <v>3,000 m &lt; NEE154+NEE155 &lt; 4,000 m</v>
      </c>
      <c r="AF388" s="120"/>
      <c r="AG388" s="120"/>
      <c r="AH388" s="120"/>
      <c r="AI388" s="120"/>
      <c r="AJ388" s="120"/>
      <c r="AK388" s="120"/>
      <c r="AL388" s="120"/>
      <c r="AM388" s="120"/>
      <c r="AN388" s="120"/>
      <c r="AO388" s="120"/>
      <c r="AP388" s="120"/>
      <c r="AQ388" s="120"/>
      <c r="AR388" s="120"/>
      <c r="AS388" s="120"/>
      <c r="AT388" s="120"/>
      <c r="AU388" s="120"/>
      <c r="AV388" s="120"/>
      <c r="AW388" s="120"/>
      <c r="AX388" s="120"/>
      <c r="AY388" s="120"/>
      <c r="AZ388" s="120"/>
      <c r="BA388" s="120"/>
      <c r="BB388" s="120"/>
      <c r="BC388" s="120"/>
      <c r="BD388" s="120"/>
      <c r="BE388" s="120"/>
      <c r="BF388" s="120"/>
      <c r="BG388" s="120"/>
      <c r="BH388" s="120"/>
      <c r="BI388" s="120"/>
      <c r="BJ388" s="120"/>
      <c r="BK388" s="120"/>
      <c r="BL388" s="1399"/>
      <c r="BM388" s="1399"/>
      <c r="BN388" s="1399"/>
      <c r="BO388" s="1399"/>
      <c r="BP388" s="1399"/>
      <c r="BQ388" s="1399"/>
      <c r="BR388" s="120"/>
      <c r="BS388" s="120"/>
      <c r="BT388" s="120"/>
      <c r="BU388" s="120"/>
      <c r="BV388" s="120"/>
      <c r="BW388" s="120"/>
      <c r="BX388" s="120"/>
      <c r="BY388" s="120"/>
      <c r="BZ388" s="120"/>
      <c r="CA388" s="120"/>
      <c r="CB388" s="1399"/>
      <c r="CC388" s="1399"/>
      <c r="CD388" s="1399"/>
      <c r="CE388" s="1399"/>
      <c r="CF388" s="1399"/>
      <c r="CG388" s="1399"/>
      <c r="CH388" s="1399"/>
      <c r="CK388" s="1399"/>
    </row>
    <row r="389" spans="1:94" s="119" customFormat="1" ht="7.5" customHeight="1">
      <c r="A389" s="574"/>
      <c r="B389" s="1557"/>
      <c r="C389" s="1401"/>
      <c r="D389" s="1717"/>
      <c r="E389" s="1718"/>
      <c r="F389" s="1718"/>
      <c r="G389" s="1770"/>
      <c r="H389" s="1719"/>
      <c r="I389" s="1719"/>
      <c r="J389" s="1719"/>
      <c r="K389" s="1719"/>
      <c r="L389" s="1719"/>
      <c r="M389" s="1719"/>
      <c r="N389" s="1718"/>
      <c r="O389" s="1719"/>
      <c r="P389" s="1719"/>
      <c r="Q389" s="1719"/>
      <c r="R389" s="1720"/>
      <c r="S389" s="1718"/>
      <c r="T389" s="1719" t="str">
        <f>'4.2.3BR'!G201</f>
        <v>ORB10</v>
      </c>
      <c r="U389" s="1719"/>
      <c r="V389" s="1726">
        <f>'4.2.3BR'!K201</f>
        <v>138582.5</v>
      </c>
      <c r="W389" s="1727" t="s">
        <v>30</v>
      </c>
      <c r="X389" s="1728">
        <f>'4.2.3BR'!O201</f>
        <v>138615.5</v>
      </c>
      <c r="Y389" s="1729"/>
      <c r="Z389" s="1721"/>
      <c r="AA389" s="1721"/>
      <c r="AB389" s="1730">
        <f>'4.2.3BR'!R201</f>
        <v>33</v>
      </c>
      <c r="AC389" s="1913"/>
      <c r="AD389" s="1723"/>
      <c r="AE389" s="1731">
        <f>'4.2.3BR'!CB201</f>
        <v>0</v>
      </c>
      <c r="AF389" s="120"/>
      <c r="AG389" s="120"/>
      <c r="AH389" s="120"/>
      <c r="AI389" s="120"/>
      <c r="AJ389" s="120"/>
      <c r="AK389" s="120"/>
      <c r="AL389" s="120"/>
      <c r="AM389" s="120"/>
      <c r="AN389" s="120"/>
      <c r="AO389" s="120"/>
      <c r="AP389" s="120"/>
      <c r="AQ389" s="120"/>
      <c r="AR389" s="120"/>
      <c r="AS389" s="120"/>
      <c r="AT389" s="120"/>
      <c r="AU389" s="120"/>
      <c r="AV389" s="120"/>
      <c r="AW389" s="120"/>
      <c r="AX389" s="120"/>
      <c r="AY389" s="120"/>
      <c r="AZ389" s="120"/>
      <c r="BA389" s="120"/>
      <c r="BB389" s="120"/>
      <c r="BC389" s="120"/>
      <c r="BD389" s="120"/>
      <c r="BE389" s="120"/>
      <c r="BF389" s="120"/>
      <c r="BG389" s="120"/>
      <c r="BH389" s="120"/>
      <c r="BI389" s="120"/>
      <c r="BJ389" s="120"/>
      <c r="BK389" s="120"/>
      <c r="BZ389" s="120"/>
      <c r="CA389" s="120"/>
      <c r="CE389" s="120"/>
      <c r="CF389" s="120"/>
      <c r="CI389" s="120"/>
      <c r="CJ389" s="120"/>
    </row>
    <row r="390" spans="1:94" s="119" customFormat="1" ht="7.5" customHeight="1">
      <c r="A390" s="574"/>
      <c r="B390" s="1557"/>
      <c r="C390" s="1401"/>
      <c r="D390" s="1820"/>
      <c r="E390" s="1821"/>
      <c r="F390" s="1821"/>
      <c r="G390" s="1822"/>
      <c r="H390" s="1823"/>
      <c r="I390" s="1823"/>
      <c r="J390" s="1823"/>
      <c r="K390" s="1823"/>
      <c r="L390" s="1823"/>
      <c r="M390" s="1823"/>
      <c r="N390" s="1821"/>
      <c r="O390" s="1823"/>
      <c r="P390" s="1823"/>
      <c r="Q390" s="1823"/>
      <c r="R390" s="1824"/>
      <c r="S390" s="1821" t="s">
        <v>737</v>
      </c>
      <c r="T390" s="1823"/>
      <c r="U390" s="1823"/>
      <c r="V390" s="1900">
        <f>X389</f>
        <v>138615.5</v>
      </c>
      <c r="W390" s="1901" t="s">
        <v>30</v>
      </c>
      <c r="X390" s="1902">
        <f>X387</f>
        <v>139522</v>
      </c>
      <c r="Y390" s="1903"/>
      <c r="Z390" s="1914"/>
      <c r="AA390" s="1669"/>
      <c r="AB390" s="1915">
        <f>X390-V390-Z390</f>
        <v>906.5</v>
      </c>
      <c r="AC390" s="1444"/>
      <c r="AD390" s="1643"/>
      <c r="AE390" s="1644" t="str">
        <f>'4.2.1NEE'!AR201</f>
        <v>L &lt; 1,000 m</v>
      </c>
      <c r="AF390" s="120"/>
      <c r="AG390" s="120"/>
      <c r="AH390" s="120"/>
      <c r="AI390" s="120"/>
      <c r="AJ390" s="120"/>
      <c r="AK390" s="120"/>
      <c r="AL390" s="120"/>
      <c r="AM390" s="120"/>
      <c r="AN390" s="120"/>
      <c r="AO390" s="120"/>
      <c r="AP390" s="120"/>
      <c r="AQ390" s="120"/>
      <c r="AR390" s="120"/>
      <c r="AS390" s="120"/>
      <c r="AT390" s="120"/>
      <c r="AU390" s="120"/>
      <c r="AV390" s="120"/>
      <c r="AW390" s="120"/>
      <c r="AX390" s="120"/>
      <c r="AY390" s="120"/>
      <c r="AZ390" s="120"/>
      <c r="BA390" s="120"/>
      <c r="BB390" s="120"/>
      <c r="BC390" s="120"/>
      <c r="BD390" s="120"/>
      <c r="BE390" s="120"/>
      <c r="BF390" s="120"/>
      <c r="BG390" s="120"/>
      <c r="BH390" s="120"/>
      <c r="BI390" s="120"/>
      <c r="BJ390" s="120"/>
      <c r="BK390" s="120"/>
      <c r="BL390" s="120"/>
      <c r="BM390" s="120"/>
      <c r="BN390" s="120"/>
      <c r="BO390" s="120"/>
      <c r="BP390" s="120"/>
      <c r="BQ390" s="120"/>
      <c r="BR390" s="120"/>
      <c r="BS390" s="120"/>
      <c r="BT390" s="120"/>
      <c r="BU390" s="120"/>
      <c r="BV390" s="120"/>
      <c r="BW390" s="120"/>
      <c r="BX390" s="120"/>
      <c r="BY390" s="120"/>
      <c r="CE390" s="120"/>
      <c r="CF390" s="120"/>
      <c r="CI390" s="120"/>
      <c r="CJ390" s="120"/>
    </row>
    <row r="391" spans="1:94" s="119" customFormat="1" ht="7.5" customHeight="1">
      <c r="A391" s="574"/>
      <c r="B391" s="1557"/>
      <c r="C391" s="1401"/>
      <c r="D391" s="1645"/>
      <c r="E391" s="1646"/>
      <c r="F391" s="1646"/>
      <c r="G391" s="1647"/>
      <c r="H391" s="1530"/>
      <c r="I391" s="1530"/>
      <c r="J391" s="1530"/>
      <c r="K391" s="1530"/>
      <c r="L391" s="1530"/>
      <c r="M391" s="1530"/>
      <c r="N391" s="1646"/>
      <c r="O391" s="1530"/>
      <c r="P391" s="1530"/>
      <c r="Q391" s="1530"/>
      <c r="R391" s="1648"/>
      <c r="S391" s="1646"/>
      <c r="T391" s="1530"/>
      <c r="U391" s="1530"/>
      <c r="V391" s="1735"/>
      <c r="W391" s="1736"/>
      <c r="X391" s="1737"/>
      <c r="Y391" s="1738"/>
      <c r="Z391" s="1739"/>
      <c r="AA391" s="1739"/>
      <c r="AB391" s="1536"/>
      <c r="AC391" s="1537"/>
      <c r="AD391" s="499"/>
      <c r="AE391" s="500"/>
      <c r="AF391" s="120"/>
      <c r="AG391" s="120"/>
      <c r="AH391" s="120"/>
      <c r="AI391" s="120"/>
      <c r="AJ391" s="120"/>
      <c r="AK391" s="120"/>
      <c r="AL391" s="120"/>
      <c r="AM391" s="120"/>
      <c r="AN391" s="120"/>
      <c r="AO391" s="120"/>
      <c r="AP391" s="120"/>
      <c r="AQ391" s="120"/>
      <c r="AR391" s="120"/>
      <c r="AS391" s="120"/>
      <c r="AT391" s="120"/>
      <c r="AU391" s="120"/>
      <c r="AV391" s="120"/>
      <c r="AW391" s="120"/>
      <c r="AX391" s="120"/>
      <c r="AY391" s="120"/>
      <c r="AZ391" s="120"/>
      <c r="BA391" s="120"/>
      <c r="BB391" s="120"/>
      <c r="BC391" s="120"/>
      <c r="BD391" s="120"/>
      <c r="BE391" s="120"/>
      <c r="BF391" s="120"/>
      <c r="BG391" s="120"/>
      <c r="BH391" s="120"/>
      <c r="BI391" s="120"/>
      <c r="BJ391" s="120"/>
      <c r="BK391" s="120"/>
      <c r="BL391" s="120"/>
      <c r="BM391" s="120"/>
      <c r="BN391" s="120"/>
      <c r="BO391" s="120"/>
      <c r="BP391" s="120"/>
      <c r="BQ391" s="120"/>
      <c r="BR391" s="120"/>
      <c r="BS391" s="120"/>
      <c r="BT391" s="120"/>
      <c r="BU391" s="120"/>
      <c r="BV391" s="120"/>
      <c r="BW391" s="120"/>
      <c r="BX391" s="120"/>
      <c r="BY391" s="120"/>
      <c r="CE391" s="120"/>
      <c r="CF391" s="120"/>
      <c r="CI391" s="120"/>
      <c r="CJ391" s="120"/>
    </row>
    <row r="392" spans="1:94" s="119" customFormat="1" ht="7.5" customHeight="1">
      <c r="A392" s="579"/>
      <c r="B392" s="1658"/>
      <c r="C392" s="1539"/>
      <c r="D392" s="1659"/>
      <c r="E392" s="1660"/>
      <c r="F392" s="1660"/>
      <c r="G392" s="1661"/>
      <c r="H392" s="1661"/>
      <c r="I392" s="1661"/>
      <c r="J392" s="1661"/>
      <c r="K392" s="1661"/>
      <c r="L392" s="1661"/>
      <c r="M392" s="1661"/>
      <c r="N392" s="1660"/>
      <c r="O392" s="1661"/>
      <c r="P392" s="1661"/>
      <c r="Q392" s="1661"/>
      <c r="R392" s="1662"/>
      <c r="S392" s="1660"/>
      <c r="T392" s="1661"/>
      <c r="U392" s="1661"/>
      <c r="V392" s="1700"/>
      <c r="W392" s="1701"/>
      <c r="X392" s="1702"/>
      <c r="Y392" s="1703"/>
      <c r="Z392" s="1704"/>
      <c r="AA392" s="1704"/>
      <c r="AB392" s="1767"/>
      <c r="AC392" s="1768"/>
      <c r="AD392" s="503"/>
      <c r="AE392" s="504"/>
      <c r="AF392" s="120"/>
      <c r="AG392" s="120"/>
      <c r="AH392" s="120"/>
      <c r="AI392" s="120"/>
      <c r="AJ392" s="120"/>
      <c r="AK392" s="120"/>
      <c r="AL392" s="120"/>
      <c r="AM392" s="120"/>
      <c r="AN392" s="120"/>
      <c r="AO392" s="120"/>
      <c r="AP392" s="120"/>
      <c r="AQ392" s="120"/>
      <c r="AR392" s="120"/>
      <c r="AS392" s="120"/>
      <c r="AT392" s="120"/>
      <c r="AU392" s="120"/>
      <c r="AV392" s="120"/>
      <c r="AW392" s="120"/>
      <c r="AX392" s="120"/>
      <c r="AY392" s="120"/>
      <c r="AZ392" s="120"/>
      <c r="BA392" s="120"/>
      <c r="BB392" s="120"/>
      <c r="BC392" s="120"/>
      <c r="BD392" s="120"/>
      <c r="BE392" s="120"/>
      <c r="BF392" s="120"/>
      <c r="BG392" s="120"/>
      <c r="BH392" s="120"/>
      <c r="BI392" s="120"/>
      <c r="BJ392" s="120"/>
      <c r="BK392" s="120"/>
      <c r="BL392" s="120"/>
      <c r="BM392" s="120"/>
      <c r="BN392" s="120"/>
      <c r="BO392" s="120"/>
      <c r="BP392" s="120"/>
      <c r="BQ392" s="120"/>
      <c r="BR392" s="120"/>
      <c r="BS392" s="120"/>
      <c r="BT392" s="120"/>
      <c r="BU392" s="120"/>
      <c r="BV392" s="120"/>
      <c r="BW392" s="120"/>
      <c r="BX392" s="120"/>
      <c r="BY392" s="120"/>
      <c r="CE392" s="120"/>
      <c r="CF392" s="120"/>
      <c r="CI392" s="120"/>
      <c r="CJ392" s="120"/>
    </row>
    <row r="393" spans="1:94">
      <c r="W393" s="120"/>
      <c r="X393" s="126"/>
      <c r="Y393" s="120"/>
      <c r="Z393" s="120"/>
      <c r="AA393" s="120"/>
      <c r="AB393" s="126"/>
    </row>
    <row r="394" spans="1:94">
      <c r="W394" s="120"/>
      <c r="X394" s="126"/>
      <c r="Y394" s="120"/>
      <c r="Z394" s="120"/>
      <c r="AA394" s="120"/>
      <c r="AB394" s="126"/>
    </row>
    <row r="395" spans="1:94">
      <c r="W395" s="120"/>
      <c r="X395" s="126"/>
      <c r="Y395" s="120"/>
      <c r="Z395" s="120"/>
      <c r="AA395" s="120"/>
      <c r="AB395" s="126"/>
    </row>
    <row r="396" spans="1:94">
      <c r="W396" s="120"/>
      <c r="X396" s="126"/>
      <c r="Y396" s="120"/>
      <c r="Z396" s="120"/>
      <c r="AA396" s="120"/>
      <c r="AB396" s="126"/>
    </row>
    <row r="397" spans="1:94">
      <c r="W397" s="120"/>
      <c r="X397" s="126"/>
      <c r="Y397" s="120"/>
      <c r="Z397" s="120"/>
      <c r="AA397" s="120"/>
      <c r="AB397" s="126"/>
    </row>
    <row r="398" spans="1:94">
      <c r="W398" s="120"/>
      <c r="X398" s="126"/>
      <c r="Y398" s="120"/>
      <c r="Z398" s="120"/>
      <c r="AA398" s="120"/>
      <c r="AB398" s="126"/>
    </row>
    <row r="399" spans="1:94">
      <c r="W399" s="120"/>
      <c r="X399" s="126"/>
      <c r="Y399" s="120"/>
      <c r="Z399" s="120"/>
      <c r="AA399" s="120"/>
      <c r="AB399" s="126"/>
    </row>
    <row r="400" spans="1:94">
      <c r="W400" s="120"/>
      <c r="X400" s="126"/>
      <c r="Y400" s="120"/>
      <c r="Z400" s="120"/>
      <c r="AA400" s="120"/>
      <c r="AB400" s="126"/>
    </row>
    <row r="401" spans="23:31">
      <c r="W401" s="120"/>
      <c r="X401" s="126"/>
      <c r="Y401" s="120"/>
      <c r="Z401" s="120"/>
      <c r="AA401" s="120"/>
      <c r="AB401" s="126"/>
    </row>
    <row r="402" spans="23:31">
      <c r="W402" s="120"/>
      <c r="X402" s="126"/>
      <c r="Y402" s="120"/>
      <c r="Z402" s="120"/>
      <c r="AA402" s="120"/>
      <c r="AB402" s="126"/>
    </row>
    <row r="403" spans="23:31">
      <c r="W403" s="120"/>
      <c r="X403" s="126"/>
      <c r="Y403" s="120"/>
      <c r="Z403" s="120"/>
      <c r="AA403" s="120"/>
      <c r="AB403" s="126"/>
    </row>
    <row r="404" spans="23:31">
      <c r="W404" s="120"/>
      <c r="X404" s="126"/>
      <c r="Y404" s="120"/>
      <c r="Z404" s="120"/>
      <c r="AA404" s="120"/>
      <c r="AB404" s="126"/>
    </row>
    <row r="405" spans="23:31">
      <c r="W405" s="120"/>
      <c r="X405" s="126"/>
      <c r="Y405" s="120"/>
      <c r="Z405" s="120"/>
      <c r="AA405" s="120"/>
      <c r="AB405" s="126"/>
    </row>
    <row r="406" spans="23:31">
      <c r="W406" s="120"/>
      <c r="X406" s="126"/>
      <c r="Y406" s="120"/>
      <c r="Z406" s="120"/>
      <c r="AA406" s="120"/>
      <c r="AB406" s="126"/>
    </row>
    <row r="407" spans="23:31">
      <c r="W407" s="120"/>
      <c r="X407" s="126"/>
      <c r="Y407" s="120"/>
      <c r="Z407" s="120"/>
      <c r="AA407" s="120"/>
      <c r="AB407" s="126"/>
      <c r="AE407" s="120"/>
    </row>
    <row r="408" spans="23:31">
      <c r="W408" s="120"/>
      <c r="X408" s="126"/>
      <c r="Y408" s="120"/>
      <c r="Z408" s="120"/>
      <c r="AA408" s="120"/>
      <c r="AB408" s="126"/>
      <c r="AE408" s="120"/>
    </row>
    <row r="409" spans="23:31">
      <c r="W409" s="120"/>
      <c r="X409" s="126"/>
      <c r="Y409" s="120"/>
      <c r="Z409" s="120"/>
      <c r="AA409" s="120"/>
      <c r="AB409" s="126"/>
      <c r="AE409" s="120"/>
    </row>
    <row r="410" spans="23:31">
      <c r="W410" s="120"/>
      <c r="X410" s="126"/>
      <c r="Y410" s="120"/>
      <c r="Z410" s="120"/>
      <c r="AA410" s="120"/>
      <c r="AB410" s="126"/>
      <c r="AE410" s="120"/>
    </row>
    <row r="411" spans="23:31">
      <c r="W411" s="120"/>
      <c r="X411" s="126"/>
      <c r="Y411" s="120"/>
      <c r="Z411" s="120"/>
      <c r="AA411" s="120"/>
      <c r="AB411" s="126"/>
      <c r="AE411" s="120"/>
    </row>
    <row r="412" spans="23:31">
      <c r="W412" s="120"/>
      <c r="X412" s="126"/>
      <c r="Y412" s="120"/>
      <c r="Z412" s="120"/>
      <c r="AA412" s="120"/>
      <c r="AB412" s="126"/>
      <c r="AE412" s="120"/>
    </row>
    <row r="413" spans="23:31">
      <c r="W413" s="120"/>
      <c r="X413" s="126"/>
      <c r="Y413" s="120"/>
      <c r="Z413" s="120"/>
      <c r="AA413" s="120"/>
      <c r="AB413" s="126"/>
      <c r="AE413" s="120"/>
    </row>
    <row r="414" spans="23:31">
      <c r="W414" s="120"/>
      <c r="X414" s="126"/>
      <c r="Y414" s="120"/>
      <c r="Z414" s="120"/>
      <c r="AA414" s="120"/>
      <c r="AB414" s="126"/>
      <c r="AE414" s="120"/>
    </row>
    <row r="415" spans="23:31">
      <c r="W415" s="120"/>
      <c r="X415" s="126"/>
      <c r="Y415" s="120"/>
      <c r="Z415" s="120"/>
      <c r="AA415" s="120"/>
      <c r="AB415" s="126"/>
      <c r="AE415" s="120"/>
    </row>
    <row r="416" spans="23:31">
      <c r="W416" s="120"/>
      <c r="X416" s="126"/>
      <c r="Y416" s="120"/>
      <c r="Z416" s="120"/>
      <c r="AA416" s="120"/>
      <c r="AB416" s="126"/>
      <c r="AE416" s="120"/>
    </row>
    <row r="417" spans="23:31">
      <c r="W417" s="120"/>
      <c r="X417" s="126"/>
      <c r="Y417" s="120"/>
      <c r="Z417" s="120"/>
      <c r="AA417" s="120"/>
      <c r="AB417" s="126"/>
      <c r="AE417" s="120"/>
    </row>
    <row r="418" spans="23:31">
      <c r="W418" s="120"/>
      <c r="X418" s="126"/>
      <c r="Y418" s="120"/>
      <c r="Z418" s="120"/>
      <c r="AA418" s="120"/>
      <c r="AB418" s="126"/>
      <c r="AE418" s="120"/>
    </row>
    <row r="419" spans="23:31">
      <c r="W419" s="120"/>
      <c r="X419" s="126"/>
      <c r="Y419" s="120"/>
      <c r="Z419" s="120"/>
      <c r="AA419" s="120"/>
      <c r="AB419" s="126"/>
      <c r="AE419" s="120"/>
    </row>
    <row r="420" spans="23:31">
      <c r="W420" s="120"/>
      <c r="X420" s="126"/>
      <c r="Y420" s="120"/>
      <c r="Z420" s="120"/>
      <c r="AA420" s="120"/>
      <c r="AB420" s="126"/>
      <c r="AE420" s="120"/>
    </row>
    <row r="421" spans="23:31">
      <c r="W421" s="120"/>
      <c r="X421" s="126"/>
      <c r="Y421" s="120"/>
      <c r="Z421" s="120"/>
      <c r="AA421" s="120"/>
      <c r="AB421" s="126"/>
      <c r="AE421" s="120"/>
    </row>
    <row r="422" spans="23:31">
      <c r="W422" s="120"/>
      <c r="X422" s="126"/>
      <c r="Y422" s="120"/>
      <c r="Z422" s="120"/>
      <c r="AA422" s="120"/>
      <c r="AB422" s="126"/>
      <c r="AE422" s="120"/>
    </row>
    <row r="423" spans="23:31">
      <c r="W423" s="120"/>
      <c r="X423" s="126"/>
      <c r="Y423" s="120"/>
      <c r="Z423" s="120"/>
      <c r="AA423" s="120"/>
      <c r="AB423" s="126"/>
      <c r="AE423" s="120"/>
    </row>
    <row r="424" spans="23:31">
      <c r="W424" s="120"/>
      <c r="X424" s="126"/>
      <c r="Y424" s="120"/>
      <c r="Z424" s="120"/>
      <c r="AA424" s="120"/>
      <c r="AB424" s="126"/>
      <c r="AE424" s="120"/>
    </row>
    <row r="425" spans="23:31">
      <c r="W425" s="120"/>
      <c r="X425" s="126"/>
      <c r="Y425" s="120"/>
      <c r="Z425" s="120"/>
      <c r="AA425" s="120"/>
      <c r="AB425" s="126"/>
      <c r="AE425" s="120"/>
    </row>
    <row r="426" spans="23:31">
      <c r="W426" s="120"/>
      <c r="X426" s="126"/>
      <c r="Y426" s="120"/>
      <c r="Z426" s="120"/>
      <c r="AA426" s="120"/>
      <c r="AB426" s="126"/>
      <c r="AE426" s="120"/>
    </row>
    <row r="427" spans="23:31">
      <c r="W427" s="120"/>
      <c r="X427" s="126"/>
      <c r="Y427" s="120"/>
      <c r="Z427" s="120"/>
      <c r="AA427" s="120"/>
      <c r="AB427" s="126"/>
      <c r="AE427" s="120"/>
    </row>
    <row r="428" spans="23:31">
      <c r="W428" s="120"/>
      <c r="X428" s="126"/>
      <c r="Y428" s="120"/>
      <c r="Z428" s="120"/>
      <c r="AA428" s="120"/>
      <c r="AB428" s="126"/>
      <c r="AE428" s="120"/>
    </row>
    <row r="429" spans="23:31">
      <c r="W429" s="120"/>
      <c r="X429" s="126"/>
      <c r="Y429" s="120"/>
      <c r="Z429" s="120"/>
      <c r="AA429" s="120"/>
      <c r="AB429" s="126"/>
      <c r="AE429" s="120"/>
    </row>
    <row r="430" spans="23:31">
      <c r="W430" s="120"/>
      <c r="X430" s="126"/>
      <c r="Y430" s="120"/>
      <c r="Z430" s="120"/>
      <c r="AA430" s="120"/>
      <c r="AB430" s="126"/>
      <c r="AE430" s="120"/>
    </row>
    <row r="431" spans="23:31">
      <c r="W431" s="120"/>
      <c r="X431" s="126"/>
      <c r="Y431" s="120"/>
      <c r="Z431" s="120"/>
      <c r="AA431" s="120"/>
      <c r="AB431" s="126"/>
      <c r="AE431" s="120"/>
    </row>
    <row r="432" spans="23:31">
      <c r="W432" s="120"/>
      <c r="X432" s="126"/>
      <c r="Y432" s="120"/>
      <c r="Z432" s="120"/>
      <c r="AA432" s="120"/>
      <c r="AB432" s="126"/>
      <c r="AE432" s="120"/>
    </row>
    <row r="433" spans="23:31">
      <c r="W433" s="120"/>
      <c r="X433" s="126"/>
      <c r="Y433" s="120"/>
      <c r="Z433" s="120"/>
      <c r="AA433" s="120"/>
      <c r="AB433" s="126"/>
      <c r="AE433" s="120"/>
    </row>
    <row r="434" spans="23:31">
      <c r="W434" s="120"/>
      <c r="X434" s="126"/>
      <c r="Y434" s="120"/>
      <c r="Z434" s="120"/>
      <c r="AA434" s="120"/>
      <c r="AB434" s="126"/>
      <c r="AE434" s="120"/>
    </row>
    <row r="435" spans="23:31">
      <c r="W435" s="120"/>
      <c r="X435" s="126"/>
      <c r="Y435" s="120"/>
      <c r="Z435" s="120"/>
      <c r="AA435" s="120"/>
      <c r="AB435" s="126"/>
      <c r="AE435" s="120"/>
    </row>
    <row r="436" spans="23:31">
      <c r="W436" s="120"/>
      <c r="X436" s="126"/>
      <c r="Y436" s="120"/>
      <c r="Z436" s="120"/>
      <c r="AA436" s="120"/>
      <c r="AB436" s="126"/>
      <c r="AE436" s="120"/>
    </row>
    <row r="437" spans="23:31">
      <c r="W437" s="120"/>
      <c r="X437" s="126"/>
      <c r="Y437" s="120"/>
      <c r="Z437" s="120"/>
      <c r="AA437" s="120"/>
      <c r="AB437" s="126"/>
      <c r="AE437" s="120"/>
    </row>
    <row r="438" spans="23:31">
      <c r="W438" s="120"/>
      <c r="X438" s="126"/>
      <c r="Y438" s="120"/>
      <c r="Z438" s="120"/>
      <c r="AA438" s="120"/>
      <c r="AB438" s="126"/>
      <c r="AE438" s="120"/>
    </row>
    <row r="439" spans="23:31">
      <c r="W439" s="120"/>
      <c r="X439" s="126"/>
      <c r="Y439" s="120"/>
      <c r="Z439" s="120"/>
      <c r="AA439" s="120"/>
      <c r="AB439" s="126"/>
      <c r="AE439" s="120"/>
    </row>
    <row r="440" spans="23:31">
      <c r="W440" s="120"/>
      <c r="X440" s="126"/>
      <c r="Y440" s="120"/>
      <c r="Z440" s="120"/>
      <c r="AA440" s="120"/>
      <c r="AB440" s="126"/>
      <c r="AE440" s="120"/>
    </row>
    <row r="441" spans="23:31">
      <c r="W441" s="120"/>
      <c r="X441" s="126"/>
      <c r="Y441" s="120"/>
      <c r="Z441" s="120"/>
      <c r="AA441" s="120"/>
      <c r="AB441" s="126"/>
      <c r="AE441" s="120"/>
    </row>
    <row r="442" spans="23:31">
      <c r="W442" s="120"/>
      <c r="X442" s="126"/>
      <c r="Y442" s="120"/>
      <c r="Z442" s="120"/>
      <c r="AA442" s="120"/>
      <c r="AB442" s="126"/>
      <c r="AE442" s="120"/>
    </row>
    <row r="443" spans="23:31">
      <c r="W443" s="120"/>
      <c r="X443" s="126"/>
      <c r="Y443" s="120"/>
      <c r="Z443" s="120"/>
      <c r="AA443" s="120"/>
      <c r="AB443" s="126"/>
      <c r="AE443" s="120"/>
    </row>
    <row r="444" spans="23:31">
      <c r="W444" s="120"/>
      <c r="X444" s="126"/>
      <c r="Y444" s="120"/>
      <c r="Z444" s="120"/>
      <c r="AA444" s="120"/>
      <c r="AB444" s="126"/>
      <c r="AE444" s="120"/>
    </row>
    <row r="445" spans="23:31">
      <c r="W445" s="120"/>
      <c r="X445" s="126"/>
      <c r="Y445" s="120"/>
      <c r="Z445" s="120"/>
      <c r="AA445" s="120"/>
      <c r="AB445" s="126"/>
      <c r="AE445" s="120"/>
    </row>
    <row r="446" spans="23:31">
      <c r="W446" s="120"/>
      <c r="X446" s="126"/>
      <c r="Y446" s="120"/>
      <c r="Z446" s="120"/>
      <c r="AA446" s="120"/>
      <c r="AB446" s="126"/>
      <c r="AE446" s="120"/>
    </row>
    <row r="447" spans="23:31">
      <c r="W447" s="120"/>
      <c r="X447" s="126"/>
      <c r="Y447" s="120"/>
      <c r="Z447" s="120"/>
      <c r="AA447" s="120"/>
      <c r="AB447" s="126"/>
      <c r="AE447" s="120"/>
    </row>
    <row r="448" spans="23:31">
      <c r="W448" s="120"/>
      <c r="X448" s="126"/>
      <c r="Y448" s="120"/>
      <c r="Z448" s="120"/>
      <c r="AA448" s="120"/>
      <c r="AB448" s="126"/>
      <c r="AE448" s="120"/>
    </row>
    <row r="449" spans="23:31">
      <c r="W449" s="120"/>
      <c r="X449" s="126"/>
      <c r="Y449" s="120"/>
      <c r="Z449" s="120"/>
      <c r="AA449" s="120"/>
      <c r="AB449" s="126"/>
      <c r="AE449" s="120"/>
    </row>
    <row r="450" spans="23:31">
      <c r="W450" s="120"/>
      <c r="X450" s="126"/>
      <c r="Y450" s="120"/>
      <c r="Z450" s="120"/>
      <c r="AA450" s="120"/>
      <c r="AB450" s="126"/>
      <c r="AE450" s="120"/>
    </row>
    <row r="451" spans="23:31">
      <c r="W451" s="120"/>
      <c r="X451" s="126"/>
      <c r="Y451" s="120"/>
      <c r="Z451" s="120"/>
      <c r="AA451" s="120"/>
      <c r="AB451" s="126"/>
      <c r="AE451" s="120"/>
    </row>
    <row r="452" spans="23:31">
      <c r="W452" s="120"/>
      <c r="X452" s="126"/>
      <c r="Y452" s="120"/>
      <c r="Z452" s="120"/>
      <c r="AA452" s="120"/>
      <c r="AB452" s="126"/>
      <c r="AE452" s="120"/>
    </row>
    <row r="453" spans="23:31">
      <c r="W453" s="120"/>
      <c r="X453" s="126"/>
      <c r="Y453" s="120"/>
      <c r="Z453" s="120"/>
      <c r="AA453" s="120"/>
      <c r="AB453" s="126"/>
      <c r="AE453" s="120"/>
    </row>
    <row r="454" spans="23:31">
      <c r="W454" s="120"/>
      <c r="X454" s="126"/>
      <c r="Y454" s="120"/>
      <c r="Z454" s="120"/>
      <c r="AA454" s="120"/>
      <c r="AB454" s="126"/>
      <c r="AE454" s="120"/>
    </row>
    <row r="455" spans="23:31">
      <c r="W455" s="120"/>
      <c r="X455" s="126"/>
      <c r="Y455" s="120"/>
      <c r="Z455" s="120"/>
      <c r="AA455" s="120"/>
      <c r="AB455" s="126"/>
      <c r="AE455" s="120"/>
    </row>
    <row r="456" spans="23:31">
      <c r="W456" s="120"/>
      <c r="X456" s="126"/>
      <c r="Y456" s="120"/>
      <c r="Z456" s="120"/>
      <c r="AA456" s="120"/>
      <c r="AB456" s="126"/>
      <c r="AE456" s="120"/>
    </row>
    <row r="457" spans="23:31">
      <c r="W457" s="120"/>
      <c r="X457" s="126"/>
      <c r="Y457" s="120"/>
      <c r="Z457" s="120"/>
      <c r="AA457" s="120"/>
      <c r="AB457" s="126"/>
      <c r="AE457" s="120"/>
    </row>
    <row r="458" spans="23:31">
      <c r="W458" s="120"/>
      <c r="X458" s="126"/>
      <c r="Y458" s="120"/>
      <c r="Z458" s="120"/>
      <c r="AA458" s="120"/>
      <c r="AB458" s="126"/>
      <c r="AE458" s="120"/>
    </row>
    <row r="459" spans="23:31">
      <c r="W459" s="120"/>
      <c r="X459" s="126"/>
      <c r="Y459" s="120"/>
      <c r="Z459" s="120"/>
      <c r="AA459" s="120"/>
      <c r="AB459" s="126"/>
      <c r="AE459" s="120"/>
    </row>
    <row r="460" spans="23:31">
      <c r="W460" s="120"/>
      <c r="X460" s="126"/>
      <c r="Y460" s="120"/>
      <c r="Z460" s="120"/>
      <c r="AA460" s="120"/>
      <c r="AB460" s="126"/>
      <c r="AE460" s="120"/>
    </row>
    <row r="461" spans="23:31">
      <c r="W461" s="120"/>
      <c r="X461" s="126"/>
      <c r="Y461" s="120"/>
      <c r="Z461" s="120"/>
      <c r="AA461" s="120"/>
      <c r="AB461" s="126"/>
      <c r="AE461" s="120"/>
    </row>
    <row r="462" spans="23:31">
      <c r="W462" s="120"/>
      <c r="X462" s="126"/>
      <c r="Y462" s="120"/>
      <c r="Z462" s="120"/>
      <c r="AA462" s="120"/>
      <c r="AB462" s="126"/>
      <c r="AE462" s="120"/>
    </row>
    <row r="463" spans="23:31">
      <c r="W463" s="120"/>
      <c r="X463" s="126"/>
      <c r="Y463" s="120"/>
      <c r="Z463" s="120"/>
      <c r="AA463" s="120"/>
      <c r="AB463" s="126"/>
      <c r="AE463" s="120"/>
    </row>
    <row r="464" spans="23:31">
      <c r="W464" s="120"/>
      <c r="X464" s="126"/>
      <c r="Y464" s="120"/>
      <c r="Z464" s="120"/>
      <c r="AA464" s="120"/>
      <c r="AB464" s="126"/>
      <c r="AE464" s="120"/>
    </row>
    <row r="465" spans="23:31">
      <c r="W465" s="120"/>
      <c r="X465" s="126"/>
      <c r="Y465" s="120"/>
      <c r="Z465" s="120"/>
      <c r="AA465" s="120"/>
      <c r="AB465" s="126"/>
      <c r="AE465" s="120"/>
    </row>
    <row r="466" spans="23:31">
      <c r="W466" s="120"/>
      <c r="X466" s="126"/>
      <c r="Y466" s="120"/>
      <c r="Z466" s="120"/>
      <c r="AA466" s="120"/>
      <c r="AB466" s="126"/>
      <c r="AE466" s="120"/>
    </row>
    <row r="467" spans="23:31">
      <c r="W467" s="120"/>
      <c r="X467" s="126"/>
      <c r="Y467" s="120"/>
      <c r="Z467" s="120"/>
      <c r="AA467" s="120"/>
      <c r="AB467" s="126"/>
      <c r="AE467" s="120"/>
    </row>
    <row r="468" spans="23:31">
      <c r="W468" s="120"/>
      <c r="X468" s="126"/>
      <c r="Y468" s="120"/>
      <c r="Z468" s="120"/>
      <c r="AA468" s="120"/>
      <c r="AB468" s="126"/>
      <c r="AE468" s="120"/>
    </row>
    <row r="469" spans="23:31">
      <c r="W469" s="120"/>
      <c r="X469" s="126"/>
      <c r="Y469" s="120"/>
      <c r="Z469" s="120"/>
      <c r="AA469" s="120"/>
      <c r="AB469" s="126"/>
      <c r="AE469" s="120"/>
    </row>
    <row r="470" spans="23:31">
      <c r="W470" s="120"/>
      <c r="X470" s="126"/>
      <c r="Y470" s="120"/>
      <c r="Z470" s="120"/>
      <c r="AA470" s="120"/>
      <c r="AB470" s="126"/>
      <c r="AE470" s="120"/>
    </row>
    <row r="471" spans="23:31">
      <c r="W471" s="120"/>
      <c r="X471" s="126"/>
      <c r="Y471" s="120"/>
      <c r="Z471" s="120"/>
      <c r="AA471" s="120"/>
      <c r="AB471" s="126"/>
      <c r="AE471" s="120"/>
    </row>
    <row r="472" spans="23:31">
      <c r="W472" s="120"/>
      <c r="X472" s="126"/>
      <c r="Y472" s="120"/>
      <c r="Z472" s="120"/>
      <c r="AA472" s="120"/>
      <c r="AB472" s="126"/>
      <c r="AE472" s="120"/>
    </row>
    <row r="473" spans="23:31">
      <c r="W473" s="120"/>
      <c r="X473" s="126"/>
      <c r="Y473" s="120"/>
      <c r="Z473" s="120"/>
      <c r="AA473" s="120"/>
      <c r="AB473" s="126"/>
      <c r="AE473" s="120"/>
    </row>
    <row r="474" spans="23:31">
      <c r="W474" s="120"/>
      <c r="X474" s="126"/>
      <c r="Y474" s="120"/>
      <c r="Z474" s="120"/>
      <c r="AA474" s="120"/>
      <c r="AB474" s="126"/>
      <c r="AE474" s="120"/>
    </row>
    <row r="475" spans="23:31">
      <c r="W475" s="120"/>
      <c r="X475" s="126"/>
      <c r="Y475" s="120"/>
      <c r="Z475" s="120"/>
      <c r="AA475" s="120"/>
      <c r="AB475" s="126"/>
      <c r="AE475" s="120"/>
    </row>
    <row r="476" spans="23:31">
      <c r="W476" s="120"/>
      <c r="X476" s="126"/>
      <c r="Y476" s="120"/>
      <c r="Z476" s="120"/>
      <c r="AA476" s="120"/>
      <c r="AB476" s="126"/>
      <c r="AE476" s="120"/>
    </row>
    <row r="477" spans="23:31">
      <c r="W477" s="120"/>
      <c r="X477" s="126"/>
      <c r="Y477" s="120"/>
      <c r="Z477" s="120"/>
      <c r="AA477" s="120"/>
      <c r="AB477" s="126"/>
      <c r="AE477" s="120"/>
    </row>
    <row r="478" spans="23:31">
      <c r="W478" s="120"/>
      <c r="X478" s="126"/>
      <c r="Y478" s="120"/>
      <c r="Z478" s="120"/>
      <c r="AA478" s="120"/>
      <c r="AB478" s="126"/>
      <c r="AE478" s="120"/>
    </row>
    <row r="479" spans="23:31">
      <c r="W479" s="120"/>
      <c r="X479" s="126"/>
      <c r="Y479" s="120"/>
      <c r="Z479" s="120"/>
      <c r="AA479" s="120"/>
      <c r="AB479" s="126"/>
      <c r="AE479" s="120"/>
    </row>
    <row r="480" spans="23:31">
      <c r="W480" s="120"/>
      <c r="X480" s="126"/>
      <c r="Y480" s="120"/>
      <c r="Z480" s="120"/>
      <c r="AA480" s="120"/>
      <c r="AB480" s="126"/>
      <c r="AE480" s="120"/>
    </row>
    <row r="481" spans="23:31">
      <c r="W481" s="120"/>
      <c r="X481" s="126"/>
      <c r="Y481" s="120"/>
      <c r="Z481" s="120"/>
      <c r="AA481" s="120"/>
      <c r="AB481" s="126"/>
      <c r="AE481" s="120"/>
    </row>
    <row r="482" spans="23:31">
      <c r="W482" s="120"/>
      <c r="X482" s="126"/>
      <c r="Y482" s="120"/>
      <c r="Z482" s="120"/>
      <c r="AA482" s="120"/>
      <c r="AB482" s="126"/>
      <c r="AE482" s="120"/>
    </row>
    <row r="483" spans="23:31">
      <c r="W483" s="120"/>
      <c r="X483" s="126"/>
      <c r="Y483" s="120"/>
      <c r="Z483" s="120"/>
      <c r="AA483" s="120"/>
      <c r="AB483" s="126"/>
      <c r="AE483" s="120"/>
    </row>
    <row r="484" spans="23:31">
      <c r="W484" s="120"/>
      <c r="X484" s="126"/>
      <c r="Y484" s="120"/>
      <c r="Z484" s="120"/>
      <c r="AA484" s="120"/>
      <c r="AB484" s="126"/>
      <c r="AE484" s="120"/>
    </row>
    <row r="485" spans="23:31">
      <c r="W485" s="120"/>
      <c r="X485" s="126"/>
      <c r="Y485" s="120"/>
      <c r="Z485" s="120"/>
      <c r="AA485" s="120"/>
      <c r="AB485" s="126"/>
      <c r="AE485" s="120"/>
    </row>
    <row r="486" spans="23:31">
      <c r="W486" s="120"/>
      <c r="X486" s="126"/>
      <c r="Y486" s="120"/>
      <c r="Z486" s="120"/>
      <c r="AA486" s="120"/>
      <c r="AB486" s="126"/>
      <c r="AE486" s="120"/>
    </row>
    <row r="487" spans="23:31">
      <c r="W487" s="120"/>
      <c r="X487" s="126"/>
      <c r="Y487" s="120"/>
      <c r="Z487" s="120"/>
      <c r="AA487" s="120"/>
      <c r="AB487" s="126"/>
      <c r="AE487" s="120"/>
    </row>
    <row r="488" spans="23:31">
      <c r="W488" s="120"/>
      <c r="X488" s="126"/>
      <c r="Y488" s="120"/>
      <c r="Z488" s="120"/>
      <c r="AA488" s="120"/>
      <c r="AB488" s="126"/>
      <c r="AE488" s="120"/>
    </row>
    <row r="489" spans="23:31">
      <c r="W489" s="120"/>
      <c r="X489" s="126"/>
      <c r="Y489" s="120"/>
      <c r="Z489" s="120"/>
      <c r="AA489" s="120"/>
      <c r="AB489" s="126"/>
      <c r="AE489" s="120"/>
    </row>
    <row r="490" spans="23:31">
      <c r="W490" s="120"/>
      <c r="X490" s="126"/>
      <c r="Y490" s="120"/>
      <c r="Z490" s="120"/>
      <c r="AA490" s="120"/>
      <c r="AB490" s="126"/>
      <c r="AE490" s="120"/>
    </row>
    <row r="491" spans="23:31">
      <c r="W491" s="120"/>
      <c r="X491" s="126"/>
      <c r="Y491" s="120"/>
      <c r="Z491" s="120"/>
      <c r="AA491" s="120"/>
      <c r="AB491" s="126"/>
      <c r="AE491" s="120"/>
    </row>
    <row r="492" spans="23:31">
      <c r="W492" s="120"/>
      <c r="X492" s="126"/>
      <c r="Y492" s="120"/>
      <c r="Z492" s="120"/>
      <c r="AA492" s="120"/>
      <c r="AB492" s="126"/>
      <c r="AE492" s="120"/>
    </row>
    <row r="493" spans="23:31">
      <c r="W493" s="120"/>
      <c r="X493" s="126"/>
      <c r="Y493" s="120"/>
      <c r="Z493" s="120"/>
      <c r="AA493" s="120"/>
      <c r="AB493" s="126"/>
      <c r="AE493" s="120"/>
    </row>
    <row r="494" spans="23:31">
      <c r="W494" s="120"/>
      <c r="X494" s="126"/>
      <c r="Y494" s="120"/>
      <c r="Z494" s="120"/>
      <c r="AA494" s="120"/>
      <c r="AB494" s="126"/>
      <c r="AE494" s="120"/>
    </row>
    <row r="495" spans="23:31">
      <c r="W495" s="120"/>
      <c r="X495" s="126"/>
      <c r="Y495" s="120"/>
      <c r="Z495" s="120"/>
      <c r="AA495" s="120"/>
      <c r="AB495" s="126"/>
      <c r="AE495" s="120"/>
    </row>
    <row r="496" spans="23:31">
      <c r="W496" s="120"/>
      <c r="X496" s="126"/>
      <c r="Y496" s="120"/>
      <c r="Z496" s="120"/>
      <c r="AA496" s="120"/>
      <c r="AB496" s="126"/>
      <c r="AE496" s="120"/>
    </row>
    <row r="497" spans="23:31">
      <c r="W497" s="120"/>
      <c r="X497" s="126"/>
      <c r="Y497" s="120"/>
      <c r="Z497" s="120"/>
      <c r="AA497" s="120"/>
      <c r="AB497" s="126"/>
      <c r="AE497" s="120"/>
    </row>
    <row r="498" spans="23:31">
      <c r="W498" s="120"/>
      <c r="X498" s="126"/>
      <c r="Y498" s="120"/>
      <c r="Z498" s="120"/>
      <c r="AA498" s="120"/>
      <c r="AB498" s="126"/>
      <c r="AE498" s="120"/>
    </row>
    <row r="499" spans="23:31">
      <c r="W499" s="120"/>
      <c r="X499" s="126"/>
      <c r="Y499" s="120"/>
      <c r="Z499" s="120"/>
      <c r="AA499" s="120"/>
      <c r="AB499" s="126"/>
      <c r="AE499" s="120"/>
    </row>
    <row r="500" spans="23:31">
      <c r="W500" s="120"/>
      <c r="X500" s="126"/>
      <c r="Y500" s="120"/>
      <c r="Z500" s="120"/>
      <c r="AA500" s="120"/>
      <c r="AB500" s="126"/>
      <c r="AE500" s="120"/>
    </row>
    <row r="501" spans="23:31">
      <c r="W501" s="120"/>
      <c r="X501" s="126"/>
      <c r="Y501" s="120"/>
      <c r="Z501" s="120"/>
      <c r="AA501" s="120"/>
      <c r="AB501" s="126"/>
      <c r="AE501" s="120"/>
    </row>
    <row r="502" spans="23:31">
      <c r="W502" s="120"/>
      <c r="X502" s="126"/>
      <c r="Y502" s="120"/>
      <c r="Z502" s="120"/>
      <c r="AA502" s="120"/>
      <c r="AB502" s="126"/>
      <c r="AE502" s="120"/>
    </row>
    <row r="503" spans="23:31">
      <c r="W503" s="120"/>
      <c r="X503" s="126"/>
      <c r="Y503" s="120"/>
      <c r="Z503" s="120"/>
      <c r="AA503" s="120"/>
      <c r="AB503" s="126"/>
      <c r="AE503" s="120"/>
    </row>
    <row r="504" spans="23:31">
      <c r="W504" s="120"/>
      <c r="X504" s="126"/>
      <c r="Y504" s="120"/>
      <c r="Z504" s="120"/>
      <c r="AA504" s="120"/>
      <c r="AB504" s="126"/>
      <c r="AE504" s="120"/>
    </row>
    <row r="505" spans="23:31">
      <c r="W505" s="120"/>
      <c r="X505" s="126"/>
      <c r="Y505" s="120"/>
      <c r="Z505" s="120"/>
      <c r="AA505" s="120"/>
      <c r="AB505" s="126"/>
      <c r="AE505" s="120"/>
    </row>
    <row r="506" spans="23:31">
      <c r="W506" s="120"/>
      <c r="X506" s="126"/>
      <c r="Y506" s="120"/>
      <c r="Z506" s="120"/>
      <c r="AA506" s="120"/>
      <c r="AB506" s="126"/>
      <c r="AE506" s="120"/>
    </row>
    <row r="507" spans="23:31">
      <c r="W507" s="120"/>
      <c r="X507" s="126"/>
      <c r="Y507" s="120"/>
      <c r="Z507" s="120"/>
      <c r="AA507" s="120"/>
      <c r="AB507" s="126"/>
      <c r="AE507" s="120"/>
    </row>
    <row r="508" spans="23:31">
      <c r="W508" s="120"/>
      <c r="X508" s="126"/>
      <c r="Y508" s="120"/>
      <c r="Z508" s="120"/>
      <c r="AA508" s="120"/>
      <c r="AB508" s="126"/>
      <c r="AE508" s="120"/>
    </row>
    <row r="509" spans="23:31">
      <c r="W509" s="120"/>
      <c r="X509" s="126"/>
      <c r="Y509" s="120"/>
      <c r="Z509" s="120"/>
      <c r="AA509" s="120"/>
      <c r="AB509" s="126"/>
      <c r="AE509" s="120"/>
    </row>
    <row r="510" spans="23:31">
      <c r="W510" s="120"/>
      <c r="X510" s="126"/>
      <c r="Y510" s="120"/>
      <c r="Z510" s="120"/>
      <c r="AA510" s="120"/>
      <c r="AB510" s="126"/>
      <c r="AE510" s="120"/>
    </row>
    <row r="511" spans="23:31">
      <c r="W511" s="120"/>
      <c r="X511" s="126"/>
      <c r="Y511" s="120"/>
      <c r="Z511" s="120"/>
      <c r="AA511" s="120"/>
      <c r="AB511" s="126"/>
      <c r="AE511" s="120"/>
    </row>
    <row r="512" spans="23:31">
      <c r="W512" s="120"/>
      <c r="X512" s="126"/>
      <c r="Y512" s="120"/>
      <c r="Z512" s="120"/>
      <c r="AA512" s="120"/>
      <c r="AB512" s="126"/>
      <c r="AE512" s="120"/>
    </row>
    <row r="513" spans="23:31">
      <c r="W513" s="120"/>
      <c r="X513" s="126"/>
      <c r="Y513" s="120"/>
      <c r="Z513" s="120"/>
      <c r="AA513" s="120"/>
      <c r="AB513" s="126"/>
      <c r="AE513" s="120"/>
    </row>
    <row r="514" spans="23:31">
      <c r="W514" s="120"/>
      <c r="X514" s="126"/>
      <c r="Y514" s="120"/>
      <c r="Z514" s="120"/>
      <c r="AA514" s="120"/>
      <c r="AB514" s="126"/>
      <c r="AE514" s="120"/>
    </row>
    <row r="515" spans="23:31">
      <c r="W515" s="120"/>
      <c r="X515" s="126"/>
      <c r="Y515" s="120"/>
      <c r="Z515" s="120"/>
      <c r="AA515" s="120"/>
      <c r="AB515" s="126"/>
      <c r="AE515" s="120"/>
    </row>
    <row r="516" spans="23:31">
      <c r="W516" s="120"/>
      <c r="X516" s="126"/>
      <c r="Y516" s="120"/>
      <c r="Z516" s="120"/>
      <c r="AA516" s="120"/>
      <c r="AB516" s="126"/>
      <c r="AE516" s="120"/>
    </row>
    <row r="517" spans="23:31">
      <c r="W517" s="120"/>
      <c r="X517" s="126"/>
      <c r="Y517" s="120"/>
      <c r="Z517" s="120"/>
      <c r="AA517" s="120"/>
      <c r="AB517" s="126"/>
      <c r="AE517" s="120"/>
    </row>
    <row r="518" spans="23:31">
      <c r="W518" s="120"/>
      <c r="X518" s="126"/>
      <c r="Y518" s="120"/>
      <c r="Z518" s="120"/>
      <c r="AA518" s="120"/>
      <c r="AB518" s="126"/>
      <c r="AE518" s="120"/>
    </row>
    <row r="519" spans="23:31">
      <c r="W519" s="120"/>
      <c r="X519" s="126"/>
      <c r="Y519" s="120"/>
      <c r="Z519" s="120"/>
      <c r="AA519" s="120"/>
      <c r="AB519" s="126"/>
      <c r="AE519" s="120"/>
    </row>
    <row r="520" spans="23:31">
      <c r="W520" s="120"/>
      <c r="X520" s="126"/>
      <c r="Y520" s="120"/>
      <c r="Z520" s="120"/>
      <c r="AA520" s="120"/>
      <c r="AB520" s="126"/>
      <c r="AE520" s="120"/>
    </row>
    <row r="521" spans="23:31">
      <c r="W521" s="120"/>
      <c r="X521" s="126"/>
      <c r="Y521" s="120"/>
      <c r="Z521" s="120"/>
      <c r="AA521" s="120"/>
      <c r="AB521" s="126"/>
      <c r="AE521" s="120"/>
    </row>
    <row r="522" spans="23:31">
      <c r="W522" s="120"/>
      <c r="X522" s="126"/>
      <c r="Y522" s="120"/>
      <c r="Z522" s="120"/>
      <c r="AA522" s="120"/>
      <c r="AB522" s="126"/>
      <c r="AE522" s="120"/>
    </row>
    <row r="523" spans="23:31">
      <c r="W523" s="120"/>
      <c r="X523" s="126"/>
      <c r="Y523" s="120"/>
      <c r="Z523" s="120"/>
      <c r="AA523" s="120"/>
      <c r="AB523" s="126"/>
      <c r="AE523" s="120"/>
    </row>
    <row r="524" spans="23:31">
      <c r="W524" s="120"/>
      <c r="X524" s="126"/>
      <c r="Y524" s="120"/>
      <c r="Z524" s="120"/>
      <c r="AA524" s="120"/>
      <c r="AB524" s="126"/>
      <c r="AE524" s="120"/>
    </row>
    <row r="525" spans="23:31">
      <c r="W525" s="120"/>
      <c r="X525" s="126"/>
      <c r="Y525" s="120"/>
      <c r="Z525" s="120"/>
      <c r="AA525" s="120"/>
      <c r="AB525" s="126"/>
      <c r="AE525" s="120"/>
    </row>
    <row r="526" spans="23:31">
      <c r="W526" s="120"/>
      <c r="X526" s="126"/>
      <c r="Y526" s="120"/>
      <c r="Z526" s="120"/>
      <c r="AA526" s="120"/>
      <c r="AB526" s="126"/>
      <c r="AE526" s="120"/>
    </row>
    <row r="527" spans="23:31">
      <c r="W527" s="120"/>
      <c r="X527" s="126"/>
      <c r="Y527" s="120"/>
      <c r="Z527" s="120"/>
      <c r="AA527" s="120"/>
      <c r="AB527" s="126"/>
      <c r="AE527" s="120"/>
    </row>
    <row r="528" spans="23:31">
      <c r="W528" s="120"/>
      <c r="X528" s="126"/>
      <c r="Y528" s="120"/>
      <c r="Z528" s="120"/>
      <c r="AA528" s="120"/>
      <c r="AB528" s="126"/>
      <c r="AE528" s="120"/>
    </row>
    <row r="529" spans="23:31">
      <c r="W529" s="120"/>
      <c r="X529" s="126"/>
      <c r="Y529" s="120"/>
      <c r="Z529" s="120"/>
      <c r="AA529" s="120"/>
      <c r="AB529" s="126"/>
      <c r="AE529" s="120"/>
    </row>
    <row r="530" spans="23:31">
      <c r="W530" s="120"/>
      <c r="X530" s="126"/>
      <c r="Y530" s="120"/>
      <c r="Z530" s="120"/>
      <c r="AA530" s="120"/>
      <c r="AB530" s="126"/>
      <c r="AE530" s="120"/>
    </row>
    <row r="531" spans="23:31">
      <c r="W531" s="120"/>
      <c r="X531" s="126"/>
      <c r="Y531" s="120"/>
      <c r="Z531" s="120"/>
      <c r="AA531" s="120"/>
      <c r="AB531" s="126"/>
      <c r="AE531" s="120"/>
    </row>
    <row r="532" spans="23:31">
      <c r="W532" s="120"/>
      <c r="X532" s="126"/>
      <c r="Y532" s="120"/>
      <c r="Z532" s="120"/>
      <c r="AA532" s="120"/>
      <c r="AB532" s="126"/>
      <c r="AE532" s="120"/>
    </row>
    <row r="533" spans="23:31">
      <c r="W533" s="120"/>
      <c r="X533" s="126"/>
      <c r="Y533" s="120"/>
      <c r="Z533" s="120"/>
      <c r="AA533" s="120"/>
      <c r="AB533" s="126"/>
      <c r="AE533" s="120"/>
    </row>
    <row r="534" spans="23:31">
      <c r="W534" s="120"/>
      <c r="X534" s="126"/>
      <c r="Y534" s="120"/>
      <c r="Z534" s="120"/>
      <c r="AA534" s="120"/>
      <c r="AB534" s="126"/>
      <c r="AE534" s="120"/>
    </row>
    <row r="535" spans="23:31">
      <c r="W535" s="120"/>
      <c r="X535" s="126"/>
      <c r="Y535" s="120"/>
      <c r="Z535" s="120"/>
      <c r="AA535" s="120"/>
      <c r="AB535" s="126"/>
      <c r="AE535" s="120"/>
    </row>
    <row r="536" spans="23:31">
      <c r="W536" s="120"/>
      <c r="X536" s="126"/>
      <c r="Y536" s="120"/>
      <c r="Z536" s="120"/>
      <c r="AA536" s="120"/>
      <c r="AB536" s="126"/>
      <c r="AE536" s="120"/>
    </row>
    <row r="537" spans="23:31">
      <c r="W537" s="120"/>
      <c r="X537" s="126"/>
      <c r="Y537" s="120"/>
      <c r="Z537" s="120"/>
      <c r="AA537" s="120"/>
      <c r="AB537" s="126"/>
      <c r="AE537" s="120"/>
    </row>
    <row r="538" spans="23:31">
      <c r="W538" s="120"/>
      <c r="X538" s="126"/>
      <c r="Y538" s="120"/>
      <c r="Z538" s="120"/>
      <c r="AA538" s="120"/>
      <c r="AB538" s="126"/>
      <c r="AE538" s="120"/>
    </row>
    <row r="539" spans="23:31">
      <c r="W539" s="120"/>
      <c r="X539" s="126"/>
      <c r="Y539" s="120"/>
      <c r="Z539" s="120"/>
      <c r="AA539" s="120"/>
      <c r="AB539" s="126"/>
      <c r="AE539" s="120"/>
    </row>
    <row r="540" spans="23:31">
      <c r="W540" s="120"/>
      <c r="X540" s="126"/>
      <c r="Y540" s="120"/>
      <c r="Z540" s="120"/>
      <c r="AA540" s="120"/>
      <c r="AB540" s="126"/>
      <c r="AE540" s="120"/>
    </row>
    <row r="541" spans="23:31">
      <c r="W541" s="120"/>
      <c r="X541" s="126"/>
      <c r="Y541" s="120"/>
      <c r="Z541" s="120"/>
      <c r="AA541" s="120"/>
      <c r="AB541" s="126"/>
      <c r="AE541" s="120"/>
    </row>
    <row r="542" spans="23:31">
      <c r="W542" s="120"/>
      <c r="X542" s="126"/>
      <c r="Y542" s="120"/>
      <c r="Z542" s="120"/>
      <c r="AA542" s="120"/>
      <c r="AB542" s="126"/>
      <c r="AE542" s="120"/>
    </row>
    <row r="543" spans="23:31">
      <c r="W543" s="120"/>
      <c r="X543" s="126"/>
      <c r="Y543" s="120"/>
      <c r="Z543" s="120"/>
      <c r="AA543" s="120"/>
      <c r="AB543" s="126"/>
      <c r="AE543" s="120"/>
    </row>
    <row r="544" spans="23:31">
      <c r="W544" s="120"/>
      <c r="X544" s="126"/>
      <c r="Y544" s="120"/>
      <c r="Z544" s="120"/>
      <c r="AA544" s="120"/>
      <c r="AB544" s="126"/>
      <c r="AE544" s="120"/>
    </row>
    <row r="545" spans="23:31">
      <c r="W545" s="120"/>
      <c r="X545" s="126"/>
      <c r="Y545" s="120"/>
      <c r="Z545" s="120"/>
      <c r="AA545" s="120"/>
      <c r="AB545" s="126"/>
      <c r="AE545" s="120"/>
    </row>
    <row r="546" spans="23:31">
      <c r="W546" s="120"/>
      <c r="X546" s="126"/>
      <c r="Y546" s="120"/>
      <c r="Z546" s="120"/>
      <c r="AA546" s="120"/>
      <c r="AB546" s="126"/>
      <c r="AE546" s="120"/>
    </row>
    <row r="547" spans="23:31">
      <c r="W547" s="120"/>
      <c r="X547" s="126"/>
      <c r="Y547" s="120"/>
      <c r="Z547" s="120"/>
      <c r="AA547" s="120"/>
      <c r="AB547" s="126"/>
      <c r="AE547" s="120"/>
    </row>
    <row r="548" spans="23:31">
      <c r="W548" s="120"/>
      <c r="X548" s="126"/>
      <c r="Y548" s="120"/>
      <c r="Z548" s="120"/>
      <c r="AA548" s="120"/>
      <c r="AB548" s="126"/>
      <c r="AE548" s="120"/>
    </row>
    <row r="549" spans="23:31">
      <c r="W549" s="120"/>
      <c r="X549" s="126"/>
      <c r="Y549" s="120"/>
      <c r="Z549" s="120"/>
      <c r="AA549" s="120"/>
      <c r="AB549" s="126"/>
      <c r="AE549" s="120"/>
    </row>
    <row r="550" spans="23:31">
      <c r="W550" s="120"/>
      <c r="X550" s="126"/>
      <c r="Y550" s="120"/>
      <c r="Z550" s="120"/>
      <c r="AA550" s="120"/>
      <c r="AB550" s="126"/>
      <c r="AE550" s="120"/>
    </row>
    <row r="551" spans="23:31">
      <c r="W551" s="120"/>
      <c r="X551" s="126"/>
      <c r="Y551" s="120"/>
      <c r="Z551" s="120"/>
      <c r="AA551" s="120"/>
      <c r="AB551" s="126"/>
      <c r="AE551" s="120"/>
    </row>
    <row r="552" spans="23:31">
      <c r="W552" s="120"/>
      <c r="X552" s="126"/>
      <c r="Y552" s="120"/>
      <c r="Z552" s="120"/>
      <c r="AA552" s="120"/>
      <c r="AB552" s="126"/>
      <c r="AE552" s="120"/>
    </row>
    <row r="553" spans="23:31">
      <c r="W553" s="120"/>
      <c r="X553" s="126"/>
      <c r="Y553" s="120"/>
      <c r="Z553" s="120"/>
      <c r="AA553" s="120"/>
      <c r="AB553" s="126"/>
      <c r="AE553" s="120"/>
    </row>
    <row r="554" spans="23:31">
      <c r="W554" s="120"/>
      <c r="X554" s="126"/>
      <c r="Y554" s="120"/>
      <c r="Z554" s="120"/>
      <c r="AA554" s="120"/>
      <c r="AB554" s="126"/>
      <c r="AE554" s="120"/>
    </row>
    <row r="555" spans="23:31">
      <c r="W555" s="120"/>
      <c r="X555" s="126"/>
      <c r="Y555" s="120"/>
      <c r="Z555" s="120"/>
      <c r="AA555" s="120"/>
      <c r="AB555" s="126"/>
      <c r="AE555" s="120"/>
    </row>
    <row r="556" spans="23:31">
      <c r="W556" s="120"/>
      <c r="X556" s="126"/>
      <c r="Y556" s="120"/>
      <c r="Z556" s="120"/>
      <c r="AA556" s="120"/>
      <c r="AB556" s="126"/>
      <c r="AE556" s="120"/>
    </row>
    <row r="557" spans="23:31">
      <c r="W557" s="120"/>
      <c r="X557" s="126"/>
      <c r="Y557" s="120"/>
      <c r="Z557" s="120"/>
      <c r="AA557" s="120"/>
      <c r="AB557" s="126"/>
      <c r="AE557" s="120"/>
    </row>
    <row r="558" spans="23:31">
      <c r="W558" s="120"/>
      <c r="X558" s="126"/>
      <c r="Y558" s="120"/>
      <c r="Z558" s="120"/>
      <c r="AA558" s="120"/>
      <c r="AB558" s="126"/>
      <c r="AE558" s="120"/>
    </row>
    <row r="559" spans="23:31">
      <c r="W559" s="120"/>
      <c r="X559" s="126"/>
      <c r="Y559" s="120"/>
      <c r="Z559" s="120"/>
      <c r="AA559" s="120"/>
      <c r="AB559" s="126"/>
      <c r="AE559" s="120"/>
    </row>
    <row r="560" spans="23:31">
      <c r="W560" s="120"/>
      <c r="X560" s="126"/>
      <c r="Y560" s="120"/>
      <c r="Z560" s="120"/>
      <c r="AA560" s="120"/>
      <c r="AB560" s="126"/>
      <c r="AE560" s="120"/>
    </row>
    <row r="561" spans="23:31">
      <c r="W561" s="120"/>
      <c r="X561" s="126"/>
      <c r="Y561" s="120"/>
      <c r="Z561" s="120"/>
      <c r="AA561" s="120"/>
      <c r="AB561" s="126"/>
      <c r="AE561" s="120"/>
    </row>
    <row r="562" spans="23:31">
      <c r="W562" s="120"/>
      <c r="X562" s="126"/>
      <c r="Y562" s="120"/>
      <c r="Z562" s="120"/>
      <c r="AA562" s="120"/>
      <c r="AB562" s="126"/>
      <c r="AE562" s="120"/>
    </row>
    <row r="563" spans="23:31">
      <c r="W563" s="120"/>
      <c r="X563" s="126"/>
      <c r="Y563" s="120"/>
      <c r="Z563" s="120"/>
      <c r="AA563" s="120"/>
      <c r="AB563" s="126"/>
      <c r="AE563" s="120"/>
    </row>
    <row r="564" spans="23:31">
      <c r="W564" s="120"/>
      <c r="X564" s="126"/>
      <c r="Y564" s="120"/>
      <c r="Z564" s="120"/>
      <c r="AA564" s="120"/>
      <c r="AB564" s="126"/>
      <c r="AE564" s="120"/>
    </row>
    <row r="565" spans="23:31">
      <c r="W565" s="120"/>
      <c r="X565" s="126"/>
      <c r="Y565" s="120"/>
      <c r="Z565" s="120"/>
      <c r="AA565" s="120"/>
      <c r="AB565" s="126"/>
      <c r="AE565" s="120"/>
    </row>
    <row r="566" spans="23:31">
      <c r="W566" s="120"/>
      <c r="X566" s="126"/>
      <c r="Y566" s="120"/>
      <c r="Z566" s="120"/>
      <c r="AA566" s="120"/>
      <c r="AB566" s="126"/>
      <c r="AE566" s="120"/>
    </row>
    <row r="567" spans="23:31">
      <c r="W567" s="120"/>
      <c r="X567" s="126"/>
      <c r="Y567" s="120"/>
      <c r="Z567" s="120"/>
      <c r="AA567" s="120"/>
      <c r="AB567" s="126"/>
      <c r="AE567" s="120"/>
    </row>
    <row r="568" spans="23:31">
      <c r="W568" s="120"/>
      <c r="X568" s="126"/>
      <c r="Y568" s="120"/>
      <c r="Z568" s="120"/>
      <c r="AA568" s="120"/>
      <c r="AB568" s="126"/>
      <c r="AE568" s="120"/>
    </row>
    <row r="569" spans="23:31">
      <c r="W569" s="120"/>
      <c r="X569" s="126"/>
      <c r="Y569" s="120"/>
      <c r="Z569" s="120"/>
      <c r="AA569" s="120"/>
      <c r="AB569" s="126"/>
      <c r="AE569" s="120"/>
    </row>
    <row r="570" spans="23:31">
      <c r="W570" s="120"/>
      <c r="X570" s="126"/>
      <c r="Y570" s="120"/>
      <c r="Z570" s="120"/>
      <c r="AA570" s="120"/>
      <c r="AB570" s="126"/>
      <c r="AE570" s="120"/>
    </row>
    <row r="571" spans="23:31">
      <c r="W571" s="120"/>
      <c r="X571" s="126"/>
      <c r="Y571" s="120"/>
      <c r="Z571" s="120"/>
      <c r="AA571" s="120"/>
      <c r="AB571" s="126"/>
      <c r="AE571" s="120"/>
    </row>
    <row r="572" spans="23:31">
      <c r="W572" s="120"/>
      <c r="X572" s="126"/>
      <c r="Y572" s="120"/>
      <c r="Z572" s="120"/>
      <c r="AA572" s="120"/>
      <c r="AB572" s="126"/>
      <c r="AE572" s="120"/>
    </row>
    <row r="573" spans="23:31">
      <c r="W573" s="120"/>
      <c r="X573" s="126"/>
      <c r="Y573" s="120"/>
      <c r="Z573" s="120"/>
      <c r="AA573" s="120"/>
      <c r="AB573" s="126"/>
      <c r="AE573" s="120"/>
    </row>
    <row r="574" spans="23:31">
      <c r="W574" s="120"/>
      <c r="X574" s="126"/>
      <c r="Y574" s="120"/>
      <c r="Z574" s="120"/>
      <c r="AA574" s="120"/>
      <c r="AB574" s="126"/>
      <c r="AE574" s="120"/>
    </row>
    <row r="575" spans="23:31">
      <c r="W575" s="120"/>
      <c r="X575" s="126"/>
      <c r="Y575" s="120"/>
      <c r="Z575" s="120"/>
      <c r="AA575" s="120"/>
      <c r="AB575" s="126"/>
      <c r="AE575" s="120"/>
    </row>
    <row r="576" spans="23:31">
      <c r="W576" s="120"/>
      <c r="X576" s="126"/>
      <c r="Y576" s="120"/>
      <c r="Z576" s="120"/>
      <c r="AA576" s="120"/>
      <c r="AB576" s="126"/>
      <c r="AE576" s="120"/>
    </row>
    <row r="577" spans="23:31">
      <c r="W577" s="120"/>
      <c r="X577" s="126"/>
      <c r="Y577" s="120"/>
      <c r="Z577" s="120"/>
      <c r="AA577" s="120"/>
      <c r="AB577" s="126"/>
      <c r="AE577" s="120"/>
    </row>
    <row r="578" spans="23:31">
      <c r="W578" s="120"/>
      <c r="X578" s="126"/>
      <c r="Y578" s="120"/>
      <c r="Z578" s="120"/>
      <c r="AA578" s="120"/>
      <c r="AB578" s="126"/>
      <c r="AE578" s="120"/>
    </row>
    <row r="579" spans="23:31">
      <c r="W579" s="120"/>
      <c r="X579" s="126"/>
      <c r="Y579" s="120"/>
      <c r="Z579" s="120"/>
      <c r="AA579" s="120"/>
      <c r="AB579" s="126"/>
      <c r="AE579" s="120"/>
    </row>
    <row r="580" spans="23:31">
      <c r="W580" s="120"/>
      <c r="X580" s="126"/>
      <c r="Y580" s="120"/>
      <c r="Z580" s="120"/>
      <c r="AA580" s="120"/>
      <c r="AB580" s="126"/>
      <c r="AE580" s="120"/>
    </row>
    <row r="581" spans="23:31">
      <c r="W581" s="120"/>
      <c r="X581" s="126"/>
      <c r="Y581" s="120"/>
      <c r="Z581" s="120"/>
      <c r="AA581" s="120"/>
      <c r="AB581" s="126"/>
      <c r="AE581" s="120"/>
    </row>
    <row r="582" spans="23:31">
      <c r="W582" s="120"/>
      <c r="X582" s="126"/>
      <c r="Y582" s="120"/>
      <c r="Z582" s="120"/>
      <c r="AA582" s="120"/>
      <c r="AB582" s="126"/>
      <c r="AE582" s="120"/>
    </row>
    <row r="583" spans="23:31">
      <c r="W583" s="120"/>
      <c r="X583" s="126"/>
      <c r="Y583" s="120"/>
      <c r="Z583" s="120"/>
      <c r="AA583" s="120"/>
      <c r="AB583" s="126"/>
      <c r="AE583" s="120"/>
    </row>
    <row r="584" spans="23:31">
      <c r="W584" s="120"/>
      <c r="X584" s="126"/>
      <c r="Y584" s="120"/>
      <c r="Z584" s="120"/>
      <c r="AA584" s="120"/>
      <c r="AB584" s="126"/>
      <c r="AE584" s="120"/>
    </row>
    <row r="585" spans="23:31">
      <c r="W585" s="120"/>
      <c r="X585" s="126"/>
      <c r="Y585" s="120"/>
      <c r="Z585" s="120"/>
      <c r="AA585" s="120"/>
      <c r="AB585" s="126"/>
      <c r="AE585" s="120"/>
    </row>
    <row r="586" spans="23:31">
      <c r="W586" s="120"/>
      <c r="X586" s="126"/>
      <c r="Y586" s="120"/>
      <c r="Z586" s="120"/>
      <c r="AA586" s="120"/>
      <c r="AB586" s="126"/>
      <c r="AE586" s="120"/>
    </row>
    <row r="587" spans="23:31">
      <c r="W587" s="120"/>
      <c r="X587" s="126"/>
      <c r="Y587" s="120"/>
      <c r="Z587" s="120"/>
      <c r="AA587" s="120"/>
      <c r="AB587" s="126"/>
      <c r="AE587" s="120"/>
    </row>
    <row r="588" spans="23:31">
      <c r="W588" s="120"/>
      <c r="X588" s="126"/>
      <c r="Y588" s="120"/>
      <c r="Z588" s="120"/>
      <c r="AA588" s="120"/>
      <c r="AB588" s="126"/>
      <c r="AE588" s="120"/>
    </row>
    <row r="589" spans="23:31">
      <c r="W589" s="120"/>
      <c r="X589" s="126"/>
      <c r="Y589" s="120"/>
      <c r="Z589" s="120"/>
      <c r="AA589" s="120"/>
      <c r="AB589" s="126"/>
      <c r="AE589" s="120"/>
    </row>
    <row r="590" spans="23:31">
      <c r="W590" s="120"/>
      <c r="X590" s="126"/>
      <c r="Y590" s="120"/>
      <c r="Z590" s="120"/>
      <c r="AA590" s="120"/>
      <c r="AB590" s="126"/>
      <c r="AE590" s="120"/>
    </row>
    <row r="591" spans="23:31">
      <c r="W591" s="120"/>
      <c r="X591" s="126"/>
      <c r="Y591" s="120"/>
      <c r="Z591" s="120"/>
      <c r="AA591" s="120"/>
      <c r="AB591" s="126"/>
      <c r="AE591" s="120"/>
    </row>
    <row r="592" spans="23:31">
      <c r="W592" s="120"/>
      <c r="X592" s="126"/>
      <c r="Y592" s="120"/>
      <c r="Z592" s="120"/>
      <c r="AA592" s="120"/>
      <c r="AB592" s="126"/>
      <c r="AE592" s="120"/>
    </row>
    <row r="593" spans="23:31">
      <c r="W593" s="120"/>
      <c r="X593" s="126"/>
      <c r="Y593" s="120"/>
      <c r="Z593" s="120"/>
      <c r="AA593" s="120"/>
      <c r="AB593" s="126"/>
      <c r="AE593" s="120"/>
    </row>
    <row r="594" spans="23:31">
      <c r="W594" s="120"/>
      <c r="X594" s="126"/>
      <c r="Y594" s="120"/>
      <c r="Z594" s="120"/>
      <c r="AA594" s="120"/>
      <c r="AB594" s="126"/>
      <c r="AE594" s="120"/>
    </row>
    <row r="595" spans="23:31">
      <c r="W595" s="120"/>
      <c r="X595" s="126"/>
      <c r="Y595" s="120"/>
      <c r="Z595" s="120"/>
      <c r="AA595" s="120"/>
      <c r="AB595" s="126"/>
      <c r="AE595" s="120"/>
    </row>
    <row r="596" spans="23:31">
      <c r="W596" s="120"/>
      <c r="X596" s="126"/>
      <c r="Y596" s="120"/>
      <c r="Z596" s="120"/>
      <c r="AA596" s="120"/>
      <c r="AB596" s="126"/>
      <c r="AE596" s="120"/>
    </row>
    <row r="597" spans="23:31">
      <c r="W597" s="120"/>
      <c r="X597" s="126"/>
      <c r="Y597" s="120"/>
      <c r="Z597" s="120"/>
      <c r="AA597" s="120"/>
      <c r="AB597" s="126"/>
      <c r="AE597" s="120"/>
    </row>
    <row r="598" spans="23:31">
      <c r="W598" s="120"/>
      <c r="X598" s="126"/>
      <c r="Y598" s="120"/>
      <c r="Z598" s="120"/>
      <c r="AA598" s="120"/>
      <c r="AB598" s="126"/>
      <c r="AE598" s="120"/>
    </row>
    <row r="599" spans="23:31">
      <c r="W599" s="120"/>
      <c r="X599" s="126"/>
      <c r="Y599" s="120"/>
      <c r="Z599" s="120"/>
      <c r="AA599" s="120"/>
      <c r="AB599" s="126"/>
      <c r="AE599" s="120"/>
    </row>
    <row r="600" spans="23:31">
      <c r="W600" s="120"/>
      <c r="X600" s="126"/>
      <c r="Y600" s="120"/>
      <c r="Z600" s="120"/>
      <c r="AA600" s="120"/>
      <c r="AB600" s="126"/>
      <c r="AE600" s="120"/>
    </row>
    <row r="601" spans="23:31">
      <c r="W601" s="120"/>
      <c r="X601" s="126"/>
      <c r="Y601" s="120"/>
      <c r="Z601" s="120"/>
      <c r="AA601" s="120"/>
      <c r="AB601" s="126"/>
      <c r="AE601" s="120"/>
    </row>
    <row r="602" spans="23:31">
      <c r="W602" s="120"/>
      <c r="X602" s="126"/>
      <c r="Y602" s="120"/>
      <c r="Z602" s="120"/>
      <c r="AA602" s="120"/>
      <c r="AB602" s="126"/>
      <c r="AE602" s="120"/>
    </row>
    <row r="603" spans="23:31">
      <c r="W603" s="120"/>
      <c r="X603" s="126"/>
      <c r="Y603" s="120"/>
      <c r="Z603" s="120"/>
      <c r="AA603" s="120"/>
      <c r="AB603" s="126"/>
      <c r="AE603" s="120"/>
    </row>
    <row r="604" spans="23:31">
      <c r="W604" s="120"/>
      <c r="X604" s="126"/>
      <c r="Y604" s="120"/>
      <c r="Z604" s="120"/>
      <c r="AA604" s="120"/>
      <c r="AB604" s="126"/>
      <c r="AE604" s="120"/>
    </row>
    <row r="605" spans="23:31">
      <c r="W605" s="120"/>
      <c r="X605" s="126"/>
      <c r="Y605" s="120"/>
      <c r="Z605" s="120"/>
      <c r="AA605" s="120"/>
      <c r="AB605" s="126"/>
      <c r="AE605" s="120"/>
    </row>
    <row r="606" spans="23:31">
      <c r="W606" s="120"/>
      <c r="X606" s="126"/>
      <c r="Y606" s="120"/>
      <c r="Z606" s="120"/>
      <c r="AA606" s="120"/>
      <c r="AB606" s="126"/>
      <c r="AE606" s="120"/>
    </row>
    <row r="607" spans="23:31">
      <c r="W607" s="120"/>
      <c r="X607" s="126"/>
      <c r="Y607" s="120"/>
      <c r="Z607" s="120"/>
      <c r="AA607" s="120"/>
      <c r="AB607" s="126"/>
      <c r="AE607" s="120"/>
    </row>
    <row r="608" spans="23:31">
      <c r="W608" s="120"/>
      <c r="X608" s="126"/>
      <c r="Y608" s="120"/>
      <c r="Z608" s="120"/>
      <c r="AA608" s="120"/>
      <c r="AB608" s="126"/>
      <c r="AE608" s="120"/>
    </row>
    <row r="609" spans="23:31">
      <c r="W609" s="120"/>
      <c r="X609" s="126"/>
      <c r="Y609" s="120"/>
      <c r="Z609" s="120"/>
      <c r="AA609" s="120"/>
      <c r="AB609" s="126"/>
      <c r="AE609" s="120"/>
    </row>
    <row r="610" spans="23:31">
      <c r="W610" s="120"/>
      <c r="X610" s="126"/>
      <c r="Y610" s="120"/>
      <c r="Z610" s="120"/>
      <c r="AA610" s="120"/>
      <c r="AB610" s="126"/>
      <c r="AE610" s="120"/>
    </row>
    <row r="611" spans="23:31">
      <c r="W611" s="120"/>
      <c r="X611" s="126"/>
      <c r="Y611" s="120"/>
      <c r="Z611" s="120"/>
      <c r="AA611" s="120"/>
      <c r="AB611" s="126"/>
      <c r="AE611" s="120"/>
    </row>
    <row r="612" spans="23:31">
      <c r="W612" s="120"/>
      <c r="X612" s="126"/>
      <c r="Y612" s="120"/>
      <c r="Z612" s="120"/>
      <c r="AA612" s="120"/>
      <c r="AB612" s="126"/>
      <c r="AE612" s="120"/>
    </row>
    <row r="613" spans="23:31">
      <c r="W613" s="120"/>
      <c r="X613" s="126"/>
      <c r="Y613" s="120"/>
      <c r="Z613" s="120"/>
      <c r="AA613" s="120"/>
      <c r="AB613" s="126"/>
      <c r="AE613" s="120"/>
    </row>
    <row r="614" spans="23:31">
      <c r="W614" s="120"/>
      <c r="X614" s="126"/>
      <c r="Y614" s="120"/>
      <c r="Z614" s="120"/>
      <c r="AA614" s="120"/>
      <c r="AB614" s="126"/>
      <c r="AE614" s="120"/>
    </row>
    <row r="615" spans="23:31">
      <c r="W615" s="120"/>
      <c r="X615" s="126"/>
      <c r="Y615" s="120"/>
      <c r="Z615" s="120"/>
      <c r="AA615" s="120"/>
      <c r="AB615" s="126"/>
      <c r="AE615" s="120"/>
    </row>
    <row r="616" spans="23:31">
      <c r="W616" s="120"/>
      <c r="X616" s="126"/>
      <c r="Y616" s="120"/>
      <c r="Z616" s="120"/>
      <c r="AA616" s="120"/>
      <c r="AB616" s="126"/>
      <c r="AE616" s="120"/>
    </row>
    <row r="617" spans="23:31">
      <c r="W617" s="120"/>
      <c r="X617" s="126"/>
      <c r="Y617" s="120"/>
      <c r="Z617" s="120"/>
      <c r="AA617" s="120"/>
      <c r="AB617" s="126"/>
      <c r="AE617" s="120"/>
    </row>
    <row r="618" spans="23:31">
      <c r="W618" s="120"/>
      <c r="X618" s="126"/>
      <c r="Y618" s="120"/>
      <c r="Z618" s="120"/>
      <c r="AA618" s="120"/>
      <c r="AB618" s="126"/>
      <c r="AE618" s="120"/>
    </row>
    <row r="619" spans="23:31">
      <c r="W619" s="120"/>
      <c r="X619" s="126"/>
      <c r="Y619" s="120"/>
      <c r="Z619" s="120"/>
      <c r="AA619" s="120"/>
      <c r="AB619" s="126"/>
      <c r="AE619" s="120"/>
    </row>
    <row r="620" spans="23:31">
      <c r="W620" s="120"/>
      <c r="X620" s="126"/>
      <c r="Y620" s="120"/>
      <c r="Z620" s="120"/>
      <c r="AA620" s="120"/>
      <c r="AB620" s="126"/>
      <c r="AE620" s="120"/>
    </row>
    <row r="621" spans="23:31">
      <c r="W621" s="120"/>
      <c r="X621" s="126"/>
      <c r="Y621" s="120"/>
      <c r="Z621" s="120"/>
      <c r="AA621" s="120"/>
      <c r="AB621" s="126"/>
      <c r="AE621" s="120"/>
    </row>
    <row r="622" spans="23:31">
      <c r="W622" s="120"/>
      <c r="X622" s="126"/>
      <c r="Y622" s="120"/>
      <c r="Z622" s="120"/>
      <c r="AA622" s="120"/>
      <c r="AB622" s="126"/>
      <c r="AE622" s="120"/>
    </row>
    <row r="623" spans="23:31">
      <c r="W623" s="120"/>
      <c r="X623" s="126"/>
      <c r="Y623" s="120"/>
      <c r="Z623" s="120"/>
      <c r="AA623" s="120"/>
      <c r="AB623" s="126"/>
      <c r="AE623" s="120"/>
    </row>
    <row r="624" spans="23:31">
      <c r="W624" s="120"/>
      <c r="X624" s="126"/>
      <c r="Y624" s="120"/>
      <c r="Z624" s="120"/>
      <c r="AA624" s="120"/>
      <c r="AB624" s="126"/>
      <c r="AE624" s="120"/>
    </row>
    <row r="625" spans="23:31">
      <c r="W625" s="120"/>
      <c r="X625" s="126"/>
      <c r="Y625" s="120"/>
      <c r="Z625" s="120"/>
      <c r="AA625" s="120"/>
      <c r="AB625" s="126"/>
      <c r="AE625" s="120"/>
    </row>
    <row r="626" spans="23:31">
      <c r="W626" s="120"/>
      <c r="X626" s="126"/>
      <c r="Y626" s="120"/>
      <c r="Z626" s="120"/>
      <c r="AA626" s="120"/>
      <c r="AB626" s="126"/>
      <c r="AE626" s="120"/>
    </row>
    <row r="627" spans="23:31">
      <c r="W627" s="120"/>
      <c r="X627" s="126"/>
      <c r="Y627" s="120"/>
      <c r="Z627" s="120"/>
      <c r="AA627" s="120"/>
      <c r="AB627" s="126"/>
      <c r="AE627" s="120"/>
    </row>
    <row r="628" spans="23:31">
      <c r="W628" s="120"/>
      <c r="X628" s="126"/>
      <c r="Y628" s="120"/>
      <c r="Z628" s="120"/>
      <c r="AA628" s="120"/>
      <c r="AB628" s="126"/>
      <c r="AE628" s="120"/>
    </row>
    <row r="629" spans="23:31">
      <c r="W629" s="120"/>
      <c r="X629" s="126"/>
      <c r="Y629" s="120"/>
      <c r="Z629" s="120"/>
      <c r="AA629" s="120"/>
      <c r="AB629" s="126"/>
      <c r="AE629" s="120"/>
    </row>
    <row r="630" spans="23:31">
      <c r="W630" s="120"/>
      <c r="X630" s="126"/>
      <c r="Y630" s="120"/>
      <c r="Z630" s="120"/>
      <c r="AA630" s="120"/>
      <c r="AB630" s="126"/>
      <c r="AE630" s="120"/>
    </row>
    <row r="631" spans="23:31">
      <c r="W631" s="120"/>
      <c r="X631" s="126"/>
      <c r="Y631" s="120"/>
      <c r="Z631" s="120"/>
      <c r="AA631" s="120"/>
      <c r="AB631" s="126"/>
      <c r="AE631" s="120"/>
    </row>
    <row r="632" spans="23:31">
      <c r="W632" s="120"/>
      <c r="X632" s="126"/>
      <c r="Y632" s="120"/>
      <c r="Z632" s="120"/>
      <c r="AA632" s="120"/>
      <c r="AB632" s="126"/>
      <c r="AE632" s="120"/>
    </row>
    <row r="633" spans="23:31">
      <c r="W633" s="120"/>
      <c r="X633" s="126"/>
      <c r="Y633" s="120"/>
      <c r="Z633" s="120"/>
      <c r="AA633" s="120"/>
      <c r="AB633" s="126"/>
      <c r="AE633" s="120"/>
    </row>
    <row r="634" spans="23:31">
      <c r="W634" s="120"/>
      <c r="X634" s="126"/>
      <c r="Y634" s="120"/>
      <c r="Z634" s="120"/>
      <c r="AA634" s="120"/>
      <c r="AB634" s="126"/>
      <c r="AE634" s="120"/>
    </row>
    <row r="635" spans="23:31">
      <c r="W635" s="120"/>
      <c r="X635" s="126"/>
      <c r="Y635" s="120"/>
      <c r="Z635" s="120"/>
      <c r="AA635" s="120"/>
      <c r="AB635" s="126"/>
      <c r="AE635" s="120"/>
    </row>
    <row r="636" spans="23:31">
      <c r="W636" s="120"/>
      <c r="X636" s="126"/>
      <c r="Y636" s="120"/>
      <c r="Z636" s="120"/>
      <c r="AA636" s="120"/>
      <c r="AB636" s="126"/>
      <c r="AE636" s="120"/>
    </row>
    <row r="637" spans="23:31">
      <c r="W637" s="120"/>
      <c r="X637" s="126"/>
      <c r="Y637" s="120"/>
      <c r="Z637" s="120"/>
      <c r="AA637" s="120"/>
      <c r="AB637" s="126"/>
      <c r="AE637" s="120"/>
    </row>
    <row r="638" spans="23:31">
      <c r="W638" s="120"/>
      <c r="X638" s="126"/>
      <c r="Y638" s="120"/>
      <c r="Z638" s="120"/>
      <c r="AA638" s="120"/>
      <c r="AB638" s="126"/>
      <c r="AE638" s="120"/>
    </row>
    <row r="639" spans="23:31">
      <c r="W639" s="120"/>
      <c r="X639" s="126"/>
      <c r="Y639" s="120"/>
      <c r="Z639" s="120"/>
      <c r="AA639" s="120"/>
      <c r="AB639" s="126"/>
      <c r="AE639" s="120"/>
    </row>
    <row r="640" spans="23:31">
      <c r="W640" s="120"/>
      <c r="X640" s="126"/>
      <c r="Y640" s="120"/>
      <c r="Z640" s="120"/>
      <c r="AA640" s="120"/>
      <c r="AB640" s="126"/>
      <c r="AE640" s="120"/>
    </row>
    <row r="641" spans="23:31">
      <c r="W641" s="120"/>
      <c r="X641" s="126"/>
      <c r="Y641" s="120"/>
      <c r="Z641" s="120"/>
      <c r="AA641" s="120"/>
      <c r="AB641" s="126"/>
      <c r="AE641" s="120"/>
    </row>
    <row r="642" spans="23:31">
      <c r="W642" s="120"/>
      <c r="X642" s="126"/>
      <c r="Y642" s="120"/>
      <c r="Z642" s="120"/>
      <c r="AA642" s="120"/>
      <c r="AB642" s="126"/>
      <c r="AE642" s="120"/>
    </row>
    <row r="643" spans="23:31">
      <c r="W643" s="120"/>
      <c r="X643" s="126"/>
      <c r="Y643" s="120"/>
      <c r="Z643" s="120"/>
      <c r="AA643" s="120"/>
      <c r="AB643" s="126"/>
      <c r="AE643" s="120"/>
    </row>
    <row r="644" spans="23:31">
      <c r="W644" s="120"/>
      <c r="X644" s="126"/>
      <c r="Y644" s="120"/>
      <c r="Z644" s="120"/>
      <c r="AA644" s="120"/>
      <c r="AB644" s="126"/>
      <c r="AE644" s="120"/>
    </row>
    <row r="645" spans="23:31">
      <c r="W645" s="120"/>
      <c r="X645" s="126"/>
      <c r="Y645" s="120"/>
      <c r="Z645" s="120"/>
      <c r="AA645" s="120"/>
      <c r="AB645" s="126"/>
      <c r="AE645" s="120"/>
    </row>
    <row r="646" spans="23:31">
      <c r="W646" s="120"/>
      <c r="X646" s="126"/>
      <c r="Y646" s="120"/>
      <c r="Z646" s="120"/>
      <c r="AA646" s="120"/>
      <c r="AB646" s="126"/>
      <c r="AE646" s="120"/>
    </row>
    <row r="647" spans="23:31">
      <c r="W647" s="120"/>
      <c r="X647" s="126"/>
      <c r="Y647" s="120"/>
      <c r="Z647" s="120"/>
      <c r="AA647" s="120"/>
      <c r="AB647" s="126"/>
      <c r="AE647" s="120"/>
    </row>
    <row r="648" spans="23:31">
      <c r="W648" s="120"/>
      <c r="X648" s="126"/>
      <c r="Y648" s="120"/>
      <c r="Z648" s="120"/>
      <c r="AA648" s="120"/>
      <c r="AB648" s="126"/>
      <c r="AE648" s="120"/>
    </row>
    <row r="649" spans="23:31">
      <c r="W649" s="120"/>
      <c r="X649" s="126"/>
      <c r="Y649" s="120"/>
      <c r="Z649" s="120"/>
      <c r="AA649" s="120"/>
      <c r="AB649" s="126"/>
      <c r="AE649" s="120"/>
    </row>
    <row r="650" spans="23:31">
      <c r="W650" s="120"/>
      <c r="X650" s="126"/>
      <c r="Y650" s="120"/>
      <c r="Z650" s="120"/>
      <c r="AA650" s="120"/>
      <c r="AB650" s="126"/>
      <c r="AE650" s="120"/>
    </row>
    <row r="651" spans="23:31">
      <c r="W651" s="120"/>
      <c r="X651" s="126"/>
      <c r="Y651" s="120"/>
      <c r="Z651" s="120"/>
      <c r="AA651" s="120"/>
      <c r="AB651" s="126"/>
      <c r="AE651" s="120"/>
    </row>
    <row r="652" spans="23:31">
      <c r="W652" s="120"/>
      <c r="X652" s="126"/>
      <c r="Y652" s="120"/>
      <c r="Z652" s="120"/>
      <c r="AA652" s="120"/>
      <c r="AB652" s="126"/>
      <c r="AE652" s="120"/>
    </row>
    <row r="653" spans="23:31">
      <c r="W653" s="120"/>
      <c r="X653" s="126"/>
      <c r="Y653" s="120"/>
      <c r="Z653" s="120"/>
      <c r="AA653" s="120"/>
      <c r="AB653" s="126"/>
      <c r="AE653" s="120"/>
    </row>
    <row r="654" spans="23:31">
      <c r="W654" s="120"/>
      <c r="X654" s="126"/>
      <c r="Y654" s="120"/>
      <c r="Z654" s="120"/>
      <c r="AA654" s="120"/>
      <c r="AB654" s="126"/>
      <c r="AE654" s="120"/>
    </row>
    <row r="655" spans="23:31">
      <c r="W655" s="120"/>
      <c r="X655" s="126"/>
      <c r="Y655" s="120"/>
      <c r="Z655" s="120"/>
      <c r="AA655" s="120"/>
      <c r="AB655" s="126"/>
      <c r="AE655" s="120"/>
    </row>
    <row r="656" spans="23:31">
      <c r="W656" s="120"/>
      <c r="X656" s="126"/>
      <c r="Y656" s="120"/>
      <c r="Z656" s="120"/>
      <c r="AA656" s="120"/>
      <c r="AB656" s="126"/>
      <c r="AE656" s="120"/>
    </row>
    <row r="657" spans="23:31">
      <c r="W657" s="120"/>
      <c r="X657" s="126"/>
      <c r="Y657" s="120"/>
      <c r="Z657" s="120"/>
      <c r="AA657" s="120"/>
      <c r="AB657" s="126"/>
      <c r="AE657" s="120"/>
    </row>
    <row r="658" spans="23:31">
      <c r="W658" s="120"/>
      <c r="X658" s="126"/>
      <c r="Y658" s="120"/>
      <c r="Z658" s="120"/>
      <c r="AA658" s="120"/>
      <c r="AB658" s="126"/>
      <c r="AE658" s="120"/>
    </row>
    <row r="659" spans="23:31">
      <c r="W659" s="120"/>
      <c r="X659" s="126"/>
      <c r="Y659" s="120"/>
      <c r="Z659" s="120"/>
      <c r="AA659" s="120"/>
      <c r="AB659" s="126"/>
      <c r="AE659" s="120"/>
    </row>
    <row r="660" spans="23:31">
      <c r="W660" s="120"/>
      <c r="X660" s="126"/>
      <c r="Y660" s="120"/>
      <c r="Z660" s="120"/>
      <c r="AA660" s="120"/>
      <c r="AB660" s="126"/>
      <c r="AE660" s="120"/>
    </row>
    <row r="661" spans="23:31">
      <c r="W661" s="120"/>
      <c r="X661" s="126"/>
      <c r="Y661" s="120"/>
      <c r="Z661" s="120"/>
      <c r="AA661" s="120"/>
      <c r="AB661" s="126"/>
      <c r="AE661" s="120"/>
    </row>
    <row r="662" spans="23:31">
      <c r="W662" s="120"/>
      <c r="X662" s="126"/>
      <c r="Y662" s="120"/>
      <c r="Z662" s="120"/>
      <c r="AA662" s="120"/>
      <c r="AB662" s="126"/>
      <c r="AE662" s="120"/>
    </row>
    <row r="663" spans="23:31">
      <c r="W663" s="120"/>
      <c r="X663" s="126"/>
      <c r="Y663" s="120"/>
      <c r="Z663" s="120"/>
      <c r="AA663" s="120"/>
      <c r="AB663" s="126"/>
      <c r="AE663" s="120"/>
    </row>
    <row r="664" spans="23:31">
      <c r="W664" s="120"/>
      <c r="X664" s="126"/>
      <c r="Y664" s="120"/>
      <c r="Z664" s="120"/>
      <c r="AA664" s="120"/>
      <c r="AB664" s="126"/>
      <c r="AE664" s="120"/>
    </row>
    <row r="665" spans="23:31">
      <c r="W665" s="120"/>
      <c r="X665" s="126"/>
      <c r="Y665" s="120"/>
      <c r="Z665" s="120"/>
      <c r="AA665" s="120"/>
      <c r="AB665" s="126"/>
      <c r="AE665" s="120"/>
    </row>
    <row r="666" spans="23:31">
      <c r="W666" s="120"/>
      <c r="X666" s="126"/>
      <c r="Y666" s="120"/>
      <c r="Z666" s="120"/>
      <c r="AA666" s="120"/>
      <c r="AB666" s="126"/>
      <c r="AE666" s="120"/>
    </row>
    <row r="667" spans="23:31">
      <c r="W667" s="120"/>
      <c r="X667" s="126"/>
      <c r="Y667" s="120"/>
      <c r="Z667" s="120"/>
      <c r="AA667" s="120"/>
      <c r="AB667" s="126"/>
      <c r="AE667" s="120"/>
    </row>
    <row r="668" spans="23:31">
      <c r="W668" s="120"/>
      <c r="X668" s="126"/>
      <c r="Y668" s="120"/>
      <c r="Z668" s="120"/>
      <c r="AA668" s="120"/>
      <c r="AB668" s="126"/>
      <c r="AE668" s="120"/>
    </row>
    <row r="669" spans="23:31">
      <c r="W669" s="120"/>
      <c r="X669" s="126"/>
      <c r="Y669" s="120"/>
      <c r="Z669" s="120"/>
      <c r="AA669" s="120"/>
      <c r="AB669" s="126"/>
      <c r="AE669" s="120"/>
    </row>
    <row r="670" spans="23:31">
      <c r="W670" s="120"/>
      <c r="X670" s="126"/>
      <c r="Y670" s="120"/>
      <c r="Z670" s="120"/>
      <c r="AA670" s="120"/>
      <c r="AB670" s="126"/>
      <c r="AE670" s="120"/>
    </row>
    <row r="671" spans="23:31">
      <c r="W671" s="120"/>
      <c r="X671" s="126"/>
      <c r="Y671" s="120"/>
      <c r="Z671" s="120"/>
      <c r="AA671" s="120"/>
      <c r="AB671" s="126"/>
      <c r="AE671" s="120"/>
    </row>
    <row r="672" spans="23:31">
      <c r="W672" s="120"/>
      <c r="X672" s="126"/>
      <c r="Y672" s="120"/>
      <c r="Z672" s="120"/>
      <c r="AA672" s="120"/>
      <c r="AB672" s="126"/>
      <c r="AE672" s="120"/>
    </row>
    <row r="673" spans="23:31">
      <c r="W673" s="120"/>
      <c r="X673" s="126"/>
      <c r="Y673" s="120"/>
      <c r="Z673" s="120"/>
      <c r="AA673" s="120"/>
      <c r="AB673" s="126"/>
      <c r="AE673" s="120"/>
    </row>
    <row r="674" spans="23:31">
      <c r="W674" s="120"/>
      <c r="X674" s="126"/>
      <c r="Y674" s="120"/>
      <c r="Z674" s="120"/>
      <c r="AA674" s="120"/>
      <c r="AB674" s="126"/>
      <c r="AE674" s="120"/>
    </row>
    <row r="675" spans="23:31">
      <c r="W675" s="120"/>
      <c r="X675" s="126"/>
      <c r="Y675" s="120"/>
      <c r="Z675" s="120"/>
      <c r="AA675" s="120"/>
      <c r="AB675" s="126"/>
      <c r="AE675" s="120"/>
    </row>
    <row r="676" spans="23:31">
      <c r="W676" s="120"/>
      <c r="X676" s="126"/>
      <c r="Y676" s="120"/>
      <c r="Z676" s="120"/>
      <c r="AA676" s="120"/>
      <c r="AB676" s="126"/>
      <c r="AE676" s="120"/>
    </row>
    <row r="677" spans="23:31">
      <c r="W677" s="120"/>
      <c r="X677" s="126"/>
      <c r="Y677" s="120"/>
      <c r="Z677" s="120"/>
      <c r="AA677" s="120"/>
      <c r="AB677" s="126"/>
      <c r="AE677" s="120"/>
    </row>
    <row r="678" spans="23:31">
      <c r="W678" s="120"/>
      <c r="X678" s="126"/>
      <c r="Y678" s="120"/>
      <c r="Z678" s="120"/>
      <c r="AA678" s="120"/>
      <c r="AB678" s="126"/>
      <c r="AE678" s="120"/>
    </row>
    <row r="679" spans="23:31">
      <c r="W679" s="120"/>
      <c r="X679" s="126"/>
      <c r="Y679" s="120"/>
      <c r="Z679" s="120"/>
      <c r="AA679" s="120"/>
      <c r="AB679" s="126"/>
      <c r="AE679" s="120"/>
    </row>
    <row r="680" spans="23:31">
      <c r="W680" s="120"/>
      <c r="X680" s="126"/>
      <c r="Y680" s="120"/>
      <c r="Z680" s="120"/>
      <c r="AA680" s="120"/>
      <c r="AB680" s="126"/>
      <c r="AE680" s="120"/>
    </row>
    <row r="681" spans="23:31">
      <c r="W681" s="120"/>
      <c r="X681" s="126"/>
      <c r="Y681" s="120"/>
      <c r="Z681" s="120"/>
      <c r="AA681" s="120"/>
      <c r="AB681" s="126"/>
      <c r="AE681" s="120"/>
    </row>
    <row r="682" spans="23:31">
      <c r="W682" s="120"/>
      <c r="X682" s="126"/>
      <c r="Y682" s="120"/>
      <c r="Z682" s="120"/>
      <c r="AA682" s="120"/>
      <c r="AB682" s="126"/>
      <c r="AE682" s="120"/>
    </row>
    <row r="683" spans="23:31">
      <c r="W683" s="120"/>
      <c r="X683" s="126"/>
      <c r="Y683" s="120"/>
      <c r="Z683" s="120"/>
      <c r="AA683" s="120"/>
      <c r="AB683" s="126"/>
      <c r="AE683" s="120"/>
    </row>
    <row r="684" spans="23:31">
      <c r="W684" s="120"/>
      <c r="X684" s="126"/>
      <c r="Y684" s="120"/>
      <c r="Z684" s="120"/>
      <c r="AA684" s="120"/>
      <c r="AB684" s="126"/>
      <c r="AE684" s="120"/>
    </row>
    <row r="685" spans="23:31">
      <c r="W685" s="120"/>
      <c r="X685" s="126"/>
      <c r="Y685" s="120"/>
      <c r="Z685" s="120"/>
      <c r="AA685" s="120"/>
      <c r="AB685" s="126"/>
      <c r="AE685" s="120"/>
    </row>
    <row r="686" spans="23:31">
      <c r="W686" s="120"/>
      <c r="X686" s="126"/>
      <c r="Y686" s="120"/>
      <c r="Z686" s="120"/>
      <c r="AA686" s="120"/>
      <c r="AB686" s="126"/>
      <c r="AE686" s="120"/>
    </row>
    <row r="687" spans="23:31">
      <c r="W687" s="120"/>
      <c r="X687" s="126"/>
      <c r="Y687" s="120"/>
      <c r="Z687" s="120"/>
      <c r="AA687" s="120"/>
      <c r="AB687" s="126"/>
      <c r="AE687" s="120"/>
    </row>
    <row r="688" spans="23:31">
      <c r="W688" s="120"/>
      <c r="X688" s="126"/>
      <c r="Y688" s="120"/>
      <c r="Z688" s="120"/>
      <c r="AA688" s="120"/>
      <c r="AB688" s="126"/>
      <c r="AE688" s="120"/>
    </row>
    <row r="689" spans="23:31">
      <c r="W689" s="120"/>
      <c r="X689" s="126"/>
      <c r="Y689" s="120"/>
      <c r="Z689" s="120"/>
      <c r="AA689" s="120"/>
      <c r="AB689" s="126"/>
      <c r="AE689" s="120"/>
    </row>
    <row r="690" spans="23:31">
      <c r="W690" s="120"/>
      <c r="X690" s="126"/>
      <c r="Y690" s="120"/>
      <c r="Z690" s="120"/>
      <c r="AA690" s="120"/>
      <c r="AB690" s="126"/>
      <c r="AE690" s="120"/>
    </row>
    <row r="691" spans="23:31">
      <c r="W691" s="120"/>
      <c r="X691" s="126"/>
      <c r="Y691" s="120"/>
      <c r="Z691" s="120"/>
      <c r="AA691" s="120"/>
      <c r="AB691" s="126"/>
      <c r="AE691" s="120"/>
    </row>
    <row r="692" spans="23:31">
      <c r="W692" s="120"/>
      <c r="X692" s="126"/>
      <c r="Y692" s="120"/>
      <c r="Z692" s="120"/>
      <c r="AA692" s="120"/>
      <c r="AB692" s="126"/>
      <c r="AE692" s="120"/>
    </row>
    <row r="693" spans="23:31">
      <c r="W693" s="120"/>
      <c r="X693" s="126"/>
      <c r="Y693" s="120"/>
      <c r="Z693" s="120"/>
      <c r="AA693" s="120"/>
      <c r="AB693" s="126"/>
      <c r="AE693" s="120"/>
    </row>
    <row r="694" spans="23:31">
      <c r="W694" s="120"/>
      <c r="X694" s="126"/>
      <c r="Y694" s="120"/>
      <c r="Z694" s="120"/>
      <c r="AA694" s="120"/>
      <c r="AB694" s="126"/>
      <c r="AE694" s="120"/>
    </row>
    <row r="695" spans="23:31">
      <c r="W695" s="120"/>
      <c r="X695" s="126"/>
      <c r="Y695" s="120"/>
      <c r="Z695" s="120"/>
      <c r="AA695" s="120"/>
      <c r="AB695" s="126"/>
      <c r="AE695" s="120"/>
    </row>
    <row r="696" spans="23:31">
      <c r="W696" s="120"/>
      <c r="X696" s="126"/>
      <c r="Y696" s="120"/>
      <c r="Z696" s="120"/>
      <c r="AA696" s="120"/>
      <c r="AB696" s="126"/>
      <c r="AE696" s="120"/>
    </row>
    <row r="697" spans="23:31">
      <c r="W697" s="120"/>
      <c r="X697" s="126"/>
      <c r="Y697" s="120"/>
      <c r="Z697" s="120"/>
      <c r="AA697" s="120"/>
      <c r="AB697" s="126"/>
      <c r="AE697" s="120"/>
    </row>
    <row r="698" spans="23:31">
      <c r="W698" s="120"/>
      <c r="X698" s="126"/>
      <c r="Y698" s="120"/>
      <c r="Z698" s="120"/>
      <c r="AA698" s="120"/>
      <c r="AB698" s="126"/>
      <c r="AE698" s="120"/>
    </row>
    <row r="699" spans="23:31">
      <c r="W699" s="120"/>
      <c r="X699" s="126"/>
      <c r="Y699" s="120"/>
      <c r="Z699" s="120"/>
      <c r="AA699" s="120"/>
      <c r="AB699" s="126"/>
      <c r="AE699" s="120"/>
    </row>
    <row r="700" spans="23:31">
      <c r="W700" s="120"/>
      <c r="X700" s="126"/>
      <c r="Y700" s="120"/>
      <c r="Z700" s="120"/>
      <c r="AA700" s="120"/>
      <c r="AB700" s="126"/>
      <c r="AE700" s="120"/>
    </row>
    <row r="701" spans="23:31">
      <c r="W701" s="120"/>
      <c r="X701" s="126"/>
      <c r="Y701" s="120"/>
      <c r="Z701" s="120"/>
      <c r="AA701" s="120"/>
      <c r="AB701" s="126"/>
      <c r="AE701" s="120"/>
    </row>
    <row r="702" spans="23:31">
      <c r="W702" s="120"/>
      <c r="X702" s="126"/>
      <c r="Y702" s="120"/>
      <c r="Z702" s="120"/>
      <c r="AA702" s="120"/>
      <c r="AB702" s="126"/>
      <c r="AE702" s="120"/>
    </row>
    <row r="703" spans="23:31">
      <c r="W703" s="120"/>
      <c r="X703" s="126"/>
      <c r="Y703" s="120"/>
      <c r="Z703" s="120"/>
      <c r="AA703" s="120"/>
      <c r="AB703" s="126"/>
      <c r="AE703" s="120"/>
    </row>
    <row r="704" spans="23:31">
      <c r="W704" s="120"/>
      <c r="X704" s="126"/>
      <c r="Y704" s="120"/>
      <c r="Z704" s="120"/>
      <c r="AA704" s="120"/>
      <c r="AB704" s="126"/>
      <c r="AE704" s="120"/>
    </row>
    <row r="705" spans="23:31">
      <c r="W705" s="120"/>
      <c r="X705" s="126"/>
      <c r="Y705" s="120"/>
      <c r="Z705" s="120"/>
      <c r="AA705" s="120"/>
      <c r="AB705" s="126"/>
      <c r="AE705" s="120"/>
    </row>
    <row r="706" spans="23:31">
      <c r="W706" s="120"/>
      <c r="X706" s="126"/>
      <c r="Y706" s="120"/>
      <c r="Z706" s="120"/>
      <c r="AA706" s="120"/>
      <c r="AB706" s="126"/>
      <c r="AE706" s="120"/>
    </row>
    <row r="707" spans="23:31">
      <c r="W707" s="120"/>
      <c r="X707" s="126"/>
      <c r="Y707" s="120"/>
      <c r="Z707" s="120"/>
      <c r="AA707" s="120"/>
      <c r="AB707" s="126"/>
      <c r="AE707" s="120"/>
    </row>
    <row r="708" spans="23:31">
      <c r="W708" s="120"/>
      <c r="X708" s="126"/>
      <c r="Y708" s="120"/>
      <c r="Z708" s="120"/>
      <c r="AA708" s="120"/>
      <c r="AB708" s="126"/>
      <c r="AE708" s="120"/>
    </row>
    <row r="709" spans="23:31">
      <c r="W709" s="120"/>
      <c r="X709" s="126"/>
      <c r="Y709" s="120"/>
      <c r="Z709" s="120"/>
      <c r="AA709" s="120"/>
      <c r="AB709" s="126"/>
      <c r="AE709" s="120"/>
    </row>
    <row r="710" spans="23:31">
      <c r="W710" s="120"/>
      <c r="X710" s="126"/>
      <c r="Y710" s="120"/>
      <c r="Z710" s="120"/>
      <c r="AA710" s="120"/>
      <c r="AB710" s="126"/>
      <c r="AE710" s="120"/>
    </row>
    <row r="711" spans="23:31">
      <c r="W711" s="120"/>
      <c r="X711" s="126"/>
      <c r="Y711" s="120"/>
      <c r="Z711" s="120"/>
      <c r="AA711" s="120"/>
      <c r="AB711" s="126"/>
      <c r="AE711" s="120"/>
    </row>
    <row r="712" spans="23:31">
      <c r="W712" s="120"/>
      <c r="X712" s="126"/>
      <c r="Y712" s="120"/>
      <c r="Z712" s="120"/>
      <c r="AA712" s="120"/>
      <c r="AB712" s="126"/>
      <c r="AE712" s="120"/>
    </row>
    <row r="713" spans="23:31">
      <c r="W713" s="120"/>
      <c r="X713" s="126"/>
      <c r="Y713" s="120"/>
      <c r="Z713" s="120"/>
      <c r="AA713" s="120"/>
      <c r="AB713" s="126"/>
      <c r="AE713" s="120"/>
    </row>
    <row r="714" spans="23:31">
      <c r="W714" s="120"/>
      <c r="X714" s="126"/>
      <c r="Y714" s="120"/>
      <c r="Z714" s="120"/>
      <c r="AA714" s="120"/>
      <c r="AB714" s="126"/>
      <c r="AE714" s="120"/>
    </row>
    <row r="715" spans="23:31">
      <c r="W715" s="120"/>
      <c r="X715" s="126"/>
      <c r="Y715" s="120"/>
      <c r="Z715" s="120"/>
      <c r="AA715" s="120"/>
      <c r="AB715" s="126"/>
      <c r="AE715" s="120"/>
    </row>
    <row r="716" spans="23:31">
      <c r="W716" s="120"/>
      <c r="X716" s="126"/>
      <c r="Y716" s="120"/>
      <c r="Z716" s="120"/>
      <c r="AA716" s="120"/>
      <c r="AB716" s="126"/>
      <c r="AE716" s="120"/>
    </row>
    <row r="717" spans="23:31">
      <c r="W717" s="120"/>
      <c r="X717" s="126"/>
      <c r="Y717" s="120"/>
      <c r="Z717" s="120"/>
      <c r="AA717" s="120"/>
      <c r="AB717" s="126"/>
      <c r="AE717" s="120"/>
    </row>
    <row r="718" spans="23:31">
      <c r="W718" s="120"/>
      <c r="X718" s="126"/>
      <c r="Y718" s="120"/>
      <c r="Z718" s="120"/>
      <c r="AA718" s="120"/>
      <c r="AB718" s="126"/>
      <c r="AE718" s="120"/>
    </row>
    <row r="719" spans="23:31">
      <c r="W719" s="120"/>
      <c r="X719" s="126"/>
      <c r="Y719" s="120"/>
      <c r="Z719" s="120"/>
      <c r="AA719" s="120"/>
      <c r="AB719" s="126"/>
      <c r="AE719" s="120"/>
    </row>
    <row r="720" spans="23:31">
      <c r="W720" s="120"/>
      <c r="X720" s="126"/>
      <c r="Y720" s="120"/>
      <c r="Z720" s="120"/>
      <c r="AA720" s="120"/>
      <c r="AB720" s="126"/>
      <c r="AE720" s="120"/>
    </row>
    <row r="721" spans="23:31">
      <c r="W721" s="120"/>
      <c r="X721" s="126"/>
      <c r="Y721" s="120"/>
      <c r="Z721" s="120"/>
      <c r="AA721" s="120"/>
      <c r="AB721" s="126"/>
      <c r="AE721" s="120"/>
    </row>
    <row r="722" spans="23:31">
      <c r="W722" s="120"/>
      <c r="X722" s="126"/>
      <c r="Y722" s="120"/>
      <c r="Z722" s="120"/>
      <c r="AA722" s="120"/>
      <c r="AB722" s="126"/>
      <c r="AE722" s="120"/>
    </row>
    <row r="723" spans="23:31">
      <c r="W723" s="120"/>
      <c r="X723" s="126"/>
      <c r="Y723" s="120"/>
      <c r="Z723" s="120"/>
      <c r="AA723" s="120"/>
      <c r="AB723" s="126"/>
      <c r="AE723" s="120"/>
    </row>
    <row r="724" spans="23:31">
      <c r="W724" s="120"/>
      <c r="X724" s="126"/>
      <c r="Y724" s="120"/>
      <c r="Z724" s="120"/>
      <c r="AA724" s="120"/>
      <c r="AB724" s="126"/>
      <c r="AE724" s="120"/>
    </row>
    <row r="725" spans="23:31">
      <c r="W725" s="120"/>
      <c r="X725" s="126"/>
      <c r="Y725" s="120"/>
      <c r="Z725" s="120"/>
      <c r="AA725" s="120"/>
      <c r="AB725" s="126"/>
      <c r="AE725" s="120"/>
    </row>
    <row r="726" spans="23:31">
      <c r="W726" s="120"/>
      <c r="X726" s="126"/>
      <c r="Y726" s="120"/>
      <c r="Z726" s="120"/>
      <c r="AA726" s="120"/>
      <c r="AB726" s="126"/>
      <c r="AE726" s="120"/>
    </row>
    <row r="727" spans="23:31">
      <c r="W727" s="120"/>
      <c r="X727" s="126"/>
      <c r="Y727" s="120"/>
      <c r="Z727" s="120"/>
      <c r="AA727" s="120"/>
      <c r="AB727" s="126"/>
      <c r="AE727" s="120"/>
    </row>
    <row r="728" spans="23:31">
      <c r="W728" s="120"/>
      <c r="X728" s="126"/>
      <c r="Y728" s="120"/>
      <c r="Z728" s="120"/>
      <c r="AA728" s="120"/>
      <c r="AB728" s="126"/>
      <c r="AE728" s="120"/>
    </row>
    <row r="729" spans="23:31">
      <c r="W729" s="120"/>
      <c r="X729" s="126"/>
      <c r="Y729" s="120"/>
      <c r="Z729" s="120"/>
      <c r="AA729" s="120"/>
      <c r="AB729" s="126"/>
      <c r="AE729" s="120"/>
    </row>
    <row r="730" spans="23:31">
      <c r="W730" s="120"/>
      <c r="X730" s="126"/>
      <c r="Y730" s="120"/>
      <c r="Z730" s="120"/>
      <c r="AA730" s="120"/>
      <c r="AB730" s="126"/>
      <c r="AE730" s="120"/>
    </row>
    <row r="731" spans="23:31">
      <c r="W731" s="120"/>
      <c r="X731" s="126"/>
      <c r="Y731" s="120"/>
      <c r="Z731" s="120"/>
      <c r="AA731" s="120"/>
      <c r="AB731" s="126"/>
      <c r="AE731" s="120"/>
    </row>
    <row r="732" spans="23:31">
      <c r="W732" s="120"/>
      <c r="X732" s="126"/>
      <c r="Y732" s="120"/>
      <c r="Z732" s="120"/>
      <c r="AA732" s="120"/>
      <c r="AB732" s="126"/>
      <c r="AE732" s="120"/>
    </row>
    <row r="733" spans="23:31">
      <c r="W733" s="120"/>
      <c r="X733" s="126"/>
      <c r="Y733" s="120"/>
      <c r="Z733" s="120"/>
      <c r="AA733" s="120"/>
      <c r="AB733" s="126"/>
      <c r="AE733" s="120"/>
    </row>
    <row r="734" spans="23:31">
      <c r="W734" s="120"/>
      <c r="X734" s="126"/>
      <c r="Y734" s="120"/>
      <c r="Z734" s="120"/>
      <c r="AA734" s="120"/>
      <c r="AB734" s="126"/>
      <c r="AE734" s="120"/>
    </row>
    <row r="735" spans="23:31">
      <c r="W735" s="120"/>
      <c r="X735" s="126"/>
      <c r="Y735" s="120"/>
      <c r="Z735" s="120"/>
      <c r="AA735" s="120"/>
      <c r="AB735" s="126"/>
      <c r="AE735" s="120"/>
    </row>
    <row r="736" spans="23:31">
      <c r="W736" s="120"/>
      <c r="X736" s="126"/>
      <c r="Y736" s="120"/>
      <c r="Z736" s="120"/>
      <c r="AA736" s="120"/>
      <c r="AB736" s="126"/>
      <c r="AE736" s="120"/>
    </row>
    <row r="737" spans="23:31">
      <c r="W737" s="120"/>
      <c r="X737" s="126"/>
      <c r="Y737" s="120"/>
      <c r="Z737" s="120"/>
      <c r="AA737" s="120"/>
      <c r="AB737" s="126"/>
      <c r="AE737" s="120"/>
    </row>
    <row r="738" spans="23:31">
      <c r="W738" s="120"/>
      <c r="X738" s="126"/>
      <c r="Y738" s="120"/>
      <c r="Z738" s="120"/>
      <c r="AA738" s="120"/>
      <c r="AB738" s="126"/>
      <c r="AE738" s="120"/>
    </row>
    <row r="739" spans="23:31">
      <c r="W739" s="120"/>
      <c r="X739" s="126"/>
      <c r="Y739" s="120"/>
      <c r="Z739" s="120"/>
      <c r="AA739" s="120"/>
      <c r="AB739" s="126"/>
      <c r="AE739" s="120"/>
    </row>
    <row r="740" spans="23:31">
      <c r="W740" s="120"/>
      <c r="X740" s="126"/>
      <c r="Y740" s="120"/>
      <c r="Z740" s="120"/>
      <c r="AA740" s="120"/>
      <c r="AB740" s="126"/>
      <c r="AE740" s="120"/>
    </row>
    <row r="741" spans="23:31">
      <c r="W741" s="120"/>
      <c r="X741" s="126"/>
      <c r="Y741" s="120"/>
      <c r="Z741" s="120"/>
      <c r="AA741" s="120"/>
      <c r="AB741" s="126"/>
      <c r="AE741" s="120"/>
    </row>
    <row r="742" spans="23:31">
      <c r="W742" s="120"/>
      <c r="X742" s="126"/>
      <c r="Y742" s="120"/>
      <c r="Z742" s="120"/>
      <c r="AA742" s="120"/>
      <c r="AB742" s="126"/>
      <c r="AE742" s="120"/>
    </row>
    <row r="743" spans="23:31">
      <c r="W743" s="120"/>
      <c r="X743" s="126"/>
      <c r="Y743" s="120"/>
      <c r="Z743" s="120"/>
      <c r="AA743" s="120"/>
      <c r="AB743" s="126"/>
      <c r="AE743" s="120"/>
    </row>
    <row r="744" spans="23:31">
      <c r="W744" s="120"/>
      <c r="X744" s="126"/>
      <c r="Y744" s="120"/>
      <c r="Z744" s="120"/>
      <c r="AA744" s="120"/>
      <c r="AB744" s="126"/>
      <c r="AE744" s="120"/>
    </row>
    <row r="745" spans="23:31">
      <c r="W745" s="120"/>
      <c r="X745" s="126"/>
      <c r="Y745" s="120"/>
      <c r="Z745" s="120"/>
      <c r="AA745" s="120"/>
      <c r="AB745" s="126"/>
      <c r="AE745" s="120"/>
    </row>
    <row r="746" spans="23:31">
      <c r="W746" s="120"/>
      <c r="X746" s="126"/>
      <c r="Y746" s="120"/>
      <c r="Z746" s="120"/>
      <c r="AA746" s="120"/>
      <c r="AB746" s="126"/>
      <c r="AE746" s="120"/>
    </row>
    <row r="747" spans="23:31">
      <c r="W747" s="120"/>
      <c r="X747" s="126"/>
      <c r="Y747" s="120"/>
      <c r="Z747" s="120"/>
      <c r="AA747" s="120"/>
      <c r="AB747" s="126"/>
      <c r="AE747" s="120"/>
    </row>
    <row r="748" spans="23:31">
      <c r="W748" s="120"/>
      <c r="X748" s="126"/>
      <c r="Y748" s="120"/>
      <c r="Z748" s="120"/>
      <c r="AA748" s="120"/>
      <c r="AB748" s="126"/>
      <c r="AE748" s="120"/>
    </row>
    <row r="749" spans="23:31">
      <c r="W749" s="120"/>
      <c r="X749" s="126"/>
      <c r="Y749" s="120"/>
      <c r="Z749" s="120"/>
      <c r="AA749" s="120"/>
      <c r="AB749" s="126"/>
      <c r="AE749" s="120"/>
    </row>
    <row r="750" spans="23:31">
      <c r="W750" s="120"/>
      <c r="X750" s="126"/>
      <c r="Y750" s="120"/>
      <c r="Z750" s="120"/>
      <c r="AA750" s="120"/>
      <c r="AB750" s="126"/>
      <c r="AE750" s="120"/>
    </row>
    <row r="751" spans="23:31">
      <c r="W751" s="120"/>
      <c r="X751" s="126"/>
      <c r="Y751" s="120"/>
      <c r="Z751" s="120"/>
      <c r="AA751" s="120"/>
      <c r="AB751" s="126"/>
      <c r="AE751" s="120"/>
    </row>
    <row r="752" spans="23:31">
      <c r="W752" s="120"/>
      <c r="X752" s="126"/>
      <c r="Y752" s="120"/>
      <c r="Z752" s="120"/>
      <c r="AA752" s="120"/>
      <c r="AB752" s="126"/>
      <c r="AE752" s="120"/>
    </row>
    <row r="753" spans="23:31">
      <c r="W753" s="120"/>
      <c r="X753" s="126"/>
      <c r="Y753" s="120"/>
      <c r="Z753" s="120"/>
      <c r="AA753" s="120"/>
      <c r="AB753" s="126"/>
      <c r="AE753" s="120"/>
    </row>
    <row r="754" spans="23:31">
      <c r="W754" s="120"/>
      <c r="X754" s="126"/>
      <c r="Y754" s="120"/>
      <c r="Z754" s="120"/>
      <c r="AA754" s="120"/>
      <c r="AB754" s="126"/>
      <c r="AE754" s="120"/>
    </row>
    <row r="755" spans="23:31">
      <c r="W755" s="120"/>
      <c r="X755" s="126"/>
      <c r="Y755" s="120"/>
      <c r="Z755" s="120"/>
      <c r="AA755" s="120"/>
      <c r="AB755" s="126"/>
      <c r="AE755" s="120"/>
    </row>
    <row r="756" spans="23:31">
      <c r="W756" s="120"/>
      <c r="X756" s="126"/>
      <c r="Y756" s="120"/>
      <c r="Z756" s="120"/>
      <c r="AA756" s="120"/>
      <c r="AB756" s="126"/>
      <c r="AE756" s="120"/>
    </row>
    <row r="757" spans="23:31">
      <c r="W757" s="120"/>
      <c r="X757" s="126"/>
      <c r="Y757" s="120"/>
      <c r="Z757" s="120"/>
      <c r="AA757" s="120"/>
      <c r="AB757" s="126"/>
      <c r="AE757" s="120"/>
    </row>
    <row r="758" spans="23:31">
      <c r="W758" s="120"/>
      <c r="X758" s="126"/>
      <c r="Y758" s="120"/>
      <c r="Z758" s="120"/>
      <c r="AA758" s="120"/>
      <c r="AB758" s="126"/>
      <c r="AE758" s="120"/>
    </row>
    <row r="759" spans="23:31">
      <c r="W759" s="120"/>
      <c r="X759" s="126"/>
      <c r="Y759" s="120"/>
      <c r="Z759" s="120"/>
      <c r="AA759" s="120"/>
      <c r="AB759" s="126"/>
      <c r="AE759" s="120"/>
    </row>
    <row r="760" spans="23:31">
      <c r="W760" s="120"/>
      <c r="X760" s="126"/>
      <c r="Y760" s="120"/>
      <c r="Z760" s="120"/>
      <c r="AA760" s="120"/>
      <c r="AB760" s="126"/>
      <c r="AE760" s="120"/>
    </row>
    <row r="761" spans="23:31">
      <c r="W761" s="120"/>
      <c r="X761" s="126"/>
      <c r="Y761" s="120"/>
      <c r="Z761" s="120"/>
      <c r="AA761" s="120"/>
      <c r="AB761" s="126"/>
      <c r="AE761" s="120"/>
    </row>
    <row r="762" spans="23:31">
      <c r="W762" s="120"/>
      <c r="X762" s="126"/>
      <c r="Y762" s="120"/>
      <c r="Z762" s="120"/>
      <c r="AA762" s="120"/>
      <c r="AB762" s="126"/>
      <c r="AE762" s="120"/>
    </row>
    <row r="763" spans="23:31">
      <c r="W763" s="120"/>
      <c r="X763" s="126"/>
      <c r="Y763" s="120"/>
      <c r="Z763" s="120"/>
      <c r="AA763" s="120"/>
      <c r="AB763" s="126"/>
      <c r="AE763" s="120"/>
    </row>
    <row r="764" spans="23:31">
      <c r="W764" s="120"/>
      <c r="X764" s="126"/>
      <c r="Y764" s="120"/>
      <c r="Z764" s="120"/>
      <c r="AA764" s="120"/>
      <c r="AB764" s="126"/>
      <c r="AE764" s="120"/>
    </row>
    <row r="765" spans="23:31">
      <c r="W765" s="120"/>
      <c r="X765" s="126"/>
      <c r="Y765" s="120"/>
      <c r="Z765" s="120"/>
      <c r="AA765" s="120"/>
      <c r="AB765" s="126"/>
      <c r="AE765" s="120"/>
    </row>
    <row r="766" spans="23:31">
      <c r="W766" s="120"/>
      <c r="X766" s="126"/>
      <c r="Y766" s="120"/>
      <c r="Z766" s="120"/>
      <c r="AA766" s="120"/>
      <c r="AB766" s="126"/>
      <c r="AE766" s="120"/>
    </row>
    <row r="767" spans="23:31">
      <c r="W767" s="120"/>
      <c r="X767" s="126"/>
      <c r="Y767" s="120"/>
      <c r="Z767" s="120"/>
      <c r="AA767" s="120"/>
      <c r="AB767" s="126"/>
      <c r="AE767" s="120"/>
    </row>
    <row r="768" spans="23:31">
      <c r="W768" s="120"/>
      <c r="X768" s="126"/>
      <c r="Y768" s="120"/>
      <c r="Z768" s="120"/>
      <c r="AA768" s="120"/>
      <c r="AB768" s="126"/>
      <c r="AE768" s="120"/>
    </row>
    <row r="769" spans="23:31">
      <c r="W769" s="120"/>
      <c r="X769" s="126"/>
      <c r="Y769" s="120"/>
      <c r="Z769" s="120"/>
      <c r="AA769" s="120"/>
      <c r="AB769" s="126"/>
      <c r="AE769" s="120"/>
    </row>
    <row r="770" spans="23:31">
      <c r="W770" s="120"/>
      <c r="X770" s="126"/>
      <c r="Y770" s="120"/>
      <c r="Z770" s="120"/>
      <c r="AA770" s="120"/>
      <c r="AB770" s="126"/>
      <c r="AE770" s="120"/>
    </row>
    <row r="771" spans="23:31">
      <c r="W771" s="120"/>
      <c r="X771" s="126"/>
      <c r="Y771" s="120"/>
      <c r="Z771" s="120"/>
      <c r="AA771" s="120"/>
      <c r="AB771" s="126"/>
      <c r="AE771" s="120"/>
    </row>
    <row r="772" spans="23:31">
      <c r="W772" s="120"/>
      <c r="X772" s="126"/>
      <c r="Y772" s="120"/>
      <c r="Z772" s="120"/>
      <c r="AA772" s="120"/>
      <c r="AB772" s="126"/>
      <c r="AE772" s="120"/>
    </row>
    <row r="773" spans="23:31">
      <c r="W773" s="120"/>
      <c r="X773" s="126"/>
      <c r="Y773" s="120"/>
      <c r="Z773" s="120"/>
      <c r="AA773" s="120"/>
      <c r="AB773" s="126"/>
      <c r="AE773" s="120"/>
    </row>
    <row r="774" spans="23:31">
      <c r="W774" s="120"/>
      <c r="X774" s="126"/>
      <c r="Y774" s="120"/>
      <c r="Z774" s="120"/>
      <c r="AA774" s="120"/>
      <c r="AB774" s="126"/>
      <c r="AE774" s="120"/>
    </row>
    <row r="775" spans="23:31">
      <c r="W775" s="120"/>
      <c r="X775" s="126"/>
      <c r="Y775" s="120"/>
      <c r="Z775" s="120"/>
      <c r="AA775" s="120"/>
      <c r="AB775" s="126"/>
      <c r="AE775" s="120"/>
    </row>
    <row r="776" spans="23:31">
      <c r="W776" s="120"/>
      <c r="X776" s="126"/>
      <c r="Y776" s="120"/>
      <c r="Z776" s="120"/>
      <c r="AA776" s="120"/>
      <c r="AB776" s="126"/>
      <c r="AE776" s="120"/>
    </row>
    <row r="777" spans="23:31">
      <c r="W777" s="120"/>
      <c r="X777" s="126"/>
      <c r="Y777" s="120"/>
      <c r="Z777" s="120"/>
      <c r="AA777" s="120"/>
      <c r="AB777" s="126"/>
      <c r="AE777" s="120"/>
    </row>
    <row r="778" spans="23:31">
      <c r="W778" s="120"/>
      <c r="X778" s="126"/>
      <c r="Y778" s="120"/>
      <c r="Z778" s="120"/>
      <c r="AA778" s="120"/>
      <c r="AB778" s="126"/>
      <c r="AE778" s="120"/>
    </row>
    <row r="779" spans="23:31">
      <c r="W779" s="120"/>
      <c r="X779" s="126"/>
      <c r="Y779" s="120"/>
      <c r="Z779" s="120"/>
      <c r="AA779" s="120"/>
      <c r="AB779" s="126"/>
      <c r="AE779" s="120"/>
    </row>
    <row r="780" spans="23:31">
      <c r="W780" s="120"/>
      <c r="X780" s="126"/>
      <c r="Y780" s="120"/>
      <c r="Z780" s="120"/>
      <c r="AA780" s="120"/>
      <c r="AB780" s="126"/>
      <c r="AE780" s="120"/>
    </row>
    <row r="781" spans="23:31">
      <c r="W781" s="120"/>
      <c r="X781" s="126"/>
      <c r="Y781" s="120"/>
      <c r="Z781" s="120"/>
      <c r="AA781" s="120"/>
      <c r="AB781" s="126"/>
      <c r="AE781" s="120"/>
    </row>
    <row r="782" spans="23:31">
      <c r="W782" s="120"/>
      <c r="X782" s="126"/>
      <c r="Y782" s="120"/>
      <c r="Z782" s="120"/>
      <c r="AA782" s="120"/>
      <c r="AB782" s="126"/>
      <c r="AE782" s="120"/>
    </row>
    <row r="783" spans="23:31">
      <c r="W783" s="120"/>
      <c r="X783" s="126"/>
      <c r="Y783" s="120"/>
      <c r="Z783" s="120"/>
      <c r="AA783" s="120"/>
      <c r="AB783" s="126"/>
      <c r="AE783" s="120"/>
    </row>
    <row r="784" spans="23:31">
      <c r="W784" s="120"/>
      <c r="X784" s="126"/>
      <c r="Y784" s="120"/>
      <c r="Z784" s="120"/>
      <c r="AA784" s="120"/>
      <c r="AB784" s="126"/>
      <c r="AE784" s="120"/>
    </row>
    <row r="785" spans="23:31">
      <c r="W785" s="120"/>
      <c r="X785" s="126"/>
      <c r="Y785" s="120"/>
      <c r="Z785" s="120"/>
      <c r="AA785" s="120"/>
      <c r="AB785" s="126"/>
      <c r="AE785" s="120"/>
    </row>
    <row r="786" spans="23:31">
      <c r="W786" s="120"/>
      <c r="X786" s="126"/>
      <c r="Y786" s="120"/>
      <c r="Z786" s="120"/>
      <c r="AA786" s="120"/>
      <c r="AB786" s="126"/>
      <c r="AE786" s="120"/>
    </row>
    <row r="787" spans="23:31">
      <c r="W787" s="120"/>
      <c r="X787" s="126"/>
      <c r="Y787" s="120"/>
      <c r="Z787" s="120"/>
      <c r="AA787" s="120"/>
      <c r="AB787" s="126"/>
      <c r="AE787" s="120"/>
    </row>
    <row r="788" spans="23:31">
      <c r="W788" s="120"/>
      <c r="X788" s="126"/>
      <c r="Y788" s="120"/>
      <c r="Z788" s="120"/>
      <c r="AA788" s="120"/>
      <c r="AB788" s="126"/>
      <c r="AE788" s="120"/>
    </row>
    <row r="789" spans="23:31">
      <c r="W789" s="120"/>
      <c r="X789" s="126"/>
      <c r="Y789" s="120"/>
      <c r="Z789" s="120"/>
      <c r="AA789" s="120"/>
      <c r="AB789" s="126"/>
      <c r="AE789" s="120"/>
    </row>
    <row r="790" spans="23:31">
      <c r="W790" s="120"/>
      <c r="X790" s="126"/>
      <c r="Y790" s="120"/>
      <c r="Z790" s="120"/>
      <c r="AA790" s="120"/>
      <c r="AB790" s="126"/>
      <c r="AE790" s="120"/>
    </row>
    <row r="791" spans="23:31">
      <c r="W791" s="120"/>
      <c r="X791" s="126"/>
      <c r="Y791" s="120"/>
      <c r="Z791" s="120"/>
      <c r="AA791" s="120"/>
      <c r="AB791" s="126"/>
      <c r="AE791" s="120"/>
    </row>
    <row r="792" spans="23:31">
      <c r="W792" s="120"/>
      <c r="X792" s="126"/>
      <c r="Y792" s="120"/>
      <c r="Z792" s="120"/>
      <c r="AA792" s="120"/>
      <c r="AB792" s="126"/>
      <c r="AE792" s="120"/>
    </row>
    <row r="793" spans="23:31">
      <c r="W793" s="120"/>
      <c r="X793" s="126"/>
      <c r="Y793" s="120"/>
      <c r="Z793" s="120"/>
      <c r="AA793" s="120"/>
      <c r="AB793" s="126"/>
      <c r="AE793" s="120"/>
    </row>
    <row r="794" spans="23:31">
      <c r="W794" s="120"/>
      <c r="X794" s="126"/>
      <c r="Y794" s="120"/>
      <c r="Z794" s="120"/>
      <c r="AA794" s="120"/>
      <c r="AB794" s="126"/>
      <c r="AE794" s="120"/>
    </row>
    <row r="795" spans="23:31">
      <c r="W795" s="120"/>
      <c r="X795" s="126"/>
      <c r="Y795" s="120"/>
      <c r="Z795" s="120"/>
      <c r="AA795" s="120"/>
      <c r="AB795" s="126"/>
      <c r="AE795" s="120"/>
    </row>
    <row r="796" spans="23:31">
      <c r="W796" s="120"/>
      <c r="X796" s="126"/>
      <c r="Y796" s="120"/>
      <c r="Z796" s="120"/>
      <c r="AA796" s="120"/>
      <c r="AB796" s="126"/>
      <c r="AE796" s="120"/>
    </row>
    <row r="797" spans="23:31">
      <c r="W797" s="120"/>
      <c r="X797" s="126"/>
      <c r="Y797" s="120"/>
      <c r="Z797" s="120"/>
      <c r="AA797" s="120"/>
      <c r="AB797" s="126"/>
      <c r="AE797" s="120"/>
    </row>
    <row r="798" spans="23:31">
      <c r="W798" s="120"/>
      <c r="X798" s="126"/>
      <c r="Y798" s="120"/>
      <c r="Z798" s="120"/>
      <c r="AA798" s="120"/>
      <c r="AB798" s="126"/>
      <c r="AE798" s="120"/>
    </row>
    <row r="799" spans="23:31">
      <c r="W799" s="120"/>
      <c r="X799" s="126"/>
      <c r="Y799" s="120"/>
      <c r="Z799" s="120"/>
      <c r="AA799" s="120"/>
      <c r="AB799" s="126"/>
      <c r="AE799" s="120"/>
    </row>
    <row r="800" spans="23:31">
      <c r="W800" s="120"/>
      <c r="X800" s="126"/>
      <c r="Y800" s="120"/>
      <c r="Z800" s="120"/>
      <c r="AA800" s="120"/>
      <c r="AB800" s="126"/>
      <c r="AE800" s="120"/>
    </row>
    <row r="801" spans="23:31">
      <c r="W801" s="120"/>
      <c r="X801" s="126"/>
      <c r="Y801" s="120"/>
      <c r="Z801" s="120"/>
      <c r="AA801" s="120"/>
      <c r="AB801" s="126"/>
      <c r="AE801" s="120"/>
    </row>
    <row r="802" spans="23:31">
      <c r="W802" s="120"/>
      <c r="X802" s="126"/>
      <c r="Y802" s="120"/>
      <c r="Z802" s="120"/>
      <c r="AA802" s="120"/>
      <c r="AB802" s="126"/>
      <c r="AE802" s="120"/>
    </row>
    <row r="803" spans="23:31">
      <c r="W803" s="120"/>
      <c r="X803" s="126"/>
      <c r="Y803" s="120"/>
      <c r="Z803" s="120"/>
      <c r="AA803" s="120"/>
      <c r="AB803" s="126"/>
      <c r="AE803" s="120"/>
    </row>
    <row r="804" spans="23:31">
      <c r="W804" s="120"/>
      <c r="X804" s="126"/>
      <c r="Y804" s="120"/>
      <c r="Z804" s="120"/>
      <c r="AA804" s="120"/>
      <c r="AB804" s="126"/>
      <c r="AE804" s="120"/>
    </row>
    <row r="805" spans="23:31">
      <c r="W805" s="120"/>
      <c r="X805" s="126"/>
      <c r="Y805" s="120"/>
      <c r="Z805" s="120"/>
      <c r="AA805" s="120"/>
      <c r="AB805" s="126"/>
      <c r="AE805" s="120"/>
    </row>
    <row r="806" spans="23:31">
      <c r="W806" s="120"/>
      <c r="X806" s="126"/>
      <c r="Y806" s="120"/>
      <c r="Z806" s="120"/>
      <c r="AA806" s="120"/>
      <c r="AB806" s="126"/>
      <c r="AE806" s="120"/>
    </row>
    <row r="807" spans="23:31">
      <c r="W807" s="120"/>
      <c r="X807" s="126"/>
      <c r="Y807" s="120"/>
      <c r="Z807" s="120"/>
      <c r="AA807" s="120"/>
      <c r="AB807" s="126"/>
      <c r="AE807" s="120"/>
    </row>
    <row r="808" spans="23:31">
      <c r="W808" s="120"/>
      <c r="X808" s="126"/>
      <c r="Y808" s="120"/>
      <c r="Z808" s="120"/>
      <c r="AA808" s="120"/>
      <c r="AB808" s="126"/>
      <c r="AE808" s="120"/>
    </row>
    <row r="809" spans="23:31">
      <c r="W809" s="120"/>
      <c r="X809" s="126"/>
      <c r="Y809" s="120"/>
      <c r="Z809" s="120"/>
      <c r="AA809" s="120"/>
      <c r="AB809" s="126"/>
      <c r="AE809" s="120"/>
    </row>
    <row r="810" spans="23:31">
      <c r="W810" s="120"/>
      <c r="X810" s="126"/>
      <c r="Y810" s="120"/>
      <c r="Z810" s="120"/>
      <c r="AA810" s="120"/>
      <c r="AB810" s="126"/>
      <c r="AE810" s="120"/>
    </row>
    <row r="811" spans="23:31">
      <c r="W811" s="120"/>
      <c r="X811" s="126"/>
      <c r="Y811" s="120"/>
      <c r="Z811" s="120"/>
      <c r="AA811" s="120"/>
      <c r="AB811" s="126"/>
      <c r="AE811" s="120"/>
    </row>
    <row r="812" spans="23:31">
      <c r="W812" s="120"/>
      <c r="X812" s="126"/>
      <c r="Y812" s="120"/>
      <c r="Z812" s="120"/>
      <c r="AA812" s="120"/>
      <c r="AB812" s="126"/>
      <c r="AE812" s="120"/>
    </row>
    <row r="813" spans="23:31">
      <c r="W813" s="120"/>
      <c r="X813" s="126"/>
      <c r="Y813" s="120"/>
      <c r="Z813" s="120"/>
      <c r="AA813" s="120"/>
      <c r="AB813" s="126"/>
      <c r="AE813" s="120"/>
    </row>
    <row r="814" spans="23:31">
      <c r="W814" s="120"/>
      <c r="X814" s="126"/>
      <c r="Y814" s="120"/>
      <c r="Z814" s="120"/>
      <c r="AA814" s="120"/>
      <c r="AB814" s="126"/>
      <c r="AE814" s="120"/>
    </row>
    <row r="815" spans="23:31">
      <c r="W815" s="120"/>
      <c r="X815" s="126"/>
      <c r="Y815" s="120"/>
      <c r="Z815" s="120"/>
      <c r="AA815" s="120"/>
      <c r="AB815" s="126"/>
      <c r="AE815" s="120"/>
    </row>
    <row r="816" spans="23:31">
      <c r="W816" s="120"/>
      <c r="X816" s="126"/>
      <c r="Y816" s="120"/>
      <c r="Z816" s="120"/>
      <c r="AA816" s="120"/>
      <c r="AB816" s="126"/>
      <c r="AE816" s="120"/>
    </row>
    <row r="817" spans="23:31">
      <c r="W817" s="120"/>
      <c r="X817" s="126"/>
      <c r="Y817" s="120"/>
      <c r="Z817" s="120"/>
      <c r="AA817" s="120"/>
      <c r="AB817" s="126"/>
      <c r="AE817" s="120"/>
    </row>
    <row r="818" spans="23:31">
      <c r="W818" s="120"/>
      <c r="X818" s="126"/>
      <c r="Y818" s="120"/>
      <c r="Z818" s="120"/>
      <c r="AA818" s="120"/>
      <c r="AB818" s="126"/>
      <c r="AE818" s="120"/>
    </row>
    <row r="819" spans="23:31">
      <c r="W819" s="120"/>
      <c r="X819" s="126"/>
      <c r="Y819" s="120"/>
      <c r="Z819" s="120"/>
      <c r="AA819" s="120"/>
      <c r="AB819" s="126"/>
      <c r="AE819" s="120"/>
    </row>
    <row r="820" spans="23:31">
      <c r="W820" s="120"/>
      <c r="X820" s="126"/>
      <c r="Y820" s="120"/>
      <c r="Z820" s="120"/>
      <c r="AA820" s="120"/>
      <c r="AB820" s="126"/>
      <c r="AE820" s="120"/>
    </row>
    <row r="821" spans="23:31">
      <c r="W821" s="120"/>
      <c r="X821" s="126"/>
      <c r="Y821" s="120"/>
      <c r="Z821" s="120"/>
      <c r="AA821" s="120"/>
      <c r="AB821" s="126"/>
      <c r="AE821" s="120"/>
    </row>
    <row r="822" spans="23:31">
      <c r="W822" s="120"/>
      <c r="X822" s="126"/>
      <c r="Y822" s="120"/>
      <c r="Z822" s="120"/>
      <c r="AA822" s="120"/>
      <c r="AB822" s="126"/>
      <c r="AE822" s="120"/>
    </row>
    <row r="823" spans="23:31">
      <c r="W823" s="120"/>
      <c r="X823" s="126"/>
      <c r="Y823" s="120"/>
      <c r="Z823" s="120"/>
      <c r="AA823" s="120"/>
      <c r="AB823" s="126"/>
      <c r="AE823" s="120"/>
    </row>
    <row r="824" spans="23:31">
      <c r="W824" s="120"/>
      <c r="X824" s="126"/>
      <c r="Y824" s="120"/>
      <c r="Z824" s="120"/>
      <c r="AA824" s="120"/>
      <c r="AB824" s="126"/>
      <c r="AE824" s="120"/>
    </row>
    <row r="825" spans="23:31">
      <c r="W825" s="120"/>
      <c r="X825" s="126"/>
      <c r="Y825" s="120"/>
      <c r="Z825" s="120"/>
      <c r="AA825" s="120"/>
      <c r="AB825" s="126"/>
      <c r="AE825" s="120"/>
    </row>
    <row r="826" spans="23:31">
      <c r="W826" s="120"/>
      <c r="X826" s="126"/>
      <c r="Y826" s="120"/>
      <c r="Z826" s="120"/>
      <c r="AA826" s="120"/>
      <c r="AB826" s="126"/>
      <c r="AE826" s="120"/>
    </row>
    <row r="827" spans="23:31">
      <c r="W827" s="120"/>
      <c r="X827" s="126"/>
      <c r="Y827" s="120"/>
      <c r="Z827" s="120"/>
      <c r="AA827" s="120"/>
      <c r="AB827" s="126"/>
      <c r="AE827" s="120"/>
    </row>
    <row r="828" spans="23:31">
      <c r="W828" s="120"/>
      <c r="X828" s="126"/>
      <c r="Y828" s="120"/>
      <c r="Z828" s="120"/>
      <c r="AA828" s="120"/>
      <c r="AB828" s="126"/>
      <c r="AE828" s="120"/>
    </row>
    <row r="829" spans="23:31">
      <c r="W829" s="120"/>
      <c r="X829" s="126"/>
      <c r="Y829" s="120"/>
      <c r="Z829" s="120"/>
      <c r="AA829" s="120"/>
      <c r="AB829" s="126"/>
      <c r="AE829" s="120"/>
    </row>
    <row r="830" spans="23:31">
      <c r="W830" s="120"/>
      <c r="X830" s="126"/>
      <c r="Y830" s="120"/>
      <c r="Z830" s="120"/>
      <c r="AA830" s="120"/>
      <c r="AB830" s="126"/>
      <c r="AE830" s="120"/>
    </row>
    <row r="831" spans="23:31">
      <c r="W831" s="120"/>
      <c r="X831" s="126"/>
      <c r="Y831" s="120"/>
      <c r="Z831" s="120"/>
      <c r="AA831" s="120"/>
      <c r="AB831" s="126"/>
      <c r="AE831" s="120"/>
    </row>
    <row r="832" spans="23:31">
      <c r="W832" s="120"/>
      <c r="X832" s="126"/>
      <c r="Y832" s="120"/>
      <c r="Z832" s="120"/>
      <c r="AA832" s="120"/>
      <c r="AB832" s="126"/>
      <c r="AE832" s="120"/>
    </row>
    <row r="833" spans="23:31">
      <c r="W833" s="120"/>
      <c r="X833" s="126"/>
      <c r="Y833" s="120"/>
      <c r="Z833" s="120"/>
      <c r="AA833" s="120"/>
      <c r="AB833" s="126"/>
      <c r="AE833" s="120"/>
    </row>
    <row r="834" spans="23:31">
      <c r="W834" s="120"/>
      <c r="X834" s="126"/>
      <c r="Y834" s="120"/>
      <c r="Z834" s="120"/>
      <c r="AA834" s="120"/>
      <c r="AB834" s="126"/>
      <c r="AE834" s="120"/>
    </row>
    <row r="835" spans="23:31">
      <c r="W835" s="120"/>
      <c r="X835" s="126"/>
      <c r="Y835" s="120"/>
      <c r="Z835" s="120"/>
      <c r="AA835" s="120"/>
      <c r="AB835" s="126"/>
      <c r="AE835" s="120"/>
    </row>
    <row r="836" spans="23:31">
      <c r="W836" s="120"/>
      <c r="X836" s="126"/>
      <c r="Y836" s="120"/>
      <c r="Z836" s="120"/>
      <c r="AA836" s="120"/>
      <c r="AB836" s="126"/>
      <c r="AE836" s="120"/>
    </row>
    <row r="837" spans="23:31">
      <c r="W837" s="120"/>
      <c r="X837" s="126"/>
      <c r="Y837" s="120"/>
      <c r="Z837" s="120"/>
      <c r="AA837" s="120"/>
      <c r="AB837" s="126"/>
      <c r="AE837" s="120"/>
    </row>
    <row r="838" spans="23:31">
      <c r="W838" s="120"/>
      <c r="X838" s="126"/>
      <c r="Y838" s="120"/>
      <c r="Z838" s="120"/>
      <c r="AA838" s="120"/>
      <c r="AB838" s="126"/>
      <c r="AE838" s="120"/>
    </row>
    <row r="839" spans="23:31">
      <c r="W839" s="120"/>
      <c r="X839" s="126"/>
      <c r="Y839" s="120"/>
      <c r="Z839" s="120"/>
      <c r="AA839" s="120"/>
      <c r="AB839" s="126"/>
      <c r="AE839" s="120"/>
    </row>
    <row r="840" spans="23:31">
      <c r="W840" s="120"/>
      <c r="X840" s="126"/>
      <c r="Y840" s="120"/>
      <c r="Z840" s="120"/>
      <c r="AA840" s="120"/>
      <c r="AB840" s="126"/>
      <c r="AE840" s="120"/>
    </row>
    <row r="841" spans="23:31">
      <c r="W841" s="120"/>
      <c r="X841" s="126"/>
      <c r="Y841" s="120"/>
      <c r="Z841" s="120"/>
      <c r="AA841" s="120"/>
      <c r="AB841" s="126"/>
      <c r="AE841" s="120"/>
    </row>
    <row r="842" spans="23:31">
      <c r="W842" s="120"/>
      <c r="X842" s="126"/>
      <c r="Y842" s="120"/>
      <c r="Z842" s="120"/>
      <c r="AA842" s="120"/>
      <c r="AB842" s="126"/>
      <c r="AE842" s="120"/>
    </row>
    <row r="843" spans="23:31">
      <c r="W843" s="120"/>
      <c r="X843" s="126"/>
      <c r="Y843" s="120"/>
      <c r="Z843" s="120"/>
      <c r="AA843" s="120"/>
      <c r="AB843" s="126"/>
      <c r="AE843" s="120"/>
    </row>
    <row r="844" spans="23:31">
      <c r="W844" s="120"/>
      <c r="X844" s="126"/>
      <c r="Y844" s="120"/>
      <c r="Z844" s="120"/>
      <c r="AA844" s="120"/>
      <c r="AB844" s="126"/>
      <c r="AE844" s="120"/>
    </row>
    <row r="845" spans="23:31">
      <c r="W845" s="120"/>
      <c r="X845" s="126"/>
      <c r="Y845" s="120"/>
      <c r="Z845" s="120"/>
      <c r="AA845" s="120"/>
      <c r="AB845" s="126"/>
      <c r="AE845" s="120"/>
    </row>
    <row r="846" spans="23:31">
      <c r="W846" s="120"/>
      <c r="X846" s="126"/>
      <c r="Y846" s="120"/>
      <c r="Z846" s="120"/>
      <c r="AA846" s="120"/>
      <c r="AB846" s="126"/>
      <c r="AE846" s="120"/>
    </row>
    <row r="847" spans="23:31">
      <c r="W847" s="120"/>
      <c r="X847" s="126"/>
      <c r="Y847" s="120"/>
      <c r="Z847" s="120"/>
      <c r="AA847" s="120"/>
      <c r="AB847" s="126"/>
      <c r="AE847" s="120"/>
    </row>
    <row r="848" spans="23:31">
      <c r="W848" s="120"/>
      <c r="X848" s="126"/>
      <c r="Y848" s="120"/>
      <c r="Z848" s="120"/>
      <c r="AA848" s="120"/>
      <c r="AB848" s="126"/>
      <c r="AE848" s="120"/>
    </row>
    <row r="849" spans="23:31">
      <c r="W849" s="120"/>
      <c r="X849" s="126"/>
      <c r="Y849" s="120"/>
      <c r="Z849" s="120"/>
      <c r="AA849" s="120"/>
      <c r="AB849" s="126"/>
      <c r="AE849" s="120"/>
    </row>
    <row r="850" spans="23:31">
      <c r="W850" s="120"/>
      <c r="X850" s="126"/>
      <c r="Y850" s="120"/>
      <c r="Z850" s="120"/>
      <c r="AA850" s="120"/>
      <c r="AB850" s="126"/>
      <c r="AE850" s="120"/>
    </row>
    <row r="851" spans="23:31">
      <c r="W851" s="120"/>
      <c r="X851" s="126"/>
      <c r="Y851" s="120"/>
      <c r="Z851" s="120"/>
      <c r="AA851" s="120"/>
      <c r="AB851" s="126"/>
      <c r="AE851" s="120"/>
    </row>
    <row r="852" spans="23:31">
      <c r="W852" s="120"/>
      <c r="X852" s="126"/>
      <c r="Y852" s="120"/>
      <c r="Z852" s="120"/>
      <c r="AA852" s="120"/>
      <c r="AB852" s="126"/>
      <c r="AE852" s="120"/>
    </row>
    <row r="853" spans="23:31">
      <c r="W853" s="120"/>
      <c r="X853" s="126"/>
      <c r="Y853" s="120"/>
      <c r="Z853" s="120"/>
      <c r="AA853" s="120"/>
      <c r="AB853" s="126"/>
      <c r="AE853" s="120"/>
    </row>
    <row r="854" spans="23:31">
      <c r="W854" s="120"/>
      <c r="X854" s="126"/>
      <c r="Y854" s="120"/>
      <c r="Z854" s="120"/>
      <c r="AA854" s="120"/>
      <c r="AB854" s="126"/>
      <c r="AE854" s="120"/>
    </row>
    <row r="855" spans="23:31">
      <c r="W855" s="120"/>
      <c r="X855" s="126"/>
      <c r="Y855" s="120"/>
      <c r="Z855" s="120"/>
      <c r="AA855" s="120"/>
      <c r="AB855" s="126"/>
      <c r="AE855" s="120"/>
    </row>
    <row r="856" spans="23:31">
      <c r="W856" s="120"/>
      <c r="X856" s="126"/>
      <c r="Y856" s="120"/>
      <c r="Z856" s="120"/>
      <c r="AA856" s="120"/>
      <c r="AB856" s="126"/>
      <c r="AE856" s="120"/>
    </row>
    <row r="857" spans="23:31">
      <c r="W857" s="120"/>
      <c r="X857" s="126"/>
      <c r="Y857" s="120"/>
      <c r="Z857" s="120"/>
      <c r="AA857" s="120"/>
      <c r="AB857" s="126"/>
      <c r="AE857" s="120"/>
    </row>
    <row r="858" spans="23:31">
      <c r="W858" s="120"/>
      <c r="X858" s="126"/>
      <c r="Y858" s="120"/>
      <c r="Z858" s="120"/>
      <c r="AA858" s="120"/>
      <c r="AB858" s="126"/>
      <c r="AE858" s="120"/>
    </row>
    <row r="859" spans="23:31">
      <c r="W859" s="120"/>
      <c r="X859" s="126"/>
      <c r="Y859" s="120"/>
      <c r="Z859" s="120"/>
      <c r="AA859" s="120"/>
      <c r="AB859" s="126"/>
      <c r="AE859" s="120"/>
    </row>
    <row r="860" spans="23:31">
      <c r="W860" s="120"/>
      <c r="X860" s="126"/>
      <c r="Y860" s="120"/>
      <c r="Z860" s="120"/>
      <c r="AA860" s="120"/>
      <c r="AB860" s="126"/>
      <c r="AE860" s="120"/>
    </row>
    <row r="861" spans="23:31">
      <c r="W861" s="120"/>
      <c r="X861" s="126"/>
      <c r="Y861" s="120"/>
      <c r="Z861" s="120"/>
      <c r="AA861" s="120"/>
      <c r="AB861" s="126"/>
      <c r="AE861" s="120"/>
    </row>
    <row r="862" spans="23:31">
      <c r="W862" s="120"/>
      <c r="X862" s="126"/>
      <c r="Y862" s="120"/>
      <c r="Z862" s="120"/>
      <c r="AA862" s="120"/>
      <c r="AB862" s="126"/>
      <c r="AE862" s="120"/>
    </row>
    <row r="863" spans="23:31">
      <c r="W863" s="120"/>
      <c r="X863" s="126"/>
      <c r="Y863" s="120"/>
      <c r="Z863" s="120"/>
      <c r="AA863" s="120"/>
      <c r="AB863" s="126"/>
      <c r="AE863" s="120"/>
    </row>
    <row r="864" spans="23:31">
      <c r="W864" s="120"/>
      <c r="X864" s="126"/>
      <c r="Y864" s="120"/>
      <c r="Z864" s="120"/>
      <c r="AA864" s="120"/>
      <c r="AB864" s="126"/>
      <c r="AE864" s="120"/>
    </row>
    <row r="865" spans="23:37">
      <c r="W865" s="120"/>
      <c r="X865" s="126"/>
      <c r="Y865" s="120"/>
      <c r="Z865" s="120"/>
      <c r="AA865" s="120"/>
      <c r="AB865" s="126"/>
      <c r="AE865" s="120"/>
    </row>
    <row r="866" spans="23:37">
      <c r="W866" s="120"/>
      <c r="X866" s="126"/>
      <c r="Y866" s="120"/>
      <c r="Z866" s="120"/>
      <c r="AA866" s="120"/>
      <c r="AB866" s="126"/>
      <c r="AE866" s="120"/>
    </row>
    <row r="867" spans="23:37">
      <c r="W867" s="120"/>
      <c r="X867" s="126"/>
      <c r="Y867" s="120"/>
      <c r="Z867" s="120"/>
      <c r="AA867" s="120"/>
      <c r="AB867" s="126"/>
      <c r="AE867" s="120"/>
    </row>
    <row r="868" spans="23:37">
      <c r="W868" s="120"/>
      <c r="X868" s="126"/>
      <c r="Y868" s="120"/>
      <c r="Z868" s="120"/>
      <c r="AA868" s="120"/>
      <c r="AB868" s="126"/>
      <c r="AE868" s="120"/>
    </row>
    <row r="869" spans="23:37">
      <c r="W869" s="120"/>
      <c r="X869" s="126"/>
      <c r="Y869" s="120"/>
      <c r="Z869" s="120"/>
      <c r="AA869" s="120"/>
      <c r="AB869" s="126"/>
      <c r="AE869" s="120"/>
    </row>
    <row r="870" spans="23:37">
      <c r="W870" s="120"/>
      <c r="X870" s="126"/>
      <c r="Y870" s="120"/>
      <c r="Z870" s="120"/>
      <c r="AA870" s="120"/>
      <c r="AB870" s="126"/>
      <c r="AE870" s="120"/>
    </row>
    <row r="871" spans="23:37">
      <c r="W871" s="120"/>
      <c r="X871" s="126"/>
      <c r="Y871" s="120"/>
      <c r="Z871" s="120"/>
      <c r="AA871" s="120"/>
      <c r="AB871" s="126"/>
    </row>
    <row r="872" spans="23:37">
      <c r="W872" s="120"/>
      <c r="X872" s="126"/>
      <c r="Y872" s="120"/>
      <c r="Z872" s="120"/>
      <c r="AA872" s="120"/>
      <c r="AB872" s="126"/>
    </row>
    <row r="873" spans="23:37">
      <c r="W873" s="120"/>
      <c r="X873" s="126"/>
      <c r="Y873" s="120"/>
      <c r="Z873" s="120"/>
      <c r="AA873" s="120"/>
      <c r="AB873" s="126"/>
    </row>
    <row r="874" spans="23:37">
      <c r="W874" s="120"/>
      <c r="X874" s="126"/>
      <c r="Y874" s="120"/>
      <c r="Z874" s="120"/>
      <c r="AA874" s="120"/>
      <c r="AB874" s="126"/>
      <c r="AF874" s="122"/>
      <c r="AH874" s="123"/>
      <c r="AK874" s="122"/>
    </row>
    <row r="875" spans="23:37">
      <c r="W875" s="120"/>
      <c r="X875" s="126"/>
      <c r="Y875" s="120"/>
      <c r="Z875" s="120"/>
      <c r="AA875" s="120"/>
      <c r="AB875" s="126"/>
      <c r="AF875" s="122"/>
      <c r="AH875" s="123"/>
      <c r="AK875" s="122"/>
    </row>
    <row r="876" spans="23:37">
      <c r="W876" s="120"/>
      <c r="X876" s="126"/>
      <c r="Y876" s="120"/>
      <c r="Z876" s="120"/>
      <c r="AA876" s="120"/>
      <c r="AB876" s="126"/>
      <c r="AF876" s="122"/>
      <c r="AH876" s="123"/>
      <c r="AK876" s="122"/>
    </row>
    <row r="877" spans="23:37">
      <c r="W877" s="120"/>
      <c r="X877" s="126"/>
      <c r="Y877" s="120"/>
      <c r="Z877" s="120"/>
      <c r="AA877" s="120"/>
      <c r="AB877" s="126"/>
      <c r="AF877" s="122"/>
      <c r="AH877" s="123"/>
      <c r="AK877" s="122"/>
    </row>
    <row r="878" spans="23:37">
      <c r="W878" s="120"/>
      <c r="X878" s="126"/>
      <c r="Y878" s="120"/>
      <c r="Z878" s="120"/>
      <c r="AA878" s="120"/>
      <c r="AB878" s="126"/>
      <c r="AF878" s="122"/>
      <c r="AH878" s="123"/>
      <c r="AK878" s="122"/>
    </row>
    <row r="879" spans="23:37">
      <c r="W879" s="120"/>
      <c r="X879" s="126"/>
      <c r="Y879" s="120"/>
      <c r="Z879" s="120"/>
      <c r="AA879" s="120"/>
      <c r="AB879" s="126"/>
      <c r="AF879" s="122"/>
      <c r="AH879" s="123"/>
      <c r="AK879" s="122"/>
    </row>
    <row r="880" spans="23:37">
      <c r="W880" s="120"/>
      <c r="X880" s="126"/>
      <c r="Y880" s="120"/>
      <c r="Z880" s="120"/>
      <c r="AA880" s="120"/>
      <c r="AB880" s="126"/>
      <c r="AF880" s="122"/>
      <c r="AH880" s="123"/>
      <c r="AK880" s="122"/>
    </row>
    <row r="881" spans="23:37">
      <c r="W881" s="120"/>
      <c r="X881" s="126"/>
      <c r="Y881" s="120"/>
      <c r="Z881" s="120"/>
      <c r="AA881" s="120"/>
      <c r="AB881" s="126"/>
      <c r="AF881" s="122"/>
      <c r="AH881" s="123"/>
      <c r="AK881" s="122"/>
    </row>
    <row r="882" spans="23:37">
      <c r="W882" s="120"/>
      <c r="X882" s="126"/>
      <c r="Y882" s="120"/>
      <c r="Z882" s="120"/>
      <c r="AA882" s="120"/>
      <c r="AB882" s="126"/>
      <c r="AF882" s="122"/>
      <c r="AH882" s="123"/>
      <c r="AK882" s="122"/>
    </row>
    <row r="883" spans="23:37">
      <c r="W883" s="120"/>
      <c r="X883" s="126"/>
      <c r="Y883" s="120"/>
      <c r="Z883" s="120"/>
      <c r="AA883" s="120"/>
      <c r="AB883" s="126"/>
      <c r="AF883" s="122"/>
      <c r="AH883" s="123"/>
      <c r="AK883" s="122"/>
    </row>
    <row r="884" spans="23:37">
      <c r="W884" s="120"/>
      <c r="X884" s="126"/>
      <c r="Y884" s="120"/>
      <c r="Z884" s="120"/>
      <c r="AA884" s="120"/>
      <c r="AB884" s="126"/>
      <c r="AF884" s="122"/>
      <c r="AH884" s="123"/>
      <c r="AK884" s="122"/>
    </row>
    <row r="885" spans="23:37">
      <c r="W885" s="120"/>
      <c r="X885" s="126"/>
      <c r="Y885" s="120"/>
      <c r="Z885" s="120"/>
      <c r="AA885" s="120"/>
      <c r="AB885" s="126"/>
      <c r="AF885" s="122"/>
      <c r="AH885" s="123"/>
      <c r="AK885" s="122"/>
    </row>
    <row r="886" spans="23:37">
      <c r="W886" s="120"/>
      <c r="X886" s="126"/>
      <c r="Y886" s="120"/>
      <c r="Z886" s="120"/>
      <c r="AA886" s="120"/>
      <c r="AB886" s="126"/>
      <c r="AF886" s="122"/>
      <c r="AH886" s="123"/>
      <c r="AK886" s="122"/>
    </row>
    <row r="887" spans="23:37">
      <c r="W887" s="120"/>
      <c r="X887" s="126"/>
      <c r="Y887" s="120"/>
      <c r="Z887" s="120"/>
      <c r="AA887" s="120"/>
      <c r="AB887" s="126"/>
      <c r="AF887" s="122"/>
      <c r="AH887" s="123"/>
      <c r="AK887" s="122"/>
    </row>
    <row r="888" spans="23:37">
      <c r="W888" s="120"/>
      <c r="X888" s="126"/>
      <c r="Y888" s="120"/>
      <c r="Z888" s="120"/>
      <c r="AA888" s="120"/>
      <c r="AB888" s="126"/>
      <c r="AF888" s="122"/>
      <c r="AH888" s="123"/>
      <c r="AK888" s="122"/>
    </row>
    <row r="889" spans="23:37">
      <c r="W889" s="120"/>
      <c r="X889" s="126"/>
      <c r="Y889" s="120"/>
      <c r="Z889" s="120"/>
      <c r="AA889" s="120"/>
      <c r="AB889" s="126"/>
      <c r="AF889" s="122"/>
      <c r="AH889" s="123"/>
      <c r="AK889" s="122"/>
    </row>
    <row r="890" spans="23:37">
      <c r="W890" s="120"/>
      <c r="X890" s="126"/>
      <c r="Y890" s="120"/>
      <c r="Z890" s="120"/>
      <c r="AA890" s="120"/>
      <c r="AB890" s="126"/>
      <c r="AF890" s="122"/>
      <c r="AH890" s="123"/>
      <c r="AK890" s="122"/>
    </row>
    <row r="891" spans="23:37">
      <c r="W891" s="120"/>
      <c r="X891" s="126"/>
      <c r="Y891" s="120"/>
      <c r="Z891" s="120"/>
      <c r="AA891" s="120"/>
      <c r="AB891" s="126"/>
      <c r="AF891" s="122"/>
      <c r="AH891" s="123"/>
      <c r="AK891" s="122"/>
    </row>
    <row r="892" spans="23:37">
      <c r="W892" s="120"/>
      <c r="X892" s="126"/>
      <c r="Y892" s="120"/>
      <c r="Z892" s="120"/>
      <c r="AA892" s="120"/>
      <c r="AB892" s="126"/>
      <c r="AF892" s="122"/>
      <c r="AH892" s="123"/>
      <c r="AK892" s="122"/>
    </row>
    <row r="893" spans="23:37">
      <c r="W893" s="120"/>
      <c r="X893" s="126"/>
      <c r="Y893" s="120"/>
      <c r="Z893" s="120"/>
      <c r="AA893" s="120"/>
      <c r="AB893" s="126"/>
      <c r="AF893" s="122"/>
      <c r="AH893" s="123"/>
      <c r="AK893" s="122"/>
    </row>
    <row r="894" spans="23:37">
      <c r="W894" s="120"/>
      <c r="X894" s="126"/>
      <c r="Y894" s="120"/>
      <c r="Z894" s="120"/>
      <c r="AA894" s="120"/>
      <c r="AB894" s="126"/>
      <c r="AF894" s="122"/>
      <c r="AH894" s="123"/>
      <c r="AK894" s="122"/>
    </row>
    <row r="895" spans="23:37">
      <c r="W895" s="120"/>
      <c r="X895" s="126"/>
      <c r="Y895" s="120"/>
      <c r="Z895" s="120"/>
      <c r="AA895" s="120"/>
      <c r="AB895" s="126"/>
      <c r="AF895" s="122"/>
      <c r="AH895" s="123"/>
      <c r="AK895" s="122"/>
    </row>
    <row r="896" spans="23:37">
      <c r="W896" s="120"/>
      <c r="X896" s="126"/>
      <c r="Y896" s="120"/>
      <c r="Z896" s="120"/>
      <c r="AA896" s="120"/>
      <c r="AB896" s="126"/>
      <c r="AF896" s="122"/>
      <c r="AH896" s="123"/>
      <c r="AK896" s="122"/>
    </row>
    <row r="897" spans="23:37">
      <c r="W897" s="120"/>
      <c r="X897" s="126"/>
      <c r="Y897" s="120"/>
      <c r="Z897" s="120"/>
      <c r="AA897" s="120"/>
      <c r="AB897" s="126"/>
      <c r="AF897" s="122"/>
      <c r="AH897" s="123"/>
      <c r="AK897" s="122"/>
    </row>
    <row r="898" spans="23:37">
      <c r="W898" s="120"/>
      <c r="X898" s="126"/>
      <c r="Y898" s="120"/>
      <c r="Z898" s="120"/>
      <c r="AA898" s="120"/>
      <c r="AB898" s="126"/>
      <c r="AF898" s="122"/>
      <c r="AH898" s="123"/>
      <c r="AK898" s="122"/>
    </row>
    <row r="899" spans="23:37">
      <c r="W899" s="120"/>
      <c r="X899" s="126"/>
      <c r="Y899" s="120"/>
      <c r="Z899" s="120"/>
      <c r="AA899" s="120"/>
      <c r="AB899" s="126"/>
      <c r="AF899" s="122"/>
      <c r="AH899" s="123"/>
      <c r="AK899" s="122"/>
    </row>
    <row r="900" spans="23:37">
      <c r="W900" s="120"/>
      <c r="X900" s="126"/>
      <c r="Y900" s="120"/>
      <c r="Z900" s="120"/>
      <c r="AA900" s="120"/>
      <c r="AB900" s="126"/>
      <c r="AF900" s="122"/>
      <c r="AH900" s="123"/>
      <c r="AK900" s="122"/>
    </row>
    <row r="901" spans="23:37">
      <c r="W901" s="120"/>
      <c r="X901" s="126"/>
      <c r="Y901" s="120"/>
      <c r="Z901" s="120"/>
      <c r="AA901" s="120"/>
      <c r="AB901" s="126"/>
      <c r="AF901" s="122"/>
      <c r="AH901" s="123"/>
      <c r="AK901" s="122"/>
    </row>
    <row r="902" spans="23:37">
      <c r="W902" s="120"/>
      <c r="X902" s="126"/>
      <c r="Y902" s="120"/>
      <c r="Z902" s="120"/>
      <c r="AA902" s="120"/>
      <c r="AB902" s="126"/>
      <c r="AF902" s="122"/>
      <c r="AH902" s="123"/>
      <c r="AK902" s="122"/>
    </row>
    <row r="903" spans="23:37">
      <c r="W903" s="120"/>
      <c r="X903" s="126"/>
      <c r="Y903" s="120"/>
      <c r="Z903" s="120"/>
      <c r="AA903" s="120"/>
      <c r="AB903" s="126"/>
      <c r="AF903" s="122"/>
      <c r="AH903" s="123"/>
      <c r="AK903" s="122"/>
    </row>
    <row r="904" spans="23:37">
      <c r="W904" s="120"/>
      <c r="X904" s="126"/>
      <c r="Y904" s="120"/>
      <c r="Z904" s="120"/>
      <c r="AA904" s="120"/>
      <c r="AB904" s="126"/>
      <c r="AF904" s="122"/>
      <c r="AH904" s="123"/>
      <c r="AK904" s="122"/>
    </row>
    <row r="905" spans="23:37">
      <c r="W905" s="120"/>
      <c r="X905" s="126"/>
      <c r="Y905" s="120"/>
      <c r="Z905" s="120"/>
      <c r="AA905" s="120"/>
      <c r="AB905" s="126"/>
      <c r="AF905" s="122"/>
      <c r="AH905" s="123"/>
      <c r="AK905" s="122"/>
    </row>
    <row r="906" spans="23:37">
      <c r="W906" s="120"/>
      <c r="X906" s="126"/>
      <c r="Y906" s="120"/>
      <c r="Z906" s="120"/>
      <c r="AA906" s="120"/>
      <c r="AB906" s="126"/>
      <c r="AF906" s="122"/>
      <c r="AH906" s="123"/>
      <c r="AK906" s="122"/>
    </row>
    <row r="907" spans="23:37">
      <c r="W907" s="120"/>
      <c r="X907" s="126"/>
      <c r="Y907" s="120"/>
      <c r="Z907" s="120"/>
      <c r="AA907" s="120"/>
      <c r="AB907" s="126"/>
      <c r="AF907" s="122"/>
      <c r="AH907" s="123"/>
      <c r="AK907" s="122"/>
    </row>
    <row r="908" spans="23:37">
      <c r="W908" s="120"/>
      <c r="X908" s="126"/>
      <c r="Y908" s="120"/>
      <c r="Z908" s="120"/>
      <c r="AA908" s="120"/>
      <c r="AB908" s="126"/>
      <c r="AF908" s="122"/>
      <c r="AH908" s="123"/>
      <c r="AK908" s="122"/>
    </row>
    <row r="909" spans="23:37">
      <c r="W909" s="120"/>
      <c r="X909" s="126"/>
      <c r="Y909" s="120"/>
      <c r="Z909" s="120"/>
      <c r="AA909" s="120"/>
      <c r="AB909" s="126"/>
      <c r="AF909" s="122"/>
      <c r="AH909" s="123"/>
      <c r="AK909" s="122"/>
    </row>
    <row r="910" spans="23:37">
      <c r="W910" s="120"/>
      <c r="X910" s="126"/>
      <c r="Y910" s="120"/>
      <c r="Z910" s="120"/>
      <c r="AA910" s="120"/>
      <c r="AB910" s="126"/>
      <c r="AF910" s="122"/>
      <c r="AH910" s="123"/>
      <c r="AK910" s="122"/>
    </row>
    <row r="911" spans="23:37">
      <c r="W911" s="120"/>
      <c r="X911" s="126"/>
      <c r="Y911" s="120"/>
      <c r="Z911" s="120"/>
      <c r="AA911" s="120"/>
      <c r="AB911" s="126"/>
      <c r="AF911" s="122"/>
      <c r="AH911" s="123"/>
      <c r="AK911" s="122"/>
    </row>
    <row r="912" spans="23:37">
      <c r="W912" s="120"/>
      <c r="X912" s="126"/>
      <c r="Y912" s="120"/>
      <c r="Z912" s="120"/>
      <c r="AA912" s="120"/>
      <c r="AB912" s="126"/>
      <c r="AF912" s="122"/>
      <c r="AH912" s="123"/>
      <c r="AK912" s="122"/>
    </row>
    <row r="913" spans="23:37">
      <c r="W913" s="120"/>
      <c r="X913" s="126"/>
      <c r="Y913" s="120"/>
      <c r="Z913" s="120"/>
      <c r="AA913" s="120"/>
      <c r="AB913" s="126"/>
      <c r="AF913" s="122"/>
      <c r="AH913" s="123"/>
      <c r="AK913" s="122"/>
    </row>
    <row r="914" spans="23:37">
      <c r="W914" s="120"/>
      <c r="X914" s="126"/>
      <c r="Y914" s="120"/>
      <c r="Z914" s="120"/>
      <c r="AA914" s="120"/>
      <c r="AB914" s="126"/>
      <c r="AF914" s="122"/>
      <c r="AH914" s="123"/>
      <c r="AK914" s="122"/>
    </row>
    <row r="915" spans="23:37">
      <c r="W915" s="120"/>
      <c r="X915" s="126"/>
      <c r="Y915" s="120"/>
      <c r="Z915" s="120"/>
      <c r="AA915" s="120"/>
      <c r="AB915" s="126"/>
      <c r="AF915" s="122"/>
      <c r="AH915" s="123"/>
      <c r="AK915" s="122"/>
    </row>
    <row r="916" spans="23:37">
      <c r="W916" s="120"/>
      <c r="X916" s="126"/>
      <c r="Y916" s="120"/>
      <c r="Z916" s="120"/>
      <c r="AA916" s="120"/>
      <c r="AB916" s="126"/>
      <c r="AF916" s="122"/>
      <c r="AH916" s="123"/>
      <c r="AK916" s="122"/>
    </row>
    <row r="917" spans="23:37">
      <c r="W917" s="120"/>
      <c r="X917" s="126"/>
      <c r="Y917" s="120"/>
      <c r="Z917" s="120"/>
      <c r="AA917" s="120"/>
      <c r="AB917" s="126"/>
      <c r="AF917" s="122"/>
      <c r="AH917" s="123"/>
      <c r="AK917" s="122"/>
    </row>
    <row r="918" spans="23:37">
      <c r="W918" s="120"/>
      <c r="X918" s="126"/>
      <c r="Y918" s="120"/>
      <c r="Z918" s="120"/>
      <c r="AA918" s="120"/>
      <c r="AB918" s="126"/>
      <c r="AF918" s="122"/>
      <c r="AH918" s="123"/>
      <c r="AK918" s="122"/>
    </row>
    <row r="919" spans="23:37">
      <c r="W919" s="120"/>
      <c r="X919" s="126"/>
      <c r="Y919" s="120"/>
      <c r="Z919" s="120"/>
      <c r="AA919" s="120"/>
      <c r="AB919" s="126"/>
      <c r="AF919" s="122"/>
      <c r="AH919" s="123"/>
      <c r="AK919" s="122"/>
    </row>
    <row r="920" spans="23:37">
      <c r="W920" s="120"/>
      <c r="X920" s="126"/>
      <c r="Y920" s="120"/>
      <c r="Z920" s="120"/>
      <c r="AA920" s="120"/>
      <c r="AB920" s="126"/>
      <c r="AF920" s="122"/>
      <c r="AH920" s="123"/>
      <c r="AK920" s="122"/>
    </row>
    <row r="921" spans="23:37">
      <c r="W921" s="120"/>
      <c r="X921" s="126"/>
      <c r="Y921" s="120"/>
      <c r="Z921" s="120"/>
      <c r="AA921" s="120"/>
      <c r="AB921" s="126"/>
      <c r="AF921" s="122"/>
      <c r="AH921" s="123"/>
      <c r="AK921" s="122"/>
    </row>
    <row r="922" spans="23:37">
      <c r="W922" s="120"/>
      <c r="X922" s="126"/>
      <c r="Y922" s="120"/>
      <c r="Z922" s="120"/>
      <c r="AA922" s="120"/>
      <c r="AB922" s="126"/>
      <c r="AF922" s="122"/>
      <c r="AH922" s="123"/>
      <c r="AK922" s="122"/>
    </row>
    <row r="923" spans="23:37">
      <c r="W923" s="120"/>
      <c r="X923" s="126"/>
      <c r="Y923" s="120"/>
      <c r="Z923" s="120"/>
      <c r="AA923" s="120"/>
      <c r="AB923" s="126"/>
      <c r="AF923" s="122"/>
      <c r="AH923" s="123"/>
      <c r="AK923" s="122"/>
    </row>
    <row r="924" spans="23:37">
      <c r="W924" s="120"/>
      <c r="X924" s="126"/>
      <c r="Y924" s="120"/>
      <c r="Z924" s="120"/>
      <c r="AA924" s="120"/>
      <c r="AB924" s="126"/>
      <c r="AF924" s="122"/>
      <c r="AH924" s="123"/>
      <c r="AK924" s="122"/>
    </row>
    <row r="925" spans="23:37">
      <c r="W925" s="120"/>
      <c r="X925" s="126"/>
      <c r="Y925" s="120"/>
      <c r="Z925" s="120"/>
      <c r="AA925" s="120"/>
      <c r="AB925" s="126"/>
      <c r="AF925" s="122"/>
      <c r="AH925" s="123"/>
      <c r="AK925" s="122"/>
    </row>
    <row r="926" spans="23:37">
      <c r="W926" s="120"/>
      <c r="X926" s="126"/>
      <c r="Y926" s="120"/>
      <c r="Z926" s="120"/>
      <c r="AA926" s="120"/>
      <c r="AB926" s="126"/>
      <c r="AF926" s="122"/>
      <c r="AH926" s="123"/>
      <c r="AK926" s="122"/>
    </row>
    <row r="927" spans="23:37">
      <c r="W927" s="120"/>
      <c r="X927" s="126"/>
      <c r="Y927" s="120"/>
      <c r="Z927" s="120"/>
      <c r="AA927" s="120"/>
      <c r="AB927" s="126"/>
      <c r="AF927" s="122"/>
      <c r="AH927" s="123"/>
      <c r="AK927" s="122"/>
    </row>
    <row r="928" spans="23:37">
      <c r="W928" s="120"/>
      <c r="X928" s="126"/>
      <c r="Y928" s="120"/>
      <c r="Z928" s="120"/>
      <c r="AA928" s="120"/>
      <c r="AB928" s="126"/>
      <c r="AF928" s="122"/>
      <c r="AH928" s="123"/>
      <c r="AK928" s="122"/>
    </row>
    <row r="929" spans="23:37">
      <c r="W929" s="120"/>
      <c r="X929" s="126"/>
      <c r="Y929" s="120"/>
      <c r="Z929" s="120"/>
      <c r="AA929" s="120"/>
      <c r="AB929" s="126"/>
      <c r="AF929" s="122"/>
      <c r="AH929" s="123"/>
      <c r="AK929" s="122"/>
    </row>
    <row r="930" spans="23:37">
      <c r="W930" s="120"/>
      <c r="X930" s="126"/>
      <c r="Y930" s="120"/>
      <c r="Z930" s="120"/>
      <c r="AA930" s="120"/>
      <c r="AB930" s="126"/>
      <c r="AF930" s="122"/>
      <c r="AH930" s="123"/>
      <c r="AK930" s="122"/>
    </row>
    <row r="931" spans="23:37">
      <c r="W931" s="120"/>
      <c r="X931" s="126"/>
      <c r="Y931" s="120"/>
      <c r="Z931" s="120"/>
      <c r="AA931" s="120"/>
      <c r="AB931" s="126"/>
      <c r="AF931" s="122"/>
      <c r="AH931" s="123"/>
      <c r="AK931" s="122"/>
    </row>
    <row r="932" spans="23:37">
      <c r="W932" s="120"/>
      <c r="X932" s="126"/>
      <c r="Y932" s="120"/>
      <c r="Z932" s="120"/>
      <c r="AA932" s="120"/>
      <c r="AB932" s="126"/>
      <c r="AF932" s="122"/>
      <c r="AH932" s="123"/>
      <c r="AK932" s="122"/>
    </row>
    <row r="933" spans="23:37">
      <c r="W933" s="120"/>
      <c r="X933" s="126"/>
      <c r="Y933" s="120"/>
      <c r="Z933" s="120"/>
      <c r="AA933" s="120"/>
      <c r="AB933" s="126"/>
      <c r="AF933" s="122"/>
      <c r="AH933" s="123"/>
      <c r="AK933" s="122"/>
    </row>
    <row r="934" spans="23:37">
      <c r="W934" s="120"/>
      <c r="X934" s="126"/>
      <c r="Y934" s="120"/>
      <c r="Z934" s="120"/>
      <c r="AA934" s="120"/>
      <c r="AB934" s="126"/>
      <c r="AF934" s="122"/>
      <c r="AH934" s="123"/>
      <c r="AK934" s="122"/>
    </row>
    <row r="935" spans="23:37">
      <c r="W935" s="120"/>
      <c r="X935" s="126"/>
      <c r="Y935" s="120"/>
      <c r="Z935" s="120"/>
      <c r="AA935" s="120"/>
      <c r="AB935" s="126"/>
      <c r="AF935" s="122"/>
      <c r="AH935" s="123"/>
      <c r="AK935" s="122"/>
    </row>
    <row r="936" spans="23:37">
      <c r="W936" s="120"/>
      <c r="X936" s="126"/>
      <c r="Y936" s="120"/>
      <c r="Z936" s="120"/>
      <c r="AA936" s="120"/>
      <c r="AB936" s="126"/>
      <c r="AF936" s="122"/>
      <c r="AH936" s="123"/>
      <c r="AK936" s="122"/>
    </row>
    <row r="937" spans="23:37">
      <c r="W937" s="120"/>
      <c r="X937" s="126"/>
      <c r="Y937" s="120"/>
      <c r="Z937" s="120"/>
      <c r="AA937" s="120"/>
      <c r="AB937" s="126"/>
      <c r="AF937" s="122"/>
      <c r="AH937" s="123"/>
      <c r="AK937" s="122"/>
    </row>
    <row r="938" spans="23:37">
      <c r="W938" s="120"/>
      <c r="X938" s="126"/>
      <c r="Y938" s="120"/>
      <c r="Z938" s="120"/>
      <c r="AA938" s="120"/>
      <c r="AB938" s="126"/>
      <c r="AF938" s="122"/>
      <c r="AH938" s="123"/>
      <c r="AK938" s="122"/>
    </row>
    <row r="939" spans="23:37">
      <c r="W939" s="120"/>
      <c r="X939" s="126"/>
      <c r="Y939" s="120"/>
      <c r="Z939" s="120"/>
      <c r="AA939" s="120"/>
      <c r="AB939" s="126"/>
      <c r="AF939" s="122"/>
      <c r="AH939" s="123"/>
      <c r="AK939" s="122"/>
    </row>
    <row r="940" spans="23:37">
      <c r="W940" s="120"/>
      <c r="X940" s="126"/>
      <c r="Y940" s="120"/>
      <c r="Z940" s="120"/>
      <c r="AA940" s="120"/>
      <c r="AB940" s="126"/>
      <c r="AF940" s="122"/>
      <c r="AH940" s="123"/>
      <c r="AK940" s="122"/>
    </row>
    <row r="941" spans="23:37">
      <c r="W941" s="120"/>
      <c r="X941" s="126"/>
      <c r="Y941" s="120"/>
      <c r="Z941" s="120"/>
      <c r="AA941" s="120"/>
      <c r="AB941" s="126"/>
      <c r="AF941" s="122"/>
      <c r="AH941" s="123"/>
      <c r="AK941" s="122"/>
    </row>
    <row r="942" spans="23:37">
      <c r="W942" s="120"/>
      <c r="X942" s="126"/>
      <c r="Y942" s="120"/>
      <c r="Z942" s="120"/>
      <c r="AA942" s="120"/>
      <c r="AB942" s="126"/>
      <c r="AF942" s="122"/>
      <c r="AH942" s="123"/>
      <c r="AK942" s="122"/>
    </row>
    <row r="943" spans="23:37">
      <c r="W943" s="120"/>
      <c r="X943" s="126"/>
      <c r="Y943" s="120"/>
      <c r="Z943" s="120"/>
      <c r="AA943" s="120"/>
      <c r="AB943" s="126"/>
      <c r="AF943" s="122"/>
      <c r="AH943" s="123"/>
      <c r="AK943" s="122"/>
    </row>
    <row r="944" spans="23:37">
      <c r="W944" s="120"/>
      <c r="X944" s="126"/>
      <c r="Y944" s="120"/>
      <c r="Z944" s="120"/>
      <c r="AA944" s="120"/>
      <c r="AB944" s="126"/>
      <c r="AF944" s="122"/>
      <c r="AH944" s="123"/>
      <c r="AK944" s="122"/>
    </row>
    <row r="945" spans="23:37">
      <c r="W945" s="120"/>
      <c r="X945" s="126"/>
      <c r="Y945" s="120"/>
      <c r="Z945" s="120"/>
      <c r="AA945" s="120"/>
      <c r="AB945" s="126"/>
      <c r="AF945" s="122"/>
      <c r="AH945" s="123"/>
      <c r="AK945" s="122"/>
    </row>
    <row r="946" spans="23:37">
      <c r="W946" s="120"/>
      <c r="X946" s="126"/>
      <c r="Y946" s="120"/>
      <c r="Z946" s="120"/>
      <c r="AA946" s="120"/>
      <c r="AB946" s="126"/>
      <c r="AF946" s="122"/>
      <c r="AH946" s="123"/>
      <c r="AK946" s="122"/>
    </row>
    <row r="947" spans="23:37">
      <c r="W947" s="120"/>
      <c r="X947" s="126"/>
      <c r="Y947" s="120"/>
      <c r="Z947" s="120"/>
      <c r="AA947" s="120"/>
      <c r="AB947" s="126"/>
      <c r="AF947" s="122"/>
      <c r="AH947" s="123"/>
      <c r="AK947" s="122"/>
    </row>
    <row r="948" spans="23:37">
      <c r="W948" s="120"/>
      <c r="X948" s="126"/>
      <c r="Y948" s="120"/>
      <c r="Z948" s="120"/>
      <c r="AA948" s="120"/>
      <c r="AB948" s="126"/>
      <c r="AF948" s="122"/>
      <c r="AH948" s="123"/>
      <c r="AK948" s="122"/>
    </row>
    <row r="949" spans="23:37">
      <c r="W949" s="120"/>
      <c r="X949" s="126"/>
      <c r="Y949" s="120"/>
      <c r="Z949" s="120"/>
      <c r="AA949" s="120"/>
      <c r="AB949" s="126"/>
      <c r="AF949" s="122"/>
      <c r="AH949" s="123"/>
      <c r="AK949" s="122"/>
    </row>
    <row r="950" spans="23:37">
      <c r="W950" s="120"/>
      <c r="X950" s="126"/>
      <c r="Y950" s="120"/>
      <c r="Z950" s="120"/>
      <c r="AA950" s="120"/>
      <c r="AB950" s="126"/>
      <c r="AF950" s="122"/>
      <c r="AH950" s="123"/>
      <c r="AK950" s="122"/>
    </row>
    <row r="951" spans="23:37">
      <c r="W951" s="120"/>
      <c r="X951" s="126"/>
      <c r="Y951" s="120"/>
      <c r="Z951" s="120"/>
      <c r="AA951" s="120"/>
      <c r="AB951" s="126"/>
      <c r="AF951" s="122"/>
      <c r="AH951" s="123"/>
      <c r="AK951" s="122"/>
    </row>
    <row r="952" spans="23:37">
      <c r="W952" s="120"/>
      <c r="X952" s="126"/>
      <c r="Y952" s="120"/>
      <c r="Z952" s="120"/>
      <c r="AA952" s="120"/>
      <c r="AB952" s="126"/>
      <c r="AF952" s="122"/>
      <c r="AH952" s="123"/>
      <c r="AK952" s="122"/>
    </row>
    <row r="953" spans="23:37">
      <c r="W953" s="120"/>
      <c r="X953" s="126"/>
      <c r="Y953" s="120"/>
      <c r="Z953" s="120"/>
      <c r="AA953" s="120"/>
      <c r="AB953" s="126"/>
    </row>
    <row r="954" spans="23:37">
      <c r="W954" s="120"/>
      <c r="X954" s="126"/>
      <c r="Y954" s="120"/>
      <c r="Z954" s="120"/>
      <c r="AA954" s="120"/>
      <c r="AB954" s="126"/>
    </row>
    <row r="955" spans="23:37">
      <c r="W955" s="120"/>
      <c r="X955" s="126"/>
      <c r="Y955" s="120"/>
      <c r="Z955" s="120"/>
      <c r="AA955" s="120"/>
      <c r="AB955" s="126"/>
    </row>
    <row r="956" spans="23:37">
      <c r="W956" s="120"/>
      <c r="X956" s="126"/>
      <c r="Y956" s="120"/>
      <c r="Z956" s="120"/>
      <c r="AA956" s="120"/>
      <c r="AB956" s="126"/>
    </row>
    <row r="957" spans="23:37">
      <c r="W957" s="120"/>
      <c r="X957" s="126"/>
      <c r="Y957" s="120"/>
      <c r="Z957" s="120"/>
      <c r="AA957" s="120"/>
      <c r="AB957" s="126"/>
    </row>
    <row r="958" spans="23:37">
      <c r="W958" s="120"/>
      <c r="X958" s="126"/>
      <c r="Y958" s="120"/>
      <c r="Z958" s="120"/>
      <c r="AA958" s="120"/>
      <c r="AB958" s="126"/>
    </row>
    <row r="959" spans="23:37">
      <c r="W959" s="120"/>
      <c r="X959" s="126"/>
      <c r="Y959" s="120"/>
      <c r="Z959" s="120"/>
      <c r="AA959" s="120"/>
      <c r="AB959" s="126"/>
    </row>
    <row r="960" spans="23:37">
      <c r="W960" s="120"/>
      <c r="X960" s="126"/>
      <c r="Y960" s="120"/>
      <c r="Z960" s="120"/>
      <c r="AA960" s="120"/>
      <c r="AB960" s="126"/>
    </row>
    <row r="961" spans="23:31">
      <c r="W961" s="120"/>
      <c r="X961" s="126"/>
      <c r="Y961" s="120"/>
      <c r="Z961" s="120"/>
      <c r="AA961" s="120"/>
      <c r="AB961" s="126"/>
    </row>
    <row r="962" spans="23:31">
      <c r="W962" s="120"/>
      <c r="X962" s="126"/>
      <c r="Y962" s="120"/>
      <c r="Z962" s="120"/>
      <c r="AA962" s="120"/>
      <c r="AB962" s="126"/>
    </row>
    <row r="963" spans="23:31">
      <c r="W963" s="120"/>
      <c r="X963" s="126"/>
      <c r="Y963" s="120"/>
      <c r="Z963" s="120"/>
      <c r="AA963" s="120"/>
      <c r="AB963" s="126"/>
    </row>
    <row r="964" spans="23:31">
      <c r="W964" s="120"/>
      <c r="X964" s="126"/>
      <c r="Y964" s="120"/>
      <c r="Z964" s="120"/>
      <c r="AA964" s="120"/>
      <c r="AB964" s="126"/>
    </row>
    <row r="965" spans="23:31">
      <c r="W965" s="120"/>
      <c r="X965" s="126"/>
      <c r="Y965" s="120"/>
      <c r="Z965" s="120"/>
      <c r="AA965" s="120"/>
      <c r="AB965" s="126"/>
    </row>
    <row r="966" spans="23:31">
      <c r="W966" s="120"/>
      <c r="X966" s="126"/>
      <c r="Y966" s="120"/>
      <c r="Z966" s="120"/>
      <c r="AA966" s="120"/>
      <c r="AB966" s="126"/>
    </row>
    <row r="967" spans="23:31">
      <c r="W967" s="120"/>
      <c r="X967" s="126"/>
      <c r="Y967" s="120"/>
      <c r="Z967" s="120"/>
      <c r="AA967" s="120"/>
      <c r="AB967" s="126"/>
      <c r="AE967" s="120"/>
    </row>
    <row r="968" spans="23:31">
      <c r="W968" s="120"/>
      <c r="X968" s="126"/>
      <c r="Y968" s="120"/>
      <c r="Z968" s="120"/>
      <c r="AA968" s="120"/>
      <c r="AB968" s="126"/>
      <c r="AE968" s="120"/>
    </row>
    <row r="969" spans="23:31">
      <c r="W969" s="120"/>
      <c r="X969" s="126"/>
      <c r="Y969" s="120"/>
      <c r="Z969" s="120"/>
      <c r="AA969" s="120"/>
      <c r="AB969" s="126"/>
      <c r="AE969" s="120"/>
    </row>
    <row r="970" spans="23:31">
      <c r="W970" s="120"/>
      <c r="X970" s="126"/>
      <c r="Y970" s="120"/>
      <c r="Z970" s="120"/>
      <c r="AA970" s="120"/>
      <c r="AB970" s="126"/>
      <c r="AE970" s="120"/>
    </row>
    <row r="971" spans="23:31">
      <c r="W971" s="120"/>
      <c r="X971" s="126"/>
      <c r="Y971" s="120"/>
      <c r="Z971" s="120"/>
      <c r="AA971" s="120"/>
      <c r="AB971" s="126"/>
      <c r="AE971" s="120"/>
    </row>
    <row r="972" spans="23:31">
      <c r="W972" s="120"/>
      <c r="X972" s="126"/>
      <c r="Y972" s="120"/>
      <c r="Z972" s="120"/>
      <c r="AA972" s="120"/>
      <c r="AB972" s="126"/>
      <c r="AE972" s="120"/>
    </row>
    <row r="973" spans="23:31">
      <c r="W973" s="120"/>
      <c r="X973" s="126"/>
      <c r="Y973" s="120"/>
      <c r="Z973" s="120"/>
      <c r="AA973" s="120"/>
      <c r="AB973" s="126"/>
      <c r="AE973" s="120"/>
    </row>
    <row r="974" spans="23:31">
      <c r="W974" s="120"/>
      <c r="X974" s="126"/>
      <c r="Y974" s="120"/>
      <c r="Z974" s="120"/>
      <c r="AA974" s="120"/>
      <c r="AB974" s="126"/>
      <c r="AE974" s="120"/>
    </row>
    <row r="975" spans="23:31">
      <c r="W975" s="120"/>
      <c r="X975" s="126"/>
      <c r="Y975" s="120"/>
      <c r="Z975" s="120"/>
      <c r="AA975" s="120"/>
      <c r="AB975" s="126"/>
      <c r="AE975" s="120"/>
    </row>
    <row r="976" spans="23:31">
      <c r="W976" s="120"/>
      <c r="X976" s="126"/>
      <c r="Y976" s="120"/>
      <c r="Z976" s="120"/>
      <c r="AA976" s="120"/>
      <c r="AB976" s="126"/>
      <c r="AE976" s="120"/>
    </row>
    <row r="977" spans="23:31">
      <c r="W977" s="120"/>
      <c r="X977" s="126"/>
      <c r="Y977" s="120"/>
      <c r="Z977" s="120"/>
      <c r="AA977" s="120"/>
      <c r="AB977" s="126"/>
      <c r="AE977" s="120"/>
    </row>
    <row r="978" spans="23:31">
      <c r="W978" s="120"/>
      <c r="X978" s="126"/>
      <c r="Y978" s="120"/>
      <c r="Z978" s="120"/>
      <c r="AA978" s="120"/>
      <c r="AB978" s="126"/>
      <c r="AE978" s="120"/>
    </row>
    <row r="979" spans="23:31">
      <c r="W979" s="120"/>
      <c r="X979" s="126"/>
      <c r="Y979" s="120"/>
      <c r="Z979" s="120"/>
      <c r="AA979" s="120"/>
      <c r="AB979" s="126"/>
      <c r="AE979" s="120"/>
    </row>
    <row r="980" spans="23:31">
      <c r="W980" s="120"/>
      <c r="X980" s="126"/>
      <c r="Y980" s="120"/>
      <c r="Z980" s="120"/>
      <c r="AA980" s="120"/>
      <c r="AB980" s="126"/>
      <c r="AE980" s="120"/>
    </row>
    <row r="981" spans="23:31">
      <c r="W981" s="120"/>
      <c r="X981" s="126"/>
      <c r="Y981" s="120"/>
      <c r="Z981" s="120"/>
      <c r="AA981" s="120"/>
      <c r="AB981" s="126"/>
      <c r="AE981" s="120"/>
    </row>
    <row r="982" spans="23:31">
      <c r="W982" s="120"/>
      <c r="X982" s="126"/>
      <c r="Y982" s="120"/>
      <c r="Z982" s="120"/>
      <c r="AA982" s="120"/>
      <c r="AB982" s="126"/>
      <c r="AE982" s="120"/>
    </row>
    <row r="983" spans="23:31">
      <c r="W983" s="120"/>
      <c r="X983" s="126"/>
      <c r="Y983" s="120"/>
      <c r="Z983" s="120"/>
      <c r="AA983" s="120"/>
      <c r="AB983" s="126"/>
      <c r="AE983" s="120"/>
    </row>
    <row r="984" spans="23:31">
      <c r="W984" s="120"/>
      <c r="X984" s="126"/>
      <c r="Y984" s="120"/>
      <c r="Z984" s="120"/>
      <c r="AA984" s="120"/>
      <c r="AB984" s="126"/>
      <c r="AE984" s="120"/>
    </row>
    <row r="985" spans="23:31">
      <c r="W985" s="120"/>
      <c r="X985" s="126"/>
      <c r="Y985" s="120"/>
      <c r="Z985" s="120"/>
      <c r="AA985" s="120"/>
      <c r="AB985" s="126"/>
      <c r="AE985" s="120"/>
    </row>
    <row r="986" spans="23:31">
      <c r="W986" s="120"/>
      <c r="X986" s="126"/>
      <c r="Y986" s="120"/>
      <c r="Z986" s="120"/>
      <c r="AA986" s="120"/>
      <c r="AB986" s="126"/>
      <c r="AE986" s="120"/>
    </row>
    <row r="987" spans="23:31">
      <c r="W987" s="120"/>
      <c r="X987" s="126"/>
      <c r="Y987" s="120"/>
      <c r="Z987" s="120"/>
      <c r="AA987" s="120"/>
      <c r="AB987" s="126"/>
      <c r="AE987" s="120"/>
    </row>
    <row r="988" spans="23:31">
      <c r="W988" s="120"/>
      <c r="X988" s="126"/>
      <c r="Y988" s="120"/>
      <c r="Z988" s="120"/>
      <c r="AA988" s="120"/>
      <c r="AB988" s="126"/>
      <c r="AE988" s="120"/>
    </row>
    <row r="989" spans="23:31">
      <c r="W989" s="120"/>
      <c r="X989" s="126"/>
      <c r="Y989" s="120"/>
      <c r="Z989" s="120"/>
      <c r="AA989" s="120"/>
      <c r="AB989" s="126"/>
      <c r="AE989" s="120"/>
    </row>
    <row r="990" spans="23:31">
      <c r="W990" s="120"/>
      <c r="X990" s="126"/>
      <c r="Y990" s="120"/>
      <c r="Z990" s="120"/>
      <c r="AA990" s="120"/>
      <c r="AB990" s="126"/>
      <c r="AE990" s="120"/>
    </row>
    <row r="991" spans="23:31">
      <c r="W991" s="120"/>
      <c r="X991" s="126"/>
      <c r="Y991" s="120"/>
      <c r="Z991" s="120"/>
      <c r="AA991" s="120"/>
      <c r="AB991" s="126"/>
      <c r="AE991" s="120"/>
    </row>
    <row r="992" spans="23:31">
      <c r="W992" s="120"/>
      <c r="X992" s="126"/>
      <c r="Y992" s="120"/>
      <c r="Z992" s="120"/>
      <c r="AA992" s="120"/>
      <c r="AB992" s="126"/>
      <c r="AE992" s="120"/>
    </row>
    <row r="993" spans="23:31">
      <c r="W993" s="120"/>
      <c r="X993" s="126"/>
      <c r="Y993" s="120"/>
      <c r="Z993" s="120"/>
      <c r="AA993" s="120"/>
      <c r="AB993" s="126"/>
      <c r="AE993" s="120"/>
    </row>
    <row r="994" spans="23:31">
      <c r="W994" s="120"/>
      <c r="X994" s="126"/>
      <c r="Y994" s="120"/>
      <c r="Z994" s="120"/>
      <c r="AA994" s="120"/>
      <c r="AB994" s="126"/>
      <c r="AE994" s="120"/>
    </row>
    <row r="995" spans="23:31">
      <c r="W995" s="120"/>
      <c r="X995" s="126"/>
      <c r="Y995" s="120"/>
      <c r="Z995" s="120"/>
      <c r="AA995" s="120"/>
      <c r="AB995" s="126"/>
      <c r="AE995" s="120"/>
    </row>
    <row r="996" spans="23:31">
      <c r="W996" s="120"/>
      <c r="X996" s="126"/>
      <c r="Y996" s="120"/>
      <c r="Z996" s="120"/>
      <c r="AA996" s="120"/>
      <c r="AB996" s="126"/>
      <c r="AE996" s="120"/>
    </row>
    <row r="997" spans="23:31">
      <c r="W997" s="120"/>
      <c r="X997" s="126"/>
      <c r="Y997" s="120"/>
      <c r="Z997" s="120"/>
      <c r="AA997" s="120"/>
      <c r="AB997" s="126"/>
      <c r="AE997" s="120"/>
    </row>
    <row r="998" spans="23:31">
      <c r="W998" s="120"/>
      <c r="X998" s="126"/>
      <c r="Y998" s="120"/>
      <c r="Z998" s="120"/>
      <c r="AA998" s="120"/>
      <c r="AB998" s="126"/>
      <c r="AE998" s="120"/>
    </row>
    <row r="999" spans="23:31">
      <c r="W999" s="120"/>
      <c r="X999" s="126"/>
      <c r="Y999" s="120"/>
      <c r="Z999" s="120"/>
      <c r="AA999" s="120"/>
      <c r="AB999" s="126"/>
      <c r="AE999" s="120"/>
    </row>
    <row r="1000" spans="23:31">
      <c r="W1000" s="120"/>
      <c r="X1000" s="126"/>
      <c r="Y1000" s="120"/>
      <c r="Z1000" s="120"/>
      <c r="AA1000" s="120"/>
      <c r="AB1000" s="126"/>
      <c r="AE1000" s="120"/>
    </row>
    <row r="1001" spans="23:31">
      <c r="W1001" s="120"/>
      <c r="X1001" s="126"/>
      <c r="Y1001" s="120"/>
      <c r="Z1001" s="120"/>
      <c r="AA1001" s="120"/>
      <c r="AB1001" s="126"/>
      <c r="AE1001" s="120"/>
    </row>
    <row r="1002" spans="23:31">
      <c r="W1002" s="120"/>
      <c r="X1002" s="126"/>
      <c r="Y1002" s="120"/>
      <c r="Z1002" s="120"/>
      <c r="AA1002" s="120"/>
      <c r="AB1002" s="126"/>
      <c r="AE1002" s="120"/>
    </row>
    <row r="1003" spans="23:31">
      <c r="W1003" s="120"/>
      <c r="X1003" s="126"/>
      <c r="Y1003" s="120"/>
      <c r="Z1003" s="120"/>
      <c r="AA1003" s="120"/>
      <c r="AB1003" s="126"/>
      <c r="AE1003" s="120"/>
    </row>
    <row r="1004" spans="23:31">
      <c r="W1004" s="120"/>
      <c r="X1004" s="126"/>
      <c r="Y1004" s="120"/>
      <c r="Z1004" s="120"/>
      <c r="AA1004" s="120"/>
      <c r="AB1004" s="126"/>
      <c r="AE1004" s="120"/>
    </row>
    <row r="1005" spans="23:31">
      <c r="W1005" s="120"/>
      <c r="X1005" s="126"/>
      <c r="Y1005" s="120"/>
      <c r="Z1005" s="120"/>
      <c r="AA1005" s="120"/>
      <c r="AB1005" s="126"/>
      <c r="AE1005" s="120"/>
    </row>
    <row r="1006" spans="23:31">
      <c r="W1006" s="120"/>
      <c r="X1006" s="126"/>
      <c r="Y1006" s="120"/>
      <c r="Z1006" s="120"/>
      <c r="AA1006" s="120"/>
      <c r="AB1006" s="126"/>
      <c r="AE1006" s="120"/>
    </row>
    <row r="1007" spans="23:31">
      <c r="W1007" s="120"/>
      <c r="X1007" s="126"/>
      <c r="Y1007" s="120"/>
      <c r="Z1007" s="120"/>
      <c r="AA1007" s="120"/>
      <c r="AB1007" s="126"/>
      <c r="AE1007" s="120"/>
    </row>
    <row r="1008" spans="23:31">
      <c r="W1008" s="120"/>
      <c r="X1008" s="126"/>
      <c r="Y1008" s="120"/>
      <c r="Z1008" s="120"/>
      <c r="AA1008" s="120"/>
      <c r="AB1008" s="126"/>
      <c r="AE1008" s="120"/>
    </row>
    <row r="1009" spans="23:31">
      <c r="W1009" s="120"/>
      <c r="X1009" s="126"/>
      <c r="Y1009" s="120"/>
      <c r="Z1009" s="120"/>
      <c r="AA1009" s="120"/>
      <c r="AB1009" s="126"/>
      <c r="AE1009" s="120"/>
    </row>
    <row r="1010" spans="23:31">
      <c r="W1010" s="120"/>
      <c r="X1010" s="126"/>
      <c r="Y1010" s="120"/>
      <c r="Z1010" s="120"/>
      <c r="AA1010" s="120"/>
      <c r="AB1010" s="126"/>
      <c r="AE1010" s="120"/>
    </row>
    <row r="1011" spans="23:31">
      <c r="W1011" s="120"/>
      <c r="X1011" s="126"/>
      <c r="Y1011" s="120"/>
      <c r="Z1011" s="120"/>
      <c r="AA1011" s="120"/>
      <c r="AB1011" s="126"/>
      <c r="AE1011" s="120"/>
    </row>
    <row r="1012" spans="23:31">
      <c r="W1012" s="120"/>
      <c r="X1012" s="126"/>
      <c r="Y1012" s="120"/>
      <c r="Z1012" s="120"/>
      <c r="AA1012" s="120"/>
      <c r="AB1012" s="126"/>
      <c r="AE1012" s="120"/>
    </row>
    <row r="1013" spans="23:31">
      <c r="W1013" s="120"/>
      <c r="X1013" s="126"/>
      <c r="Y1013" s="120"/>
      <c r="Z1013" s="120"/>
      <c r="AA1013" s="120"/>
      <c r="AB1013" s="126"/>
      <c r="AE1013" s="120"/>
    </row>
    <row r="1014" spans="23:31">
      <c r="W1014" s="120"/>
      <c r="X1014" s="126"/>
      <c r="Y1014" s="120"/>
      <c r="Z1014" s="120"/>
      <c r="AA1014" s="120"/>
      <c r="AB1014" s="126"/>
      <c r="AE1014" s="120"/>
    </row>
    <row r="1015" spans="23:31">
      <c r="W1015" s="120"/>
      <c r="X1015" s="126"/>
      <c r="Y1015" s="120"/>
      <c r="Z1015" s="120"/>
      <c r="AA1015" s="120"/>
      <c r="AB1015" s="126"/>
      <c r="AE1015" s="120"/>
    </row>
    <row r="1016" spans="23:31">
      <c r="W1016" s="120"/>
      <c r="X1016" s="126"/>
      <c r="Y1016" s="120"/>
      <c r="Z1016" s="120"/>
      <c r="AA1016" s="120"/>
      <c r="AB1016" s="126"/>
      <c r="AE1016" s="120"/>
    </row>
    <row r="1017" spans="23:31">
      <c r="W1017" s="120"/>
      <c r="X1017" s="126"/>
      <c r="Y1017" s="120"/>
      <c r="Z1017" s="120"/>
      <c r="AA1017" s="120"/>
      <c r="AB1017" s="126"/>
      <c r="AE1017" s="120"/>
    </row>
    <row r="1018" spans="23:31">
      <c r="W1018" s="120"/>
      <c r="X1018" s="126"/>
      <c r="Y1018" s="120"/>
      <c r="Z1018" s="120"/>
      <c r="AA1018" s="120"/>
      <c r="AB1018" s="126"/>
      <c r="AE1018" s="120"/>
    </row>
    <row r="1019" spans="23:31">
      <c r="W1019" s="120"/>
      <c r="X1019" s="126"/>
      <c r="Y1019" s="120"/>
      <c r="Z1019" s="120"/>
      <c r="AA1019" s="120"/>
      <c r="AB1019" s="126"/>
      <c r="AE1019" s="120"/>
    </row>
    <row r="1020" spans="23:31">
      <c r="W1020" s="120"/>
      <c r="X1020" s="126"/>
      <c r="Y1020" s="120"/>
      <c r="Z1020" s="120"/>
      <c r="AA1020" s="120"/>
      <c r="AB1020" s="126"/>
      <c r="AE1020" s="120"/>
    </row>
    <row r="1021" spans="23:31">
      <c r="W1021" s="120"/>
      <c r="X1021" s="126"/>
      <c r="Y1021" s="120"/>
      <c r="Z1021" s="120"/>
      <c r="AA1021" s="120"/>
      <c r="AB1021" s="126"/>
      <c r="AE1021" s="120"/>
    </row>
    <row r="1022" spans="23:31">
      <c r="W1022" s="120"/>
      <c r="X1022" s="126"/>
      <c r="Y1022" s="120"/>
      <c r="Z1022" s="120"/>
      <c r="AA1022" s="120"/>
      <c r="AB1022" s="126"/>
      <c r="AE1022" s="120"/>
    </row>
    <row r="1023" spans="23:31">
      <c r="W1023" s="120"/>
      <c r="X1023" s="126"/>
      <c r="Y1023" s="120"/>
      <c r="Z1023" s="120"/>
      <c r="AA1023" s="120"/>
      <c r="AB1023" s="126"/>
      <c r="AE1023" s="120"/>
    </row>
    <row r="1024" spans="23:31">
      <c r="W1024" s="120"/>
      <c r="X1024" s="126"/>
      <c r="Y1024" s="120"/>
      <c r="Z1024" s="120"/>
      <c r="AA1024" s="120"/>
      <c r="AB1024" s="126"/>
      <c r="AE1024" s="120"/>
    </row>
    <row r="1025" spans="23:31">
      <c r="W1025" s="120"/>
      <c r="X1025" s="126"/>
      <c r="Y1025" s="120"/>
      <c r="Z1025" s="120"/>
      <c r="AA1025" s="120"/>
      <c r="AB1025" s="126"/>
      <c r="AE1025" s="120"/>
    </row>
    <row r="1026" spans="23:31">
      <c r="W1026" s="120"/>
      <c r="X1026" s="126"/>
      <c r="Y1026" s="120"/>
      <c r="Z1026" s="120"/>
      <c r="AA1026" s="120"/>
      <c r="AB1026" s="126"/>
      <c r="AE1026" s="120"/>
    </row>
    <row r="1027" spans="23:31">
      <c r="W1027" s="120"/>
      <c r="X1027" s="126"/>
      <c r="Y1027" s="120"/>
      <c r="Z1027" s="120"/>
      <c r="AA1027" s="120"/>
      <c r="AB1027" s="126"/>
      <c r="AE1027" s="120"/>
    </row>
    <row r="1028" spans="23:31">
      <c r="W1028" s="120"/>
      <c r="X1028" s="126"/>
      <c r="Y1028" s="120"/>
      <c r="Z1028" s="120"/>
      <c r="AA1028" s="120"/>
      <c r="AB1028" s="126"/>
      <c r="AE1028" s="120"/>
    </row>
    <row r="1029" spans="23:31">
      <c r="W1029" s="120"/>
      <c r="X1029" s="126"/>
      <c r="Y1029" s="120"/>
      <c r="Z1029" s="120"/>
      <c r="AA1029" s="120"/>
      <c r="AB1029" s="126"/>
      <c r="AE1029" s="120"/>
    </row>
    <row r="1030" spans="23:31">
      <c r="W1030" s="120"/>
      <c r="X1030" s="126"/>
      <c r="Y1030" s="120"/>
      <c r="Z1030" s="120"/>
      <c r="AA1030" s="120"/>
      <c r="AB1030" s="126"/>
      <c r="AE1030" s="120"/>
    </row>
    <row r="1031" spans="23:31">
      <c r="W1031" s="120"/>
      <c r="X1031" s="126"/>
      <c r="Y1031" s="120"/>
      <c r="Z1031" s="120"/>
      <c r="AA1031" s="120"/>
      <c r="AB1031" s="126"/>
      <c r="AE1031" s="120"/>
    </row>
    <row r="1032" spans="23:31">
      <c r="W1032" s="120"/>
      <c r="X1032" s="126"/>
      <c r="Y1032" s="120"/>
      <c r="Z1032" s="120"/>
      <c r="AA1032" s="120"/>
      <c r="AB1032" s="126"/>
      <c r="AE1032" s="120"/>
    </row>
    <row r="1033" spans="23:31">
      <c r="W1033" s="120"/>
      <c r="X1033" s="126"/>
      <c r="Y1033" s="120"/>
      <c r="Z1033" s="120"/>
      <c r="AA1033" s="120"/>
      <c r="AB1033" s="126"/>
      <c r="AE1033" s="120"/>
    </row>
    <row r="1034" spans="23:31">
      <c r="W1034" s="120"/>
      <c r="X1034" s="126"/>
      <c r="Y1034" s="120"/>
      <c r="Z1034" s="120"/>
      <c r="AA1034" s="120"/>
      <c r="AB1034" s="126"/>
      <c r="AE1034" s="120"/>
    </row>
    <row r="1035" spans="23:31">
      <c r="W1035" s="120"/>
      <c r="X1035" s="126"/>
      <c r="Y1035" s="120"/>
      <c r="Z1035" s="120"/>
      <c r="AA1035" s="120"/>
      <c r="AB1035" s="126"/>
      <c r="AE1035" s="120"/>
    </row>
    <row r="1036" spans="23:31">
      <c r="W1036" s="120"/>
      <c r="X1036" s="126"/>
      <c r="Y1036" s="120"/>
      <c r="Z1036" s="120"/>
      <c r="AA1036" s="120"/>
      <c r="AB1036" s="126"/>
      <c r="AE1036" s="120"/>
    </row>
    <row r="1037" spans="23:31">
      <c r="W1037" s="120"/>
      <c r="X1037" s="126"/>
      <c r="Y1037" s="120"/>
      <c r="Z1037" s="120"/>
      <c r="AA1037" s="120"/>
      <c r="AB1037" s="126"/>
      <c r="AE1037" s="120"/>
    </row>
    <row r="1038" spans="23:31">
      <c r="W1038" s="120"/>
      <c r="X1038" s="126"/>
      <c r="Y1038" s="120"/>
      <c r="Z1038" s="120"/>
      <c r="AA1038" s="120"/>
      <c r="AB1038" s="126"/>
      <c r="AE1038" s="120"/>
    </row>
    <row r="1039" spans="23:31">
      <c r="W1039" s="120"/>
      <c r="X1039" s="126"/>
      <c r="Y1039" s="120"/>
      <c r="Z1039" s="120"/>
      <c r="AA1039" s="120"/>
      <c r="AB1039" s="126"/>
      <c r="AE1039" s="120"/>
    </row>
    <row r="1040" spans="23:31">
      <c r="W1040" s="120"/>
      <c r="X1040" s="126"/>
      <c r="Y1040" s="120"/>
      <c r="Z1040" s="120"/>
      <c r="AA1040" s="120"/>
      <c r="AB1040" s="126"/>
      <c r="AE1040" s="120"/>
    </row>
    <row r="1041" spans="23:31">
      <c r="W1041" s="120"/>
      <c r="X1041" s="126"/>
      <c r="Y1041" s="120"/>
      <c r="Z1041" s="120"/>
      <c r="AA1041" s="120"/>
      <c r="AB1041" s="126"/>
      <c r="AE1041" s="120"/>
    </row>
    <row r="1042" spans="23:31">
      <c r="W1042" s="120"/>
      <c r="X1042" s="126"/>
      <c r="Y1042" s="120"/>
      <c r="Z1042" s="120"/>
      <c r="AA1042" s="120"/>
      <c r="AB1042" s="126"/>
      <c r="AE1042" s="120"/>
    </row>
    <row r="1043" spans="23:31">
      <c r="W1043" s="120"/>
      <c r="X1043" s="126"/>
      <c r="Y1043" s="120"/>
      <c r="Z1043" s="120"/>
      <c r="AA1043" s="120"/>
      <c r="AB1043" s="126"/>
      <c r="AE1043" s="120"/>
    </row>
    <row r="1044" spans="23:31">
      <c r="W1044" s="120"/>
      <c r="X1044" s="126"/>
      <c r="Y1044" s="120"/>
      <c r="Z1044" s="120"/>
      <c r="AA1044" s="120"/>
      <c r="AB1044" s="126"/>
      <c r="AE1044" s="120"/>
    </row>
    <row r="1045" spans="23:31">
      <c r="W1045" s="120"/>
      <c r="X1045" s="126"/>
      <c r="Y1045" s="120"/>
      <c r="Z1045" s="120"/>
      <c r="AA1045" s="120"/>
      <c r="AB1045" s="126"/>
      <c r="AE1045" s="120"/>
    </row>
    <row r="1046" spans="23:31">
      <c r="W1046" s="120"/>
      <c r="X1046" s="126"/>
      <c r="Y1046" s="120"/>
      <c r="Z1046" s="120"/>
      <c r="AA1046" s="120"/>
      <c r="AB1046" s="126"/>
      <c r="AE1046" s="120"/>
    </row>
    <row r="1047" spans="23:31">
      <c r="W1047" s="120"/>
      <c r="X1047" s="126"/>
      <c r="Y1047" s="120"/>
      <c r="Z1047" s="120"/>
      <c r="AA1047" s="120"/>
      <c r="AB1047" s="126"/>
      <c r="AE1047" s="120"/>
    </row>
    <row r="1048" spans="23:31">
      <c r="W1048" s="120"/>
      <c r="X1048" s="126"/>
      <c r="Y1048" s="120"/>
      <c r="Z1048" s="120"/>
      <c r="AA1048" s="120"/>
      <c r="AB1048" s="126"/>
      <c r="AE1048" s="120"/>
    </row>
    <row r="1049" spans="23:31">
      <c r="W1049" s="120"/>
      <c r="X1049" s="126"/>
      <c r="Y1049" s="120"/>
      <c r="Z1049" s="120"/>
      <c r="AA1049" s="120"/>
      <c r="AB1049" s="126"/>
      <c r="AE1049" s="120"/>
    </row>
    <row r="1050" spans="23:31">
      <c r="W1050" s="120"/>
      <c r="X1050" s="126"/>
      <c r="Y1050" s="120"/>
      <c r="Z1050" s="120"/>
      <c r="AA1050" s="120"/>
      <c r="AB1050" s="126"/>
      <c r="AE1050" s="120"/>
    </row>
    <row r="1051" spans="23:31">
      <c r="W1051" s="120"/>
      <c r="X1051" s="126"/>
      <c r="Y1051" s="120"/>
      <c r="Z1051" s="120"/>
      <c r="AA1051" s="120"/>
      <c r="AB1051" s="126"/>
      <c r="AE1051" s="120"/>
    </row>
    <row r="1052" spans="23:31">
      <c r="W1052" s="120"/>
      <c r="X1052" s="126"/>
      <c r="Y1052" s="120"/>
      <c r="Z1052" s="120"/>
      <c r="AA1052" s="120"/>
      <c r="AB1052" s="126"/>
      <c r="AE1052" s="120"/>
    </row>
    <row r="1053" spans="23:31">
      <c r="W1053" s="120"/>
      <c r="X1053" s="126"/>
      <c r="Y1053" s="120"/>
      <c r="Z1053" s="120"/>
      <c r="AA1053" s="120"/>
      <c r="AB1053" s="126"/>
      <c r="AE1053" s="120"/>
    </row>
    <row r="1054" spans="23:31">
      <c r="W1054" s="120"/>
      <c r="X1054" s="126"/>
      <c r="Y1054" s="120"/>
      <c r="Z1054" s="120"/>
      <c r="AA1054" s="120"/>
      <c r="AB1054" s="126"/>
      <c r="AE1054" s="120"/>
    </row>
    <row r="1055" spans="23:31">
      <c r="W1055" s="120"/>
      <c r="X1055" s="126"/>
      <c r="Y1055" s="120"/>
      <c r="Z1055" s="120"/>
      <c r="AA1055" s="120"/>
      <c r="AB1055" s="126"/>
      <c r="AE1055" s="120"/>
    </row>
    <row r="1056" spans="23:31">
      <c r="W1056" s="120"/>
      <c r="X1056" s="126"/>
      <c r="Y1056" s="120"/>
      <c r="Z1056" s="120"/>
      <c r="AA1056" s="120"/>
      <c r="AB1056" s="126"/>
      <c r="AE1056" s="120"/>
    </row>
    <row r="1057" spans="23:31">
      <c r="W1057" s="120"/>
      <c r="X1057" s="126"/>
      <c r="Y1057" s="120"/>
      <c r="Z1057" s="120"/>
      <c r="AA1057" s="120"/>
      <c r="AB1057" s="126"/>
      <c r="AE1057" s="120"/>
    </row>
    <row r="1058" spans="23:31">
      <c r="W1058" s="120"/>
      <c r="X1058" s="126"/>
      <c r="Y1058" s="120"/>
      <c r="Z1058" s="120"/>
      <c r="AA1058" s="120"/>
      <c r="AB1058" s="126"/>
      <c r="AE1058" s="120"/>
    </row>
    <row r="1059" spans="23:31">
      <c r="W1059" s="120"/>
      <c r="X1059" s="126"/>
      <c r="Y1059" s="120"/>
      <c r="Z1059" s="120"/>
      <c r="AA1059" s="120"/>
      <c r="AB1059" s="126"/>
      <c r="AE1059" s="120"/>
    </row>
    <row r="1060" spans="23:31">
      <c r="W1060" s="120"/>
      <c r="X1060" s="126"/>
      <c r="Y1060" s="120"/>
      <c r="Z1060" s="120"/>
      <c r="AA1060" s="120"/>
      <c r="AB1060" s="126"/>
      <c r="AE1060" s="120"/>
    </row>
    <row r="1061" spans="23:31">
      <c r="W1061" s="120"/>
      <c r="X1061" s="126"/>
      <c r="Y1061" s="120"/>
      <c r="Z1061" s="120"/>
      <c r="AA1061" s="120"/>
      <c r="AB1061" s="126"/>
      <c r="AE1061" s="120"/>
    </row>
    <row r="1062" spans="23:31">
      <c r="W1062" s="120"/>
      <c r="X1062" s="126"/>
      <c r="Y1062" s="120"/>
      <c r="Z1062" s="120"/>
      <c r="AA1062" s="120"/>
      <c r="AB1062" s="126"/>
      <c r="AE1062" s="120"/>
    </row>
    <row r="1063" spans="23:31">
      <c r="W1063" s="120"/>
      <c r="X1063" s="126"/>
      <c r="Y1063" s="120"/>
      <c r="Z1063" s="120"/>
      <c r="AA1063" s="120"/>
      <c r="AB1063" s="126"/>
      <c r="AE1063" s="120"/>
    </row>
    <row r="1064" spans="23:31">
      <c r="W1064" s="120"/>
      <c r="X1064" s="126"/>
      <c r="Y1064" s="120"/>
      <c r="Z1064" s="120"/>
      <c r="AA1064" s="120"/>
      <c r="AB1064" s="126"/>
      <c r="AE1064" s="120"/>
    </row>
    <row r="1065" spans="23:31">
      <c r="W1065" s="120"/>
      <c r="X1065" s="126"/>
      <c r="Y1065" s="120"/>
      <c r="Z1065" s="120"/>
      <c r="AA1065" s="120"/>
      <c r="AB1065" s="126"/>
      <c r="AE1065" s="120"/>
    </row>
    <row r="1066" spans="23:31">
      <c r="W1066" s="120"/>
      <c r="X1066" s="126"/>
      <c r="Y1066" s="120"/>
      <c r="Z1066" s="120"/>
      <c r="AA1066" s="120"/>
      <c r="AB1066" s="126"/>
      <c r="AE1066" s="120"/>
    </row>
    <row r="1067" spans="23:31">
      <c r="W1067" s="120"/>
      <c r="X1067" s="126"/>
      <c r="Y1067" s="120"/>
      <c r="Z1067" s="120"/>
      <c r="AA1067" s="120"/>
      <c r="AB1067" s="126"/>
      <c r="AE1067" s="120"/>
    </row>
    <row r="1068" spans="23:31">
      <c r="W1068" s="120"/>
      <c r="X1068" s="126"/>
      <c r="Y1068" s="120"/>
      <c r="Z1068" s="120"/>
      <c r="AA1068" s="120"/>
      <c r="AB1068" s="126"/>
      <c r="AE1068" s="120"/>
    </row>
    <row r="1069" spans="23:31">
      <c r="W1069" s="120"/>
      <c r="X1069" s="126"/>
      <c r="Y1069" s="120"/>
      <c r="Z1069" s="120"/>
      <c r="AA1069" s="120"/>
      <c r="AB1069" s="126"/>
      <c r="AE1069" s="120"/>
    </row>
    <row r="1070" spans="23:31">
      <c r="W1070" s="120"/>
      <c r="X1070" s="126"/>
      <c r="Y1070" s="120"/>
      <c r="Z1070" s="120"/>
      <c r="AA1070" s="120"/>
      <c r="AB1070" s="126"/>
      <c r="AE1070" s="120"/>
    </row>
    <row r="1071" spans="23:31">
      <c r="W1071" s="120"/>
      <c r="X1071" s="126"/>
      <c r="Y1071" s="120"/>
      <c r="Z1071" s="120"/>
      <c r="AA1071" s="120"/>
      <c r="AB1071" s="126"/>
      <c r="AE1071" s="120"/>
    </row>
    <row r="1072" spans="23:31">
      <c r="W1072" s="120"/>
      <c r="X1072" s="126"/>
      <c r="Y1072" s="120"/>
      <c r="Z1072" s="120"/>
      <c r="AA1072" s="120"/>
      <c r="AB1072" s="126"/>
      <c r="AE1072" s="120"/>
    </row>
    <row r="1073" spans="23:31">
      <c r="W1073" s="120"/>
      <c r="X1073" s="126"/>
      <c r="Y1073" s="120"/>
      <c r="Z1073" s="120"/>
      <c r="AA1073" s="120"/>
      <c r="AB1073" s="126"/>
      <c r="AE1073" s="120"/>
    </row>
    <row r="1074" spans="23:31">
      <c r="W1074" s="120"/>
      <c r="X1074" s="126"/>
      <c r="Y1074" s="120"/>
      <c r="Z1074" s="120"/>
      <c r="AA1074" s="120"/>
      <c r="AB1074" s="126"/>
      <c r="AE1074" s="120"/>
    </row>
    <row r="1075" spans="23:31">
      <c r="W1075" s="120"/>
      <c r="X1075" s="126"/>
      <c r="Y1075" s="120"/>
      <c r="Z1075" s="120"/>
      <c r="AA1075" s="120"/>
      <c r="AB1075" s="126"/>
      <c r="AE1075" s="120"/>
    </row>
    <row r="1076" spans="23:31">
      <c r="W1076" s="120"/>
      <c r="X1076" s="126"/>
      <c r="Y1076" s="120"/>
      <c r="Z1076" s="120"/>
      <c r="AA1076" s="120"/>
      <c r="AB1076" s="126"/>
      <c r="AE1076" s="120"/>
    </row>
    <row r="1077" spans="23:31">
      <c r="W1077" s="120"/>
      <c r="X1077" s="126"/>
      <c r="Y1077" s="120"/>
      <c r="Z1077" s="120"/>
      <c r="AA1077" s="120"/>
      <c r="AB1077" s="126"/>
      <c r="AE1077" s="120"/>
    </row>
    <row r="1078" spans="23:31">
      <c r="W1078" s="120"/>
      <c r="X1078" s="126"/>
      <c r="Y1078" s="120"/>
      <c r="Z1078" s="120"/>
      <c r="AA1078" s="120"/>
      <c r="AB1078" s="126"/>
      <c r="AE1078" s="120"/>
    </row>
    <row r="1079" spans="23:31">
      <c r="W1079" s="120"/>
      <c r="X1079" s="126"/>
      <c r="Y1079" s="120"/>
      <c r="Z1079" s="120"/>
      <c r="AA1079" s="120"/>
      <c r="AB1079" s="126"/>
      <c r="AE1079" s="120"/>
    </row>
    <row r="1080" spans="23:31">
      <c r="W1080" s="120"/>
      <c r="X1080" s="126"/>
      <c r="Y1080" s="120"/>
      <c r="Z1080" s="120"/>
      <c r="AA1080" s="120"/>
      <c r="AB1080" s="126"/>
      <c r="AE1080" s="120"/>
    </row>
    <row r="1081" spans="23:31">
      <c r="W1081" s="120"/>
      <c r="X1081" s="126"/>
      <c r="Y1081" s="120"/>
      <c r="Z1081" s="120"/>
      <c r="AA1081" s="120"/>
      <c r="AB1081" s="126"/>
      <c r="AE1081" s="120"/>
    </row>
    <row r="1082" spans="23:31">
      <c r="W1082" s="120"/>
      <c r="X1082" s="126"/>
      <c r="Y1082" s="120"/>
      <c r="Z1082" s="120"/>
      <c r="AA1082" s="120"/>
      <c r="AB1082" s="126"/>
      <c r="AE1082" s="120"/>
    </row>
    <row r="1083" spans="23:31">
      <c r="W1083" s="120"/>
      <c r="X1083" s="126"/>
      <c r="Y1083" s="120"/>
      <c r="Z1083" s="120"/>
      <c r="AA1083" s="120"/>
      <c r="AB1083" s="126"/>
      <c r="AE1083" s="120"/>
    </row>
    <row r="1084" spans="23:31">
      <c r="W1084" s="120"/>
      <c r="X1084" s="126"/>
      <c r="Y1084" s="120"/>
      <c r="Z1084" s="120"/>
      <c r="AA1084" s="120"/>
      <c r="AB1084" s="126"/>
      <c r="AE1084" s="120"/>
    </row>
    <row r="1085" spans="23:31">
      <c r="W1085" s="120"/>
      <c r="X1085" s="126"/>
      <c r="Y1085" s="120"/>
      <c r="Z1085" s="120"/>
      <c r="AA1085" s="120"/>
      <c r="AB1085" s="126"/>
      <c r="AE1085" s="120"/>
    </row>
    <row r="1086" spans="23:31">
      <c r="W1086" s="120"/>
      <c r="X1086" s="126"/>
      <c r="Y1086" s="120"/>
      <c r="Z1086" s="120"/>
      <c r="AA1086" s="120"/>
      <c r="AB1086" s="126"/>
      <c r="AE1086" s="120"/>
    </row>
    <row r="1087" spans="23:31">
      <c r="W1087" s="120"/>
      <c r="X1087" s="126"/>
      <c r="Y1087" s="120"/>
      <c r="Z1087" s="120"/>
      <c r="AA1087" s="120"/>
      <c r="AB1087" s="126"/>
      <c r="AE1087" s="120"/>
    </row>
    <row r="1088" spans="23:31">
      <c r="W1088" s="120"/>
      <c r="X1088" s="126"/>
      <c r="Y1088" s="120"/>
      <c r="Z1088" s="120"/>
      <c r="AA1088" s="120"/>
      <c r="AB1088" s="126"/>
      <c r="AE1088" s="120"/>
    </row>
    <row r="1089" spans="23:31">
      <c r="W1089" s="120"/>
      <c r="X1089" s="126"/>
      <c r="Y1089" s="120"/>
      <c r="Z1089" s="120"/>
      <c r="AA1089" s="120"/>
      <c r="AB1089" s="126"/>
      <c r="AE1089" s="120"/>
    </row>
    <row r="1090" spans="23:31">
      <c r="W1090" s="120"/>
      <c r="X1090" s="126"/>
      <c r="Y1090" s="120"/>
      <c r="Z1090" s="120"/>
      <c r="AA1090" s="120"/>
      <c r="AB1090" s="126"/>
      <c r="AE1090" s="120"/>
    </row>
    <row r="1091" spans="23:31">
      <c r="W1091" s="120"/>
      <c r="X1091" s="126"/>
      <c r="Y1091" s="120"/>
      <c r="Z1091" s="120"/>
      <c r="AA1091" s="120"/>
      <c r="AB1091" s="126"/>
      <c r="AE1091" s="120"/>
    </row>
    <row r="1092" spans="23:31">
      <c r="W1092" s="120"/>
      <c r="X1092" s="126"/>
      <c r="Y1092" s="120"/>
      <c r="Z1092" s="120"/>
      <c r="AA1092" s="120"/>
      <c r="AB1092" s="126"/>
      <c r="AE1092" s="120"/>
    </row>
    <row r="1093" spans="23:31">
      <c r="W1093" s="120"/>
      <c r="X1093" s="126"/>
      <c r="Y1093" s="120"/>
      <c r="Z1093" s="120"/>
      <c r="AA1093" s="120"/>
      <c r="AB1093" s="126"/>
      <c r="AE1093" s="120"/>
    </row>
    <row r="1094" spans="23:31">
      <c r="W1094" s="120"/>
      <c r="X1094" s="126"/>
      <c r="Y1094" s="120"/>
      <c r="Z1094" s="120"/>
      <c r="AA1094" s="120"/>
      <c r="AB1094" s="126"/>
      <c r="AE1094" s="120"/>
    </row>
    <row r="1095" spans="23:31">
      <c r="W1095" s="120"/>
      <c r="X1095" s="126"/>
      <c r="Y1095" s="120"/>
      <c r="Z1095" s="120"/>
      <c r="AA1095" s="120"/>
      <c r="AB1095" s="126"/>
      <c r="AE1095" s="120"/>
    </row>
    <row r="1096" spans="23:31">
      <c r="W1096" s="120"/>
      <c r="X1096" s="126"/>
      <c r="Y1096" s="120"/>
      <c r="Z1096" s="120"/>
      <c r="AA1096" s="120"/>
      <c r="AB1096" s="126"/>
      <c r="AE1096" s="120"/>
    </row>
    <row r="1097" spans="23:31">
      <c r="W1097" s="120"/>
      <c r="X1097" s="126"/>
      <c r="Y1097" s="120"/>
      <c r="Z1097" s="120"/>
      <c r="AA1097" s="120"/>
      <c r="AB1097" s="126"/>
      <c r="AE1097" s="120"/>
    </row>
    <row r="1098" spans="23:31">
      <c r="W1098" s="120"/>
      <c r="X1098" s="126"/>
      <c r="Y1098" s="120"/>
      <c r="Z1098" s="120"/>
      <c r="AA1098" s="120"/>
      <c r="AB1098" s="126"/>
      <c r="AE1098" s="120"/>
    </row>
    <row r="1099" spans="23:31">
      <c r="W1099" s="120"/>
      <c r="X1099" s="126"/>
      <c r="Y1099" s="120"/>
      <c r="Z1099" s="120"/>
      <c r="AA1099" s="120"/>
      <c r="AB1099" s="126"/>
      <c r="AE1099" s="120"/>
    </row>
    <row r="1100" spans="23:31">
      <c r="W1100" s="120"/>
      <c r="X1100" s="126"/>
      <c r="Y1100" s="120"/>
      <c r="Z1100" s="120"/>
      <c r="AA1100" s="120"/>
      <c r="AB1100" s="126"/>
      <c r="AE1100" s="120"/>
    </row>
    <row r="1101" spans="23:31">
      <c r="W1101" s="120"/>
      <c r="X1101" s="126"/>
      <c r="Y1101" s="120"/>
      <c r="Z1101" s="120"/>
      <c r="AA1101" s="120"/>
      <c r="AB1101" s="126"/>
      <c r="AE1101" s="120"/>
    </row>
    <row r="1102" spans="23:31">
      <c r="W1102" s="120"/>
      <c r="X1102" s="126"/>
      <c r="Y1102" s="120"/>
      <c r="Z1102" s="120"/>
      <c r="AA1102" s="120"/>
      <c r="AB1102" s="126"/>
      <c r="AE1102" s="120"/>
    </row>
    <row r="1103" spans="23:31">
      <c r="W1103" s="120"/>
      <c r="X1103" s="126"/>
      <c r="Y1103" s="120"/>
      <c r="Z1103" s="120"/>
      <c r="AA1103" s="120"/>
      <c r="AB1103" s="126"/>
      <c r="AE1103" s="120"/>
    </row>
    <row r="1104" spans="23:31">
      <c r="W1104" s="120"/>
      <c r="X1104" s="126"/>
      <c r="Y1104" s="120"/>
      <c r="Z1104" s="120"/>
      <c r="AA1104" s="120"/>
      <c r="AB1104" s="126"/>
      <c r="AE1104" s="120"/>
    </row>
    <row r="1105" spans="23:31">
      <c r="W1105" s="120"/>
      <c r="X1105" s="126"/>
      <c r="Y1105" s="120"/>
      <c r="Z1105" s="120"/>
      <c r="AA1105" s="120"/>
      <c r="AB1105" s="126"/>
      <c r="AE1105" s="120"/>
    </row>
    <row r="1106" spans="23:31">
      <c r="W1106" s="120"/>
      <c r="X1106" s="126"/>
      <c r="Y1106" s="120"/>
      <c r="Z1106" s="120"/>
      <c r="AA1106" s="120"/>
      <c r="AB1106" s="126"/>
      <c r="AE1106" s="120"/>
    </row>
    <row r="1107" spans="23:31">
      <c r="W1107" s="120"/>
      <c r="X1107" s="126"/>
      <c r="Y1107" s="120"/>
      <c r="Z1107" s="120"/>
      <c r="AA1107" s="120"/>
      <c r="AB1107" s="126"/>
      <c r="AE1107" s="120"/>
    </row>
    <row r="1108" spans="23:31">
      <c r="W1108" s="120"/>
      <c r="X1108" s="126"/>
      <c r="Y1108" s="120"/>
      <c r="Z1108" s="120"/>
      <c r="AA1108" s="120"/>
      <c r="AB1108" s="126"/>
      <c r="AE1108" s="120"/>
    </row>
    <row r="1109" spans="23:31">
      <c r="W1109" s="120"/>
      <c r="X1109" s="126"/>
      <c r="Y1109" s="120"/>
      <c r="Z1109" s="120"/>
      <c r="AA1109" s="120"/>
      <c r="AB1109" s="126"/>
      <c r="AE1109" s="120"/>
    </row>
    <row r="1110" spans="23:31">
      <c r="W1110" s="120"/>
      <c r="X1110" s="126"/>
      <c r="Y1110" s="120"/>
      <c r="Z1110" s="120"/>
      <c r="AA1110" s="120"/>
      <c r="AB1110" s="126"/>
      <c r="AE1110" s="120"/>
    </row>
    <row r="1111" spans="23:31">
      <c r="W1111" s="120"/>
      <c r="X1111" s="126"/>
      <c r="Y1111" s="120"/>
      <c r="Z1111" s="120"/>
      <c r="AA1111" s="120"/>
      <c r="AB1111" s="126"/>
      <c r="AE1111" s="120"/>
    </row>
    <row r="1112" spans="23:31">
      <c r="W1112" s="120"/>
      <c r="X1112" s="126"/>
      <c r="Y1112" s="120"/>
      <c r="Z1112" s="120"/>
      <c r="AA1112" s="120"/>
      <c r="AB1112" s="126"/>
      <c r="AE1112" s="120"/>
    </row>
    <row r="1113" spans="23:31">
      <c r="W1113" s="120"/>
      <c r="X1113" s="126"/>
      <c r="Y1113" s="120"/>
      <c r="Z1113" s="120"/>
      <c r="AA1113" s="120"/>
      <c r="AB1113" s="126"/>
      <c r="AE1113" s="120"/>
    </row>
    <row r="1114" spans="23:31">
      <c r="W1114" s="120"/>
      <c r="X1114" s="126"/>
      <c r="Y1114" s="120"/>
      <c r="Z1114" s="120"/>
      <c r="AA1114" s="120"/>
      <c r="AB1114" s="126"/>
      <c r="AE1114" s="120"/>
    </row>
    <row r="1115" spans="23:31">
      <c r="W1115" s="120"/>
      <c r="X1115" s="126"/>
      <c r="Y1115" s="120"/>
      <c r="Z1115" s="120"/>
      <c r="AA1115" s="120"/>
      <c r="AB1115" s="126"/>
      <c r="AE1115" s="120"/>
    </row>
    <row r="1116" spans="23:31">
      <c r="W1116" s="120"/>
      <c r="X1116" s="126"/>
      <c r="Y1116" s="120"/>
      <c r="Z1116" s="120"/>
      <c r="AA1116" s="120"/>
      <c r="AB1116" s="126"/>
      <c r="AE1116" s="120"/>
    </row>
    <row r="1117" spans="23:31">
      <c r="W1117" s="120"/>
      <c r="X1117" s="126"/>
      <c r="Y1117" s="120"/>
      <c r="Z1117" s="120"/>
      <c r="AA1117" s="120"/>
      <c r="AB1117" s="126"/>
      <c r="AE1117" s="120"/>
    </row>
    <row r="1118" spans="23:31">
      <c r="W1118" s="120"/>
      <c r="X1118" s="126"/>
      <c r="Y1118" s="120"/>
      <c r="Z1118" s="120"/>
      <c r="AA1118" s="120"/>
      <c r="AB1118" s="126"/>
      <c r="AE1118" s="120"/>
    </row>
    <row r="1119" spans="23:31">
      <c r="W1119" s="120"/>
      <c r="X1119" s="126"/>
      <c r="Y1119" s="120"/>
      <c r="Z1119" s="120"/>
      <c r="AA1119" s="120"/>
      <c r="AB1119" s="126"/>
      <c r="AE1119" s="120"/>
    </row>
    <row r="1120" spans="23:31">
      <c r="W1120" s="120"/>
      <c r="X1120" s="126"/>
      <c r="Y1120" s="120"/>
      <c r="Z1120" s="120"/>
      <c r="AA1120" s="120"/>
      <c r="AB1120" s="126"/>
      <c r="AE1120" s="120"/>
    </row>
    <row r="1121" spans="23:31">
      <c r="W1121" s="120"/>
      <c r="X1121" s="126"/>
      <c r="Y1121" s="120"/>
      <c r="Z1121" s="120"/>
      <c r="AA1121" s="120"/>
      <c r="AB1121" s="126"/>
      <c r="AE1121" s="120"/>
    </row>
    <row r="1122" spans="23:31">
      <c r="W1122" s="120"/>
      <c r="X1122" s="126"/>
      <c r="Y1122" s="120"/>
      <c r="Z1122" s="120"/>
      <c r="AA1122" s="120"/>
      <c r="AB1122" s="126"/>
      <c r="AE1122" s="120"/>
    </row>
    <row r="1123" spans="23:31">
      <c r="W1123" s="120"/>
      <c r="X1123" s="126"/>
      <c r="Y1123" s="120"/>
      <c r="Z1123" s="120"/>
      <c r="AA1123" s="120"/>
      <c r="AB1123" s="126"/>
      <c r="AE1123" s="120"/>
    </row>
    <row r="1124" spans="23:31">
      <c r="W1124" s="120"/>
      <c r="X1124" s="126"/>
      <c r="Y1124" s="120"/>
      <c r="Z1124" s="120"/>
      <c r="AA1124" s="120"/>
      <c r="AB1124" s="126"/>
      <c r="AE1124" s="120"/>
    </row>
    <row r="1125" spans="23:31">
      <c r="W1125" s="120"/>
      <c r="X1125" s="126"/>
      <c r="Y1125" s="120"/>
      <c r="Z1125" s="120"/>
      <c r="AA1125" s="120"/>
      <c r="AB1125" s="126"/>
      <c r="AE1125" s="120"/>
    </row>
    <row r="1126" spans="23:31">
      <c r="W1126" s="120"/>
      <c r="X1126" s="126"/>
      <c r="Y1126" s="120"/>
      <c r="Z1126" s="120"/>
      <c r="AA1126" s="120"/>
      <c r="AB1126" s="126"/>
      <c r="AE1126" s="120"/>
    </row>
    <row r="1127" spans="23:31">
      <c r="W1127" s="120"/>
      <c r="X1127" s="126"/>
      <c r="Y1127" s="120"/>
      <c r="Z1127" s="120"/>
      <c r="AA1127" s="120"/>
      <c r="AB1127" s="126"/>
      <c r="AE1127" s="120"/>
    </row>
    <row r="1128" spans="23:31">
      <c r="W1128" s="120"/>
      <c r="X1128" s="126"/>
      <c r="Y1128" s="120"/>
      <c r="Z1128" s="120"/>
      <c r="AA1128" s="120"/>
      <c r="AB1128" s="126"/>
      <c r="AE1128" s="120"/>
    </row>
    <row r="1129" spans="23:31">
      <c r="W1129" s="120"/>
      <c r="X1129" s="126"/>
      <c r="Y1129" s="120"/>
      <c r="Z1129" s="120"/>
      <c r="AA1129" s="120"/>
      <c r="AB1129" s="126"/>
      <c r="AE1129" s="120"/>
    </row>
    <row r="1130" spans="23:31">
      <c r="W1130" s="120"/>
      <c r="X1130" s="126"/>
      <c r="Y1130" s="120"/>
      <c r="Z1130" s="120"/>
      <c r="AA1130" s="120"/>
      <c r="AB1130" s="126"/>
      <c r="AE1130" s="120"/>
    </row>
    <row r="1131" spans="23:31">
      <c r="W1131" s="120"/>
      <c r="X1131" s="126"/>
      <c r="Y1131" s="120"/>
      <c r="Z1131" s="120"/>
      <c r="AA1131" s="120"/>
      <c r="AB1131" s="126"/>
      <c r="AE1131" s="120"/>
    </row>
    <row r="1132" spans="23:31">
      <c r="W1132" s="120"/>
      <c r="X1132" s="126"/>
      <c r="Y1132" s="120"/>
      <c r="Z1132" s="120"/>
      <c r="AA1132" s="120"/>
      <c r="AB1132" s="126"/>
      <c r="AE1132" s="120"/>
    </row>
    <row r="1133" spans="23:31">
      <c r="W1133" s="120"/>
      <c r="X1133" s="126"/>
      <c r="Y1133" s="120"/>
      <c r="Z1133" s="120"/>
      <c r="AA1133" s="120"/>
      <c r="AB1133" s="126"/>
      <c r="AE1133" s="120"/>
    </row>
    <row r="1134" spans="23:31">
      <c r="W1134" s="120"/>
      <c r="X1134" s="126"/>
      <c r="Y1134" s="120"/>
      <c r="Z1134" s="120"/>
      <c r="AA1134" s="120"/>
      <c r="AB1134" s="126"/>
      <c r="AE1134" s="120"/>
    </row>
    <row r="1135" spans="23:31">
      <c r="W1135" s="120"/>
      <c r="X1135" s="126"/>
      <c r="Y1135" s="120"/>
      <c r="Z1135" s="120"/>
      <c r="AA1135" s="120"/>
      <c r="AB1135" s="126"/>
      <c r="AE1135" s="120"/>
    </row>
    <row r="1136" spans="23:31">
      <c r="W1136" s="120"/>
      <c r="X1136" s="126"/>
      <c r="Y1136" s="120"/>
      <c r="Z1136" s="120"/>
      <c r="AA1136" s="120"/>
      <c r="AB1136" s="126"/>
      <c r="AE1136" s="120"/>
    </row>
    <row r="1137" spans="23:31">
      <c r="W1137" s="120"/>
      <c r="X1137" s="126"/>
      <c r="Y1137" s="120"/>
      <c r="Z1137" s="120"/>
      <c r="AA1137" s="120"/>
      <c r="AB1137" s="126"/>
      <c r="AE1137" s="120"/>
    </row>
    <row r="1138" spans="23:31">
      <c r="W1138" s="120"/>
      <c r="X1138" s="126"/>
      <c r="Y1138" s="120"/>
      <c r="Z1138" s="120"/>
      <c r="AA1138" s="120"/>
      <c r="AB1138" s="126"/>
      <c r="AE1138" s="120"/>
    </row>
    <row r="1139" spans="23:31">
      <c r="W1139" s="120"/>
      <c r="X1139" s="126"/>
      <c r="Y1139" s="120"/>
      <c r="Z1139" s="120"/>
      <c r="AA1139" s="120"/>
      <c r="AB1139" s="126"/>
      <c r="AE1139" s="120"/>
    </row>
    <row r="1140" spans="23:31">
      <c r="W1140" s="120"/>
      <c r="X1140" s="126"/>
      <c r="Y1140" s="120"/>
      <c r="Z1140" s="120"/>
      <c r="AA1140" s="120"/>
      <c r="AB1140" s="126"/>
      <c r="AE1140" s="120"/>
    </row>
    <row r="1141" spans="23:31">
      <c r="W1141" s="120"/>
      <c r="X1141" s="126"/>
      <c r="Y1141" s="120"/>
      <c r="Z1141" s="120"/>
      <c r="AA1141" s="120"/>
      <c r="AB1141" s="126"/>
      <c r="AE1141" s="120"/>
    </row>
    <row r="1142" spans="23:31">
      <c r="W1142" s="120"/>
      <c r="X1142" s="126"/>
      <c r="Y1142" s="120"/>
      <c r="Z1142" s="120"/>
      <c r="AA1142" s="120"/>
      <c r="AB1142" s="126"/>
      <c r="AE1142" s="120"/>
    </row>
    <row r="1143" spans="23:31">
      <c r="W1143" s="120"/>
      <c r="X1143" s="126"/>
      <c r="Y1143" s="120"/>
      <c r="Z1143" s="120"/>
      <c r="AA1143" s="120"/>
      <c r="AB1143" s="126"/>
      <c r="AE1143" s="120"/>
    </row>
    <row r="1144" spans="23:31">
      <c r="W1144" s="120"/>
      <c r="X1144" s="126"/>
      <c r="Y1144" s="120"/>
      <c r="Z1144" s="120"/>
      <c r="AA1144" s="120"/>
      <c r="AB1144" s="126"/>
      <c r="AE1144" s="120"/>
    </row>
    <row r="1145" spans="23:31">
      <c r="W1145" s="120"/>
      <c r="X1145" s="126"/>
      <c r="Y1145" s="120"/>
      <c r="Z1145" s="120"/>
      <c r="AA1145" s="120"/>
      <c r="AB1145" s="126"/>
      <c r="AE1145" s="120"/>
    </row>
    <row r="1146" spans="23:31">
      <c r="W1146" s="120"/>
      <c r="X1146" s="126"/>
      <c r="Y1146" s="120"/>
      <c r="Z1146" s="120"/>
      <c r="AA1146" s="120"/>
      <c r="AB1146" s="126"/>
      <c r="AE1146" s="120"/>
    </row>
    <row r="1147" spans="23:31">
      <c r="W1147" s="120"/>
      <c r="X1147" s="126"/>
      <c r="Y1147" s="120"/>
      <c r="Z1147" s="120"/>
      <c r="AA1147" s="120"/>
      <c r="AB1147" s="126"/>
      <c r="AE1147" s="120"/>
    </row>
    <row r="1148" spans="23:31">
      <c r="W1148" s="120"/>
      <c r="X1148" s="126"/>
      <c r="Y1148" s="120"/>
      <c r="Z1148" s="120"/>
      <c r="AA1148" s="120"/>
      <c r="AB1148" s="126"/>
      <c r="AE1148" s="120"/>
    </row>
    <row r="1149" spans="23:31">
      <c r="W1149" s="120"/>
      <c r="X1149" s="126"/>
      <c r="Y1149" s="120"/>
      <c r="Z1149" s="120"/>
      <c r="AA1149" s="120"/>
      <c r="AB1149" s="126"/>
      <c r="AE1149" s="120"/>
    </row>
    <row r="1150" spans="23:31">
      <c r="W1150" s="120"/>
      <c r="X1150" s="126"/>
      <c r="Y1150" s="120"/>
      <c r="Z1150" s="120"/>
      <c r="AA1150" s="120"/>
      <c r="AB1150" s="126"/>
      <c r="AE1150" s="120"/>
    </row>
    <row r="1151" spans="23:31">
      <c r="W1151" s="120"/>
      <c r="X1151" s="126"/>
      <c r="Y1151" s="120"/>
      <c r="Z1151" s="120"/>
      <c r="AA1151" s="120"/>
      <c r="AB1151" s="126"/>
      <c r="AE1151" s="120"/>
    </row>
    <row r="1152" spans="23:31">
      <c r="W1152" s="120"/>
      <c r="X1152" s="126"/>
      <c r="Y1152" s="120"/>
      <c r="Z1152" s="120"/>
      <c r="AA1152" s="120"/>
      <c r="AB1152" s="126"/>
      <c r="AE1152" s="120"/>
    </row>
    <row r="1153" spans="17:31">
      <c r="W1153" s="120"/>
      <c r="X1153" s="126"/>
      <c r="Y1153" s="120"/>
      <c r="Z1153" s="120"/>
      <c r="AA1153" s="120"/>
      <c r="AB1153" s="126"/>
      <c r="AE1153" s="120"/>
    </row>
    <row r="1154" spans="17:31">
      <c r="W1154" s="120"/>
      <c r="X1154" s="126"/>
      <c r="Y1154" s="120"/>
      <c r="Z1154" s="120"/>
      <c r="AA1154" s="120"/>
      <c r="AB1154" s="126"/>
      <c r="AE1154" s="120"/>
    </row>
    <row r="1155" spans="17:31">
      <c r="W1155" s="120"/>
      <c r="X1155" s="126"/>
      <c r="Y1155" s="120"/>
      <c r="Z1155" s="120"/>
      <c r="AA1155" s="120"/>
      <c r="AB1155" s="126"/>
      <c r="AE1155" s="120"/>
    </row>
    <row r="1156" spans="17:31">
      <c r="W1156" s="120"/>
      <c r="X1156" s="126"/>
      <c r="Y1156" s="120"/>
      <c r="Z1156" s="120"/>
      <c r="AA1156" s="120"/>
      <c r="AB1156" s="126"/>
      <c r="AE1156" s="120"/>
    </row>
    <row r="1157" spans="17:31">
      <c r="W1157" s="120"/>
      <c r="X1157" s="126"/>
      <c r="Y1157" s="120"/>
      <c r="Z1157" s="120"/>
      <c r="AA1157" s="120"/>
      <c r="AB1157" s="126"/>
      <c r="AE1157" s="120"/>
    </row>
    <row r="1158" spans="17:31">
      <c r="W1158" s="120"/>
      <c r="X1158" s="126"/>
      <c r="Y1158" s="120"/>
      <c r="Z1158" s="120"/>
      <c r="AA1158" s="120"/>
      <c r="AB1158" s="126"/>
      <c r="AE1158" s="120"/>
    </row>
    <row r="1159" spans="17:31">
      <c r="W1159" s="120"/>
      <c r="X1159" s="126"/>
      <c r="Y1159" s="120"/>
      <c r="Z1159" s="120"/>
      <c r="AA1159" s="120"/>
      <c r="AB1159" s="126"/>
      <c r="AE1159" s="120"/>
    </row>
    <row r="1160" spans="17:31">
      <c r="W1160" s="120"/>
      <c r="X1160" s="126"/>
      <c r="Y1160" s="120"/>
      <c r="Z1160" s="120"/>
      <c r="AA1160" s="120"/>
      <c r="AB1160" s="126"/>
      <c r="AE1160" s="120"/>
    </row>
    <row r="1161" spans="17:31">
      <c r="W1161" s="120"/>
      <c r="X1161" s="126"/>
      <c r="Y1161" s="120"/>
      <c r="Z1161" s="120"/>
      <c r="AA1161" s="120"/>
      <c r="AB1161" s="126"/>
      <c r="AE1161" s="120"/>
    </row>
    <row r="1162" spans="17:31">
      <c r="W1162" s="120"/>
      <c r="X1162" s="126"/>
      <c r="Y1162" s="120"/>
      <c r="Z1162" s="120"/>
      <c r="AA1162" s="120"/>
      <c r="AB1162" s="126"/>
      <c r="AE1162" s="120"/>
    </row>
    <row r="1163" spans="17:31">
      <c r="W1163" s="120"/>
      <c r="X1163" s="126"/>
      <c r="Y1163" s="120"/>
      <c r="Z1163" s="120"/>
      <c r="AA1163" s="120"/>
      <c r="AB1163" s="126"/>
      <c r="AE1163" s="120"/>
    </row>
    <row r="1164" spans="17:31">
      <c r="Q1164" s="124"/>
      <c r="R1164" s="124"/>
      <c r="S1164" s="124"/>
      <c r="U1164" s="215"/>
      <c r="W1164" s="120"/>
      <c r="X1164" s="126"/>
      <c r="Y1164" s="120"/>
      <c r="Z1164" s="120"/>
      <c r="AA1164" s="120"/>
      <c r="AB1164" s="126"/>
      <c r="AE1164" s="120"/>
    </row>
    <row r="1165" spans="17:31">
      <c r="Q1165" s="124"/>
      <c r="R1165" s="124"/>
      <c r="S1165" s="124"/>
      <c r="U1165" s="215"/>
      <c r="W1165" s="120"/>
      <c r="X1165" s="126"/>
      <c r="Y1165" s="120"/>
      <c r="Z1165" s="120"/>
      <c r="AA1165" s="120"/>
      <c r="AB1165" s="126"/>
      <c r="AE1165" s="120"/>
    </row>
    <row r="1166" spans="17:31">
      <c r="Q1166" s="124"/>
      <c r="R1166" s="124"/>
      <c r="S1166" s="124"/>
      <c r="U1166" s="215"/>
      <c r="W1166" s="120"/>
      <c r="X1166" s="126"/>
      <c r="Y1166" s="120"/>
      <c r="Z1166" s="120"/>
      <c r="AA1166" s="120"/>
      <c r="AB1166" s="126"/>
      <c r="AE1166" s="120"/>
    </row>
    <row r="1167" spans="17:31">
      <c r="Q1167" s="124"/>
      <c r="R1167" s="124"/>
      <c r="S1167" s="124"/>
      <c r="U1167" s="215"/>
      <c r="W1167" s="120"/>
      <c r="X1167" s="126"/>
      <c r="Y1167" s="120"/>
      <c r="Z1167" s="120"/>
      <c r="AA1167" s="120"/>
      <c r="AB1167" s="126"/>
      <c r="AE1167" s="120"/>
    </row>
    <row r="1168" spans="17:31">
      <c r="Q1168" s="124"/>
      <c r="R1168" s="124"/>
      <c r="S1168" s="124"/>
      <c r="U1168" s="215"/>
      <c r="W1168" s="120"/>
      <c r="X1168" s="126"/>
      <c r="Y1168" s="120"/>
      <c r="Z1168" s="120"/>
      <c r="AA1168" s="120"/>
      <c r="AB1168" s="126"/>
      <c r="AE1168" s="120"/>
    </row>
    <row r="1169" spans="17:31">
      <c r="Q1169" s="124"/>
      <c r="R1169" s="124"/>
      <c r="S1169" s="124"/>
      <c r="U1169" s="215"/>
      <c r="W1169" s="120"/>
      <c r="X1169" s="126"/>
      <c r="Y1169" s="120"/>
      <c r="Z1169" s="120"/>
      <c r="AA1169" s="120"/>
      <c r="AB1169" s="126"/>
      <c r="AE1169" s="120"/>
    </row>
    <row r="1170" spans="17:31">
      <c r="Q1170" s="124"/>
      <c r="R1170" s="124"/>
      <c r="S1170" s="124"/>
      <c r="U1170" s="215"/>
      <c r="W1170" s="120"/>
      <c r="X1170" s="126"/>
      <c r="Y1170" s="120"/>
      <c r="Z1170" s="120"/>
      <c r="AA1170" s="120"/>
      <c r="AB1170" s="126"/>
      <c r="AE1170" s="120"/>
    </row>
    <row r="1171" spans="17:31">
      <c r="Q1171" s="124"/>
      <c r="R1171" s="124"/>
      <c r="S1171" s="124"/>
      <c r="U1171" s="215"/>
      <c r="W1171" s="120"/>
      <c r="X1171" s="126"/>
      <c r="Y1171" s="120"/>
      <c r="Z1171" s="120"/>
      <c r="AA1171" s="120"/>
      <c r="AB1171" s="126"/>
      <c r="AE1171" s="120"/>
    </row>
    <row r="1172" spans="17:31">
      <c r="Q1172" s="124"/>
      <c r="R1172" s="124"/>
      <c r="S1172" s="124"/>
      <c r="U1172" s="215"/>
      <c r="W1172" s="120"/>
      <c r="X1172" s="126"/>
      <c r="Y1172" s="120"/>
      <c r="Z1172" s="120"/>
      <c r="AA1172" s="120"/>
      <c r="AB1172" s="126"/>
      <c r="AE1172" s="120"/>
    </row>
    <row r="1173" spans="17:31">
      <c r="Q1173" s="124"/>
      <c r="R1173" s="124"/>
      <c r="S1173" s="124"/>
      <c r="U1173" s="215"/>
      <c r="W1173" s="120"/>
      <c r="X1173" s="126"/>
      <c r="Y1173" s="120"/>
      <c r="Z1173" s="120"/>
      <c r="AA1173" s="120"/>
      <c r="AB1173" s="126"/>
      <c r="AE1173" s="120"/>
    </row>
    <row r="1174" spans="17:31">
      <c r="Q1174" s="124"/>
      <c r="R1174" s="124"/>
      <c r="S1174" s="124"/>
      <c r="U1174" s="215"/>
      <c r="W1174" s="120"/>
      <c r="X1174" s="126"/>
      <c r="Y1174" s="120"/>
      <c r="Z1174" s="120"/>
      <c r="AA1174" s="120"/>
      <c r="AB1174" s="126"/>
      <c r="AE1174" s="120"/>
    </row>
    <row r="1175" spans="17:31">
      <c r="Q1175" s="124"/>
      <c r="R1175" s="124"/>
      <c r="S1175" s="124"/>
      <c r="U1175" s="215"/>
      <c r="W1175" s="120"/>
      <c r="X1175" s="126"/>
      <c r="Y1175" s="120"/>
      <c r="Z1175" s="120"/>
      <c r="AA1175" s="120"/>
      <c r="AB1175" s="126"/>
      <c r="AE1175" s="120"/>
    </row>
    <row r="1176" spans="17:31">
      <c r="Q1176" s="124"/>
      <c r="R1176" s="124"/>
      <c r="S1176" s="124"/>
      <c r="U1176" s="215"/>
      <c r="W1176" s="120"/>
      <c r="X1176" s="126"/>
      <c r="Y1176" s="120"/>
      <c r="Z1176" s="120"/>
      <c r="AA1176" s="120"/>
      <c r="AB1176" s="126"/>
      <c r="AE1176" s="120"/>
    </row>
    <row r="1177" spans="17:31">
      <c r="Q1177" s="124"/>
      <c r="R1177" s="124"/>
      <c r="S1177" s="124"/>
      <c r="U1177" s="215"/>
      <c r="W1177" s="120"/>
      <c r="X1177" s="126"/>
      <c r="Y1177" s="120"/>
      <c r="Z1177" s="120"/>
      <c r="AA1177" s="120"/>
      <c r="AB1177" s="126"/>
      <c r="AE1177" s="120"/>
    </row>
    <row r="1178" spans="17:31">
      <c r="Q1178" s="124"/>
      <c r="R1178" s="124"/>
      <c r="S1178" s="124"/>
      <c r="U1178" s="215"/>
      <c r="W1178" s="120"/>
      <c r="X1178" s="126"/>
      <c r="Y1178" s="120"/>
      <c r="Z1178" s="120"/>
      <c r="AA1178" s="120"/>
      <c r="AB1178" s="126"/>
      <c r="AE1178" s="120"/>
    </row>
    <row r="1179" spans="17:31">
      <c r="Q1179" s="124"/>
      <c r="R1179" s="124"/>
      <c r="S1179" s="124"/>
      <c r="U1179" s="215"/>
      <c r="W1179" s="120"/>
      <c r="X1179" s="126"/>
      <c r="Y1179" s="120"/>
      <c r="Z1179" s="120"/>
      <c r="AA1179" s="120"/>
      <c r="AB1179" s="126"/>
      <c r="AE1179" s="120"/>
    </row>
    <row r="1180" spans="17:31">
      <c r="Q1180" s="124"/>
      <c r="R1180" s="124"/>
      <c r="S1180" s="124"/>
      <c r="U1180" s="215"/>
      <c r="W1180" s="120"/>
      <c r="X1180" s="126"/>
      <c r="Y1180" s="120"/>
      <c r="Z1180" s="120"/>
      <c r="AA1180" s="120"/>
      <c r="AB1180" s="126"/>
      <c r="AE1180" s="120"/>
    </row>
    <row r="1181" spans="17:31">
      <c r="Q1181" s="124"/>
      <c r="R1181" s="124"/>
      <c r="S1181" s="124"/>
      <c r="U1181" s="215"/>
      <c r="W1181" s="120"/>
      <c r="X1181" s="126"/>
      <c r="Y1181" s="120"/>
      <c r="Z1181" s="120"/>
      <c r="AA1181" s="120"/>
      <c r="AB1181" s="126"/>
      <c r="AE1181" s="120"/>
    </row>
    <row r="1182" spans="17:31">
      <c r="Q1182" s="124"/>
      <c r="R1182" s="124"/>
      <c r="S1182" s="124"/>
      <c r="U1182" s="215"/>
      <c r="W1182" s="120"/>
      <c r="X1182" s="126"/>
      <c r="Y1182" s="120"/>
      <c r="Z1182" s="120"/>
      <c r="AA1182" s="120"/>
      <c r="AB1182" s="126"/>
      <c r="AE1182" s="120"/>
    </row>
    <row r="1183" spans="17:31">
      <c r="Q1183" s="124"/>
      <c r="R1183" s="124"/>
      <c r="S1183" s="124"/>
      <c r="U1183" s="215"/>
      <c r="W1183" s="120"/>
      <c r="X1183" s="126"/>
      <c r="Y1183" s="120"/>
      <c r="Z1183" s="120"/>
      <c r="AA1183" s="120"/>
      <c r="AB1183" s="126"/>
      <c r="AE1183" s="120"/>
    </row>
    <row r="1184" spans="17:31">
      <c r="Q1184" s="124"/>
      <c r="R1184" s="124"/>
      <c r="S1184" s="124"/>
      <c r="U1184" s="215"/>
      <c r="W1184" s="120"/>
      <c r="X1184" s="126"/>
      <c r="Y1184" s="120"/>
      <c r="Z1184" s="120"/>
      <c r="AA1184" s="120"/>
      <c r="AB1184" s="126"/>
      <c r="AE1184" s="120"/>
    </row>
    <row r="1185" spans="17:31">
      <c r="Q1185" s="124"/>
      <c r="R1185" s="124"/>
      <c r="S1185" s="124"/>
      <c r="U1185" s="215"/>
      <c r="W1185" s="120"/>
      <c r="X1185" s="126"/>
      <c r="Y1185" s="120"/>
      <c r="Z1185" s="120"/>
      <c r="AA1185" s="120"/>
      <c r="AB1185" s="126"/>
      <c r="AE1185" s="120"/>
    </row>
    <row r="1186" spans="17:31">
      <c r="Q1186" s="124"/>
      <c r="R1186" s="124"/>
      <c r="S1186" s="124"/>
      <c r="U1186" s="215"/>
      <c r="W1186" s="120"/>
      <c r="X1186" s="126"/>
      <c r="Y1186" s="120"/>
      <c r="Z1186" s="120"/>
      <c r="AA1186" s="120"/>
      <c r="AB1186" s="126"/>
      <c r="AE1186" s="120"/>
    </row>
    <row r="1187" spans="17:31">
      <c r="Q1187" s="124"/>
      <c r="R1187" s="124"/>
      <c r="S1187" s="124"/>
      <c r="U1187" s="215"/>
      <c r="W1187" s="120"/>
      <c r="X1187" s="126"/>
      <c r="Y1187" s="120"/>
      <c r="Z1187" s="120"/>
      <c r="AA1187" s="120"/>
      <c r="AB1187" s="126"/>
      <c r="AE1187" s="120"/>
    </row>
    <row r="1188" spans="17:31">
      <c r="Q1188" s="124"/>
      <c r="R1188" s="124"/>
      <c r="S1188" s="124"/>
      <c r="U1188" s="215"/>
      <c r="W1188" s="120"/>
      <c r="X1188" s="126"/>
      <c r="Y1188" s="120"/>
      <c r="Z1188" s="120"/>
      <c r="AA1188" s="120"/>
      <c r="AB1188" s="126"/>
      <c r="AE1188" s="120"/>
    </row>
    <row r="1189" spans="17:31">
      <c r="Q1189" s="124"/>
      <c r="R1189" s="124"/>
      <c r="S1189" s="124"/>
      <c r="U1189" s="215"/>
      <c r="W1189" s="120"/>
      <c r="X1189" s="126"/>
      <c r="Y1189" s="120"/>
      <c r="Z1189" s="120"/>
      <c r="AA1189" s="120"/>
      <c r="AB1189" s="126"/>
      <c r="AE1189" s="120"/>
    </row>
    <row r="1190" spans="17:31">
      <c r="Q1190" s="124"/>
      <c r="R1190" s="124"/>
      <c r="S1190" s="124"/>
      <c r="U1190" s="215"/>
      <c r="W1190" s="120"/>
      <c r="X1190" s="126"/>
      <c r="Y1190" s="120"/>
      <c r="Z1190" s="120"/>
      <c r="AA1190" s="120"/>
      <c r="AB1190" s="126"/>
      <c r="AE1190" s="120"/>
    </row>
    <row r="1191" spans="17:31">
      <c r="Q1191" s="124"/>
      <c r="R1191" s="124"/>
      <c r="S1191" s="124"/>
      <c r="U1191" s="215"/>
      <c r="W1191" s="120"/>
      <c r="X1191" s="126"/>
      <c r="Y1191" s="120"/>
      <c r="Z1191" s="120"/>
      <c r="AA1191" s="120"/>
      <c r="AB1191" s="126"/>
      <c r="AE1191" s="120"/>
    </row>
    <row r="1192" spans="17:31">
      <c r="Q1192" s="124"/>
      <c r="R1192" s="124"/>
      <c r="S1192" s="124"/>
      <c r="U1192" s="215"/>
      <c r="W1192" s="120"/>
      <c r="X1192" s="126"/>
      <c r="Y1192" s="120"/>
      <c r="Z1192" s="120"/>
      <c r="AA1192" s="120"/>
      <c r="AB1192" s="126"/>
      <c r="AE1192" s="120"/>
    </row>
    <row r="1193" spans="17:31">
      <c r="Q1193" s="124"/>
      <c r="R1193" s="124"/>
      <c r="S1193" s="124"/>
      <c r="U1193" s="215"/>
      <c r="W1193" s="120"/>
      <c r="X1193" s="126"/>
      <c r="Y1193" s="120"/>
      <c r="Z1193" s="120"/>
      <c r="AA1193" s="120"/>
      <c r="AB1193" s="126"/>
      <c r="AE1193" s="120"/>
    </row>
    <row r="1194" spans="17:31">
      <c r="Q1194" s="124"/>
      <c r="R1194" s="124"/>
      <c r="S1194" s="124"/>
      <c r="U1194" s="215"/>
      <c r="W1194" s="120"/>
      <c r="X1194" s="126"/>
      <c r="Y1194" s="120"/>
      <c r="Z1194" s="120"/>
      <c r="AA1194" s="120"/>
      <c r="AB1194" s="126"/>
      <c r="AE1194" s="120"/>
    </row>
    <row r="1195" spans="17:31">
      <c r="Q1195" s="124"/>
      <c r="R1195" s="124"/>
      <c r="S1195" s="124"/>
      <c r="U1195" s="215"/>
      <c r="W1195" s="120"/>
      <c r="X1195" s="126"/>
      <c r="Y1195" s="120"/>
      <c r="Z1195" s="120"/>
      <c r="AA1195" s="120"/>
      <c r="AB1195" s="126"/>
      <c r="AE1195" s="120"/>
    </row>
    <row r="1196" spans="17:31">
      <c r="Q1196" s="124"/>
      <c r="R1196" s="124"/>
      <c r="S1196" s="124"/>
      <c r="U1196" s="215"/>
      <c r="W1196" s="120"/>
      <c r="X1196" s="126"/>
      <c r="Y1196" s="120"/>
      <c r="Z1196" s="120"/>
      <c r="AA1196" s="120"/>
      <c r="AB1196" s="126"/>
      <c r="AE1196" s="120"/>
    </row>
    <row r="1197" spans="17:31">
      <c r="Q1197" s="124"/>
      <c r="R1197" s="124"/>
      <c r="S1197" s="124"/>
      <c r="U1197" s="215"/>
      <c r="W1197" s="120"/>
      <c r="X1197" s="126"/>
      <c r="Y1197" s="120"/>
      <c r="Z1197" s="120"/>
      <c r="AA1197" s="120"/>
      <c r="AB1197" s="126"/>
      <c r="AE1197" s="120"/>
    </row>
    <row r="1198" spans="17:31">
      <c r="Q1198" s="124"/>
      <c r="R1198" s="124"/>
      <c r="S1198" s="124"/>
      <c r="U1198" s="215"/>
      <c r="W1198" s="120"/>
      <c r="X1198" s="126"/>
      <c r="Y1198" s="120"/>
      <c r="Z1198" s="120"/>
      <c r="AA1198" s="120"/>
      <c r="AB1198" s="126"/>
      <c r="AE1198" s="120"/>
    </row>
    <row r="1199" spans="17:31">
      <c r="Q1199" s="124"/>
      <c r="R1199" s="124"/>
      <c r="S1199" s="124"/>
      <c r="U1199" s="215"/>
      <c r="W1199" s="120"/>
      <c r="X1199" s="126"/>
      <c r="Y1199" s="120"/>
      <c r="Z1199" s="120"/>
      <c r="AA1199" s="120"/>
      <c r="AB1199" s="126"/>
      <c r="AE1199" s="120"/>
    </row>
    <row r="1200" spans="17:31">
      <c r="Q1200" s="124"/>
      <c r="R1200" s="124"/>
      <c r="S1200" s="124"/>
      <c r="U1200" s="215"/>
      <c r="W1200" s="120"/>
      <c r="X1200" s="126"/>
      <c r="Y1200" s="120"/>
      <c r="Z1200" s="120"/>
      <c r="AA1200" s="120"/>
      <c r="AB1200" s="126"/>
      <c r="AE1200" s="120"/>
    </row>
    <row r="1201" spans="17:31">
      <c r="Q1201" s="124"/>
      <c r="R1201" s="124"/>
      <c r="S1201" s="124"/>
      <c r="U1201" s="215"/>
      <c r="W1201" s="120"/>
      <c r="X1201" s="126"/>
      <c r="Y1201" s="120"/>
      <c r="Z1201" s="120"/>
      <c r="AA1201" s="120"/>
      <c r="AB1201" s="126"/>
      <c r="AE1201" s="120"/>
    </row>
    <row r="1202" spans="17:31">
      <c r="Q1202" s="124"/>
      <c r="R1202" s="124"/>
      <c r="S1202" s="124"/>
      <c r="U1202" s="215"/>
      <c r="W1202" s="120"/>
      <c r="X1202" s="126"/>
      <c r="Y1202" s="120"/>
      <c r="Z1202" s="120"/>
      <c r="AA1202" s="120"/>
      <c r="AB1202" s="126"/>
      <c r="AE1202" s="120"/>
    </row>
    <row r="1203" spans="17:31">
      <c r="Q1203" s="124"/>
      <c r="R1203" s="124"/>
      <c r="S1203" s="124"/>
      <c r="U1203" s="215"/>
      <c r="W1203" s="120"/>
      <c r="X1203" s="126"/>
      <c r="Y1203" s="120"/>
      <c r="Z1203" s="120"/>
      <c r="AA1203" s="120"/>
      <c r="AB1203" s="126"/>
      <c r="AE1203" s="120"/>
    </row>
    <row r="1204" spans="17:31">
      <c r="Q1204" s="124"/>
      <c r="R1204" s="124"/>
      <c r="S1204" s="124"/>
      <c r="U1204" s="215"/>
      <c r="W1204" s="120"/>
      <c r="X1204" s="126"/>
      <c r="Y1204" s="120"/>
      <c r="Z1204" s="120"/>
      <c r="AA1204" s="120"/>
      <c r="AB1204" s="126"/>
      <c r="AE1204" s="120"/>
    </row>
    <row r="1205" spans="17:31">
      <c r="Q1205" s="124"/>
      <c r="R1205" s="124"/>
      <c r="S1205" s="124"/>
      <c r="U1205" s="215"/>
      <c r="W1205" s="120"/>
      <c r="X1205" s="126"/>
      <c r="Y1205" s="120"/>
      <c r="Z1205" s="120"/>
      <c r="AA1205" s="120"/>
      <c r="AB1205" s="126"/>
      <c r="AE1205" s="120"/>
    </row>
    <row r="1206" spans="17:31">
      <c r="Q1206" s="124"/>
      <c r="R1206" s="124"/>
      <c r="S1206" s="124"/>
      <c r="U1206" s="215"/>
      <c r="W1206" s="120"/>
      <c r="X1206" s="126"/>
      <c r="Y1206" s="120"/>
      <c r="Z1206" s="120"/>
      <c r="AA1206" s="120"/>
      <c r="AB1206" s="126"/>
      <c r="AE1206" s="120"/>
    </row>
    <row r="1207" spans="17:31">
      <c r="Q1207" s="124"/>
      <c r="R1207" s="124"/>
      <c r="S1207" s="124"/>
      <c r="U1207" s="215"/>
      <c r="W1207" s="120"/>
      <c r="X1207" s="126"/>
      <c r="Y1207" s="120"/>
      <c r="Z1207" s="120"/>
      <c r="AA1207" s="120"/>
      <c r="AB1207" s="126"/>
      <c r="AE1207" s="120"/>
    </row>
    <row r="1208" spans="17:31">
      <c r="Q1208" s="124"/>
      <c r="R1208" s="124"/>
      <c r="S1208" s="124"/>
      <c r="U1208" s="215"/>
      <c r="W1208" s="120"/>
      <c r="X1208" s="126"/>
      <c r="Y1208" s="120"/>
      <c r="Z1208" s="120"/>
      <c r="AA1208" s="120"/>
      <c r="AB1208" s="126"/>
      <c r="AE1208" s="120"/>
    </row>
    <row r="1209" spans="17:31">
      <c r="Q1209" s="124"/>
      <c r="R1209" s="124"/>
      <c r="S1209" s="124"/>
      <c r="U1209" s="215"/>
      <c r="W1209" s="120"/>
      <c r="X1209" s="126"/>
      <c r="Y1209" s="120"/>
      <c r="Z1209" s="120"/>
      <c r="AA1209" s="120"/>
      <c r="AB1209" s="126"/>
      <c r="AE1209" s="120"/>
    </row>
    <row r="1210" spans="17:31">
      <c r="Q1210" s="124"/>
      <c r="R1210" s="124"/>
      <c r="S1210" s="124"/>
      <c r="U1210" s="215"/>
      <c r="W1210" s="120"/>
      <c r="X1210" s="126"/>
      <c r="Y1210" s="120"/>
      <c r="Z1210" s="120"/>
      <c r="AA1210" s="120"/>
      <c r="AB1210" s="126"/>
      <c r="AE1210" s="120"/>
    </row>
    <row r="1211" spans="17:31">
      <c r="Q1211" s="124"/>
      <c r="R1211" s="124"/>
      <c r="S1211" s="124"/>
      <c r="U1211" s="215"/>
      <c r="W1211" s="120"/>
      <c r="X1211" s="126"/>
      <c r="Y1211" s="120"/>
      <c r="Z1211" s="120"/>
      <c r="AA1211" s="120"/>
      <c r="AB1211" s="126"/>
      <c r="AE1211" s="120"/>
    </row>
    <row r="1212" spans="17:31">
      <c r="Q1212" s="124"/>
      <c r="R1212" s="124"/>
      <c r="S1212" s="124"/>
      <c r="U1212" s="215"/>
      <c r="W1212" s="120"/>
      <c r="X1212" s="126"/>
      <c r="Y1212" s="120"/>
      <c r="Z1212" s="120"/>
      <c r="AA1212" s="120"/>
      <c r="AB1212" s="126"/>
      <c r="AE1212" s="120"/>
    </row>
    <row r="1213" spans="17:31">
      <c r="Q1213" s="124"/>
      <c r="R1213" s="124"/>
      <c r="S1213" s="124"/>
      <c r="U1213" s="215"/>
      <c r="W1213" s="120"/>
      <c r="X1213" s="126"/>
      <c r="Y1213" s="120"/>
      <c r="Z1213" s="120"/>
      <c r="AA1213" s="120"/>
      <c r="AB1213" s="126"/>
      <c r="AE1213" s="120"/>
    </row>
    <row r="1214" spans="17:31">
      <c r="Q1214" s="124"/>
      <c r="R1214" s="124"/>
      <c r="S1214" s="124"/>
      <c r="U1214" s="215"/>
      <c r="W1214" s="120"/>
      <c r="X1214" s="126"/>
      <c r="Y1214" s="120"/>
      <c r="Z1214" s="120"/>
      <c r="AA1214" s="120"/>
      <c r="AB1214" s="126"/>
      <c r="AE1214" s="120"/>
    </row>
    <row r="1215" spans="17:31">
      <c r="Q1215" s="124"/>
      <c r="R1215" s="124"/>
      <c r="S1215" s="124"/>
      <c r="U1215" s="215"/>
      <c r="W1215" s="120"/>
      <c r="X1215" s="126"/>
      <c r="Y1215" s="120"/>
      <c r="Z1215" s="120"/>
      <c r="AA1215" s="120"/>
      <c r="AB1215" s="126"/>
      <c r="AE1215" s="120"/>
    </row>
    <row r="1216" spans="17:31">
      <c r="Q1216" s="124"/>
      <c r="R1216" s="124"/>
      <c r="S1216" s="124"/>
      <c r="U1216" s="215"/>
      <c r="W1216" s="120"/>
      <c r="X1216" s="126"/>
      <c r="Y1216" s="120"/>
      <c r="Z1216" s="120"/>
      <c r="AA1216" s="120"/>
      <c r="AB1216" s="126"/>
      <c r="AE1216" s="120"/>
    </row>
    <row r="1217" spans="17:31">
      <c r="Q1217" s="124"/>
      <c r="R1217" s="124"/>
      <c r="S1217" s="124"/>
      <c r="U1217" s="215"/>
      <c r="W1217" s="120"/>
      <c r="X1217" s="126"/>
      <c r="Y1217" s="120"/>
      <c r="Z1217" s="120"/>
      <c r="AA1217" s="120"/>
      <c r="AB1217" s="126"/>
      <c r="AE1217" s="120"/>
    </row>
    <row r="1218" spans="17:31">
      <c r="Q1218" s="124"/>
      <c r="R1218" s="124"/>
      <c r="S1218" s="124"/>
      <c r="U1218" s="215"/>
      <c r="W1218" s="120"/>
      <c r="X1218" s="126"/>
      <c r="Y1218" s="120"/>
      <c r="Z1218" s="120"/>
      <c r="AA1218" s="120"/>
      <c r="AB1218" s="126"/>
      <c r="AE1218" s="120"/>
    </row>
    <row r="1219" spans="17:31">
      <c r="Q1219" s="124"/>
      <c r="R1219" s="124"/>
      <c r="S1219" s="124"/>
      <c r="U1219" s="215"/>
      <c r="W1219" s="120"/>
      <c r="X1219" s="126"/>
      <c r="Y1219" s="120"/>
      <c r="Z1219" s="120"/>
      <c r="AA1219" s="120"/>
      <c r="AB1219" s="126"/>
      <c r="AE1219" s="120"/>
    </row>
    <row r="1220" spans="17:31">
      <c r="Q1220" s="124"/>
      <c r="R1220" s="124"/>
      <c r="S1220" s="124"/>
      <c r="U1220" s="215"/>
      <c r="W1220" s="120"/>
      <c r="X1220" s="126"/>
      <c r="Y1220" s="120"/>
      <c r="Z1220" s="120"/>
      <c r="AA1220" s="120"/>
      <c r="AB1220" s="126"/>
      <c r="AE1220" s="120"/>
    </row>
    <row r="1221" spans="17:31">
      <c r="Q1221" s="124"/>
      <c r="R1221" s="124"/>
      <c r="S1221" s="124"/>
      <c r="U1221" s="215"/>
      <c r="W1221" s="120"/>
      <c r="X1221" s="126"/>
      <c r="Y1221" s="120"/>
      <c r="Z1221" s="120"/>
      <c r="AA1221" s="120"/>
      <c r="AB1221" s="126"/>
      <c r="AE1221" s="120"/>
    </row>
    <row r="1222" spans="17:31">
      <c r="Q1222" s="124"/>
      <c r="R1222" s="124"/>
      <c r="S1222" s="124"/>
      <c r="U1222" s="215"/>
      <c r="W1222" s="120"/>
      <c r="X1222" s="126"/>
      <c r="Y1222" s="120"/>
      <c r="Z1222" s="120"/>
      <c r="AA1222" s="120"/>
      <c r="AB1222" s="126"/>
      <c r="AE1222" s="120"/>
    </row>
    <row r="1223" spans="17:31">
      <c r="Q1223" s="124"/>
      <c r="R1223" s="124"/>
      <c r="S1223" s="124"/>
      <c r="U1223" s="215"/>
      <c r="W1223" s="120"/>
      <c r="X1223" s="126"/>
      <c r="Y1223" s="120"/>
      <c r="Z1223" s="120"/>
      <c r="AA1223" s="120"/>
      <c r="AB1223" s="126"/>
      <c r="AE1223" s="120"/>
    </row>
    <row r="1224" spans="17:31">
      <c r="Q1224" s="124"/>
      <c r="R1224" s="124"/>
      <c r="S1224" s="124"/>
      <c r="U1224" s="215"/>
      <c r="W1224" s="120"/>
      <c r="X1224" s="126"/>
      <c r="Y1224" s="120"/>
      <c r="Z1224" s="120"/>
      <c r="AA1224" s="120"/>
      <c r="AB1224" s="126"/>
      <c r="AE1224" s="120"/>
    </row>
    <row r="1225" spans="17:31">
      <c r="Q1225" s="124"/>
      <c r="R1225" s="124"/>
      <c r="S1225" s="124"/>
      <c r="U1225" s="215"/>
      <c r="W1225" s="120"/>
      <c r="X1225" s="126"/>
      <c r="Y1225" s="120"/>
      <c r="Z1225" s="120"/>
      <c r="AA1225" s="120"/>
      <c r="AB1225" s="126"/>
      <c r="AE1225" s="120"/>
    </row>
    <row r="1226" spans="17:31">
      <c r="Q1226" s="124"/>
      <c r="R1226" s="124"/>
      <c r="S1226" s="124"/>
      <c r="U1226" s="215"/>
      <c r="W1226" s="120"/>
      <c r="X1226" s="126"/>
      <c r="Y1226" s="120"/>
      <c r="Z1226" s="120"/>
      <c r="AA1226" s="120"/>
      <c r="AB1226" s="126"/>
      <c r="AE1226" s="120"/>
    </row>
    <row r="1227" spans="17:31">
      <c r="Q1227" s="124"/>
      <c r="R1227" s="124"/>
      <c r="S1227" s="124"/>
      <c r="U1227" s="215"/>
      <c r="W1227" s="120"/>
      <c r="X1227" s="126"/>
      <c r="Y1227" s="120"/>
      <c r="Z1227" s="120"/>
      <c r="AA1227" s="120"/>
      <c r="AB1227" s="126"/>
      <c r="AE1227" s="120"/>
    </row>
    <row r="1228" spans="17:31">
      <c r="Q1228" s="124"/>
      <c r="R1228" s="124"/>
      <c r="S1228" s="124"/>
      <c r="U1228" s="215"/>
      <c r="W1228" s="120"/>
      <c r="X1228" s="126"/>
      <c r="Y1228" s="120"/>
      <c r="Z1228" s="120"/>
      <c r="AA1228" s="120"/>
      <c r="AB1228" s="126"/>
      <c r="AE1228" s="120"/>
    </row>
    <row r="1229" spans="17:31">
      <c r="Q1229" s="124"/>
      <c r="R1229" s="124"/>
      <c r="S1229" s="124"/>
      <c r="U1229" s="215"/>
      <c r="W1229" s="120"/>
      <c r="X1229" s="126"/>
      <c r="Y1229" s="120"/>
      <c r="Z1229" s="120"/>
      <c r="AA1229" s="120"/>
      <c r="AB1229" s="126"/>
      <c r="AE1229" s="120"/>
    </row>
    <row r="1230" spans="17:31">
      <c r="Q1230" s="124"/>
      <c r="R1230" s="124"/>
      <c r="S1230" s="124"/>
      <c r="U1230" s="215"/>
      <c r="W1230" s="120"/>
      <c r="X1230" s="126"/>
      <c r="Y1230" s="120"/>
      <c r="Z1230" s="120"/>
      <c r="AA1230" s="120"/>
      <c r="AB1230" s="126"/>
      <c r="AE1230" s="120"/>
    </row>
    <row r="1231" spans="17:31">
      <c r="Q1231" s="124"/>
      <c r="R1231" s="124"/>
      <c r="S1231" s="124"/>
      <c r="U1231" s="215"/>
      <c r="W1231" s="120"/>
      <c r="X1231" s="126"/>
      <c r="Y1231" s="120"/>
      <c r="Z1231" s="120"/>
      <c r="AA1231" s="120"/>
      <c r="AB1231" s="126"/>
      <c r="AE1231" s="120"/>
    </row>
    <row r="1232" spans="17:31">
      <c r="Q1232" s="124"/>
      <c r="R1232" s="124"/>
      <c r="S1232" s="124"/>
      <c r="U1232" s="215"/>
      <c r="W1232" s="120"/>
      <c r="X1232" s="126"/>
      <c r="Y1232" s="120"/>
      <c r="Z1232" s="120"/>
      <c r="AA1232" s="120"/>
      <c r="AB1232" s="126"/>
      <c r="AE1232" s="120"/>
    </row>
    <row r="1233" spans="17:31">
      <c r="Q1233" s="124"/>
      <c r="R1233" s="124"/>
      <c r="S1233" s="124"/>
      <c r="U1233" s="215"/>
      <c r="W1233" s="120"/>
      <c r="X1233" s="126"/>
      <c r="Y1233" s="120"/>
      <c r="Z1233" s="120"/>
      <c r="AA1233" s="120"/>
      <c r="AB1233" s="126"/>
      <c r="AE1233" s="120"/>
    </row>
    <row r="1234" spans="17:31">
      <c r="Q1234" s="124"/>
      <c r="R1234" s="124"/>
      <c r="S1234" s="124"/>
      <c r="U1234" s="215"/>
      <c r="W1234" s="120"/>
      <c r="X1234" s="126"/>
      <c r="Y1234" s="120"/>
      <c r="Z1234" s="120"/>
      <c r="AA1234" s="120"/>
      <c r="AB1234" s="126"/>
      <c r="AE1234" s="120"/>
    </row>
    <row r="1235" spans="17:31">
      <c r="Q1235" s="124"/>
      <c r="R1235" s="124"/>
      <c r="S1235" s="124"/>
      <c r="U1235" s="215"/>
      <c r="W1235" s="120"/>
      <c r="X1235" s="126"/>
      <c r="Y1235" s="120"/>
      <c r="Z1235" s="120"/>
      <c r="AA1235" s="120"/>
      <c r="AB1235" s="126"/>
      <c r="AE1235" s="120"/>
    </row>
    <row r="1236" spans="17:31">
      <c r="Q1236" s="124"/>
      <c r="R1236" s="124"/>
      <c r="S1236" s="124"/>
      <c r="U1236" s="215"/>
      <c r="W1236" s="120"/>
      <c r="X1236" s="126"/>
      <c r="Y1236" s="120"/>
      <c r="Z1236" s="120"/>
      <c r="AA1236" s="120"/>
      <c r="AB1236" s="126"/>
      <c r="AE1236" s="120"/>
    </row>
    <row r="1237" spans="17:31">
      <c r="Q1237" s="124"/>
      <c r="R1237" s="124"/>
      <c r="S1237" s="124"/>
      <c r="U1237" s="215"/>
      <c r="W1237" s="120"/>
      <c r="X1237" s="126"/>
      <c r="Y1237" s="120"/>
      <c r="Z1237" s="120"/>
      <c r="AA1237" s="120"/>
      <c r="AB1237" s="126"/>
      <c r="AE1237" s="120"/>
    </row>
    <row r="1238" spans="17:31">
      <c r="Q1238" s="124"/>
      <c r="R1238" s="124"/>
      <c r="S1238" s="124"/>
      <c r="U1238" s="215"/>
      <c r="W1238" s="120"/>
      <c r="X1238" s="126"/>
      <c r="Y1238" s="120"/>
      <c r="Z1238" s="120"/>
      <c r="AA1238" s="120"/>
      <c r="AB1238" s="126"/>
      <c r="AE1238" s="120"/>
    </row>
    <row r="1239" spans="17:31">
      <c r="Q1239" s="124"/>
      <c r="R1239" s="124"/>
      <c r="S1239" s="124"/>
      <c r="U1239" s="215"/>
      <c r="W1239" s="120"/>
      <c r="X1239" s="126"/>
      <c r="Y1239" s="120"/>
      <c r="Z1239" s="120"/>
      <c r="AA1239" s="120"/>
      <c r="AB1239" s="126"/>
      <c r="AE1239" s="120"/>
    </row>
    <row r="1240" spans="17:31">
      <c r="Q1240" s="124"/>
      <c r="R1240" s="124"/>
      <c r="S1240" s="124"/>
      <c r="U1240" s="215"/>
      <c r="W1240" s="120"/>
      <c r="X1240" s="126"/>
      <c r="Y1240" s="120"/>
      <c r="Z1240" s="120"/>
      <c r="AA1240" s="120"/>
      <c r="AB1240" s="126"/>
      <c r="AE1240" s="120"/>
    </row>
    <row r="1241" spans="17:31">
      <c r="Q1241" s="124"/>
      <c r="R1241" s="124"/>
      <c r="S1241" s="124"/>
      <c r="U1241" s="215"/>
      <c r="W1241" s="120"/>
      <c r="X1241" s="126"/>
      <c r="Y1241" s="120"/>
      <c r="Z1241" s="120"/>
      <c r="AA1241" s="120"/>
      <c r="AB1241" s="126"/>
      <c r="AE1241" s="120"/>
    </row>
    <row r="1242" spans="17:31">
      <c r="Q1242" s="124"/>
      <c r="R1242" s="124"/>
      <c r="S1242" s="124"/>
      <c r="U1242" s="215"/>
      <c r="W1242" s="120"/>
      <c r="X1242" s="126"/>
      <c r="Y1242" s="120"/>
      <c r="Z1242" s="120"/>
      <c r="AA1242" s="120"/>
      <c r="AB1242" s="126"/>
      <c r="AE1242" s="120"/>
    </row>
    <row r="1243" spans="17:31">
      <c r="Q1243" s="124"/>
      <c r="R1243" s="124"/>
      <c r="S1243" s="124"/>
      <c r="U1243" s="215"/>
      <c r="W1243" s="120"/>
      <c r="X1243" s="126"/>
      <c r="Y1243" s="120"/>
      <c r="Z1243" s="120"/>
      <c r="AA1243" s="120"/>
      <c r="AB1243" s="126"/>
      <c r="AE1243" s="120"/>
    </row>
    <row r="1244" spans="17:31">
      <c r="Q1244" s="124"/>
      <c r="R1244" s="124"/>
      <c r="S1244" s="124"/>
      <c r="U1244" s="215"/>
      <c r="W1244" s="120"/>
      <c r="X1244" s="126"/>
      <c r="Y1244" s="120"/>
      <c r="Z1244" s="120"/>
      <c r="AA1244" s="120"/>
      <c r="AB1244" s="126"/>
      <c r="AE1244" s="120"/>
    </row>
    <row r="1245" spans="17:31">
      <c r="Q1245" s="124"/>
      <c r="R1245" s="124"/>
      <c r="S1245" s="124"/>
      <c r="U1245" s="215"/>
      <c r="W1245" s="120"/>
      <c r="X1245" s="126"/>
      <c r="Y1245" s="120"/>
      <c r="Z1245" s="120"/>
      <c r="AA1245" s="120"/>
      <c r="AB1245" s="126"/>
      <c r="AE1245" s="120"/>
    </row>
    <row r="1246" spans="17:31">
      <c r="Q1246" s="124"/>
      <c r="R1246" s="124"/>
      <c r="S1246" s="124"/>
      <c r="U1246" s="215"/>
      <c r="W1246" s="120"/>
      <c r="X1246" s="126"/>
      <c r="Y1246" s="120"/>
      <c r="Z1246" s="120"/>
      <c r="AA1246" s="120"/>
      <c r="AB1246" s="126"/>
      <c r="AE1246" s="120"/>
    </row>
    <row r="1247" spans="17:31">
      <c r="Q1247" s="124"/>
      <c r="R1247" s="124"/>
      <c r="S1247" s="124"/>
      <c r="U1247" s="215"/>
      <c r="W1247" s="120"/>
      <c r="X1247" s="126"/>
      <c r="Y1247" s="120"/>
      <c r="Z1247" s="120"/>
      <c r="AA1247" s="120"/>
      <c r="AB1247" s="126"/>
      <c r="AE1247" s="120"/>
    </row>
    <row r="1248" spans="17:31">
      <c r="Q1248" s="124"/>
      <c r="R1248" s="124"/>
      <c r="S1248" s="124"/>
      <c r="U1248" s="215"/>
      <c r="W1248" s="120"/>
      <c r="X1248" s="126"/>
      <c r="Y1248" s="120"/>
      <c r="Z1248" s="120"/>
      <c r="AA1248" s="120"/>
      <c r="AB1248" s="126"/>
      <c r="AE1248" s="120"/>
    </row>
    <row r="1249" spans="17:31">
      <c r="Q1249" s="124"/>
      <c r="R1249" s="124"/>
      <c r="S1249" s="124"/>
      <c r="U1249" s="215"/>
      <c r="W1249" s="120"/>
      <c r="X1249" s="126"/>
      <c r="Y1249" s="120"/>
      <c r="Z1249" s="120"/>
      <c r="AA1249" s="120"/>
      <c r="AB1249" s="126"/>
      <c r="AE1249" s="120"/>
    </row>
    <row r="1250" spans="17:31">
      <c r="Q1250" s="124"/>
      <c r="R1250" s="124"/>
      <c r="S1250" s="124"/>
      <c r="U1250" s="215"/>
      <c r="W1250" s="120"/>
      <c r="X1250" s="126"/>
      <c r="Y1250" s="120"/>
      <c r="Z1250" s="120"/>
      <c r="AA1250" s="120"/>
      <c r="AB1250" s="126"/>
      <c r="AE1250" s="120"/>
    </row>
    <row r="1251" spans="17:31">
      <c r="Q1251" s="474"/>
      <c r="W1251" s="120"/>
      <c r="X1251" s="126"/>
      <c r="Y1251" s="120"/>
      <c r="Z1251" s="120"/>
      <c r="AA1251" s="120"/>
      <c r="AB1251" s="126"/>
      <c r="AE1251" s="120"/>
    </row>
    <row r="1252" spans="17:31">
      <c r="Q1252" s="474"/>
      <c r="W1252" s="120"/>
      <c r="X1252" s="126"/>
      <c r="Y1252" s="120"/>
      <c r="Z1252" s="120"/>
      <c r="AA1252" s="120"/>
      <c r="AB1252" s="126"/>
      <c r="AE1252" s="120"/>
    </row>
    <row r="1253" spans="17:31">
      <c r="Q1253" s="474"/>
      <c r="W1253" s="120"/>
      <c r="X1253" s="126"/>
      <c r="Y1253" s="120"/>
      <c r="Z1253" s="120"/>
      <c r="AA1253" s="120"/>
      <c r="AB1253" s="126"/>
      <c r="AE1253" s="120"/>
    </row>
    <row r="1254" spans="17:31">
      <c r="Q1254" s="474"/>
      <c r="W1254" s="120"/>
      <c r="X1254" s="126"/>
      <c r="Y1254" s="120"/>
      <c r="Z1254" s="120"/>
      <c r="AA1254" s="120"/>
      <c r="AB1254" s="126"/>
      <c r="AE1254" s="120"/>
    </row>
    <row r="1255" spans="17:31">
      <c r="U1255" s="215"/>
      <c r="W1255" s="120"/>
      <c r="X1255" s="126"/>
      <c r="Y1255" s="120"/>
      <c r="Z1255" s="120"/>
      <c r="AA1255" s="120"/>
      <c r="AB1255" s="126"/>
      <c r="AE1255" s="120"/>
    </row>
    <row r="1256" spans="17:31">
      <c r="U1256" s="215"/>
      <c r="W1256" s="120"/>
      <c r="X1256" s="126"/>
      <c r="Y1256" s="120"/>
      <c r="Z1256" s="120"/>
      <c r="AA1256" s="120"/>
      <c r="AB1256" s="126"/>
      <c r="AE1256" s="120"/>
    </row>
    <row r="1257" spans="17:31">
      <c r="U1257" s="215"/>
      <c r="W1257" s="120"/>
      <c r="X1257" s="126"/>
      <c r="Y1257" s="120"/>
      <c r="Z1257" s="120"/>
      <c r="AA1257" s="120"/>
      <c r="AB1257" s="126"/>
      <c r="AE1257" s="120"/>
    </row>
    <row r="1258" spans="17:31">
      <c r="U1258" s="215"/>
      <c r="W1258" s="120"/>
      <c r="X1258" s="126"/>
      <c r="Y1258" s="120"/>
      <c r="Z1258" s="120"/>
      <c r="AA1258" s="120"/>
      <c r="AB1258" s="126"/>
      <c r="AE1258" s="120"/>
    </row>
    <row r="1259" spans="17:31">
      <c r="U1259" s="215"/>
      <c r="W1259" s="120"/>
      <c r="X1259" s="126"/>
      <c r="Y1259" s="120"/>
      <c r="Z1259" s="120"/>
      <c r="AA1259" s="120"/>
      <c r="AB1259" s="126"/>
      <c r="AE1259" s="120"/>
    </row>
    <row r="1260" spans="17:31">
      <c r="U1260" s="215"/>
      <c r="W1260" s="120"/>
      <c r="X1260" s="126"/>
      <c r="Y1260" s="120"/>
      <c r="Z1260" s="120"/>
      <c r="AA1260" s="120"/>
      <c r="AB1260" s="126"/>
      <c r="AE1260" s="120"/>
    </row>
    <row r="1261" spans="17:31">
      <c r="U1261" s="215"/>
      <c r="W1261" s="120"/>
      <c r="X1261" s="126"/>
      <c r="Y1261" s="120"/>
      <c r="Z1261" s="120"/>
      <c r="AA1261" s="120"/>
      <c r="AB1261" s="126"/>
      <c r="AE1261" s="120"/>
    </row>
    <row r="1262" spans="17:31">
      <c r="U1262" s="215"/>
      <c r="W1262" s="120"/>
      <c r="X1262" s="126"/>
      <c r="Y1262" s="120"/>
      <c r="Z1262" s="120"/>
      <c r="AA1262" s="120"/>
      <c r="AB1262" s="126"/>
      <c r="AE1262" s="120"/>
    </row>
    <row r="1263" spans="17:31">
      <c r="U1263" s="215"/>
      <c r="W1263" s="120"/>
      <c r="X1263" s="126"/>
      <c r="Y1263" s="120"/>
      <c r="Z1263" s="120"/>
      <c r="AA1263" s="120"/>
      <c r="AB1263" s="126"/>
      <c r="AE1263" s="120"/>
    </row>
    <row r="1264" spans="17:31">
      <c r="U1264" s="215"/>
      <c r="W1264" s="120"/>
      <c r="X1264" s="126"/>
      <c r="Y1264" s="120"/>
      <c r="Z1264" s="120"/>
      <c r="AA1264" s="120"/>
      <c r="AB1264" s="126"/>
      <c r="AE1264" s="120"/>
    </row>
    <row r="1265" spans="20:31">
      <c r="U1265" s="215"/>
      <c r="W1265" s="120"/>
      <c r="X1265" s="126"/>
      <c r="Y1265" s="120"/>
      <c r="Z1265" s="120"/>
      <c r="AA1265" s="120"/>
      <c r="AB1265" s="126"/>
      <c r="AE1265" s="120"/>
    </row>
    <row r="1266" spans="20:31">
      <c r="U1266" s="215"/>
      <c r="W1266" s="120"/>
      <c r="X1266" s="126"/>
      <c r="Y1266" s="120"/>
      <c r="Z1266" s="120"/>
      <c r="AA1266" s="120"/>
      <c r="AB1266" s="126"/>
      <c r="AE1266" s="120"/>
    </row>
    <row r="1267" spans="20:31">
      <c r="U1267" s="215"/>
      <c r="W1267" s="120"/>
      <c r="X1267" s="126"/>
      <c r="Y1267" s="120"/>
      <c r="Z1267" s="120"/>
      <c r="AA1267" s="120"/>
      <c r="AB1267" s="126"/>
      <c r="AE1267" s="120"/>
    </row>
    <row r="1268" spans="20:31">
      <c r="U1268" s="215"/>
      <c r="W1268" s="120"/>
      <c r="X1268" s="126"/>
      <c r="Y1268" s="120"/>
      <c r="Z1268" s="120"/>
      <c r="AA1268" s="120"/>
      <c r="AB1268" s="126"/>
      <c r="AE1268" s="120"/>
    </row>
    <row r="1269" spans="20:31">
      <c r="T1269" s="119"/>
      <c r="U1269" s="119"/>
      <c r="W1269" s="474"/>
      <c r="X1269" s="125"/>
      <c r="Y1269" s="120"/>
      <c r="Z1269" s="120"/>
      <c r="AA1269" s="120"/>
      <c r="AB1269" s="126"/>
      <c r="AE1269" s="120"/>
    </row>
    <row r="1270" spans="20:31">
      <c r="T1270" s="119"/>
      <c r="U1270" s="119"/>
      <c r="W1270" s="474"/>
      <c r="X1270" s="125"/>
      <c r="Y1270" s="120"/>
      <c r="Z1270" s="120"/>
      <c r="AA1270" s="120"/>
      <c r="AB1270" s="126"/>
      <c r="AE1270" s="120"/>
    </row>
    <row r="1271" spans="20:31">
      <c r="T1271" s="119"/>
      <c r="U1271" s="119"/>
      <c r="W1271" s="474"/>
      <c r="X1271" s="125"/>
      <c r="Y1271" s="120"/>
      <c r="Z1271" s="120"/>
      <c r="AA1271" s="120"/>
      <c r="AB1271" s="126"/>
      <c r="AE1271" s="120"/>
    </row>
    <row r="1272" spans="20:31">
      <c r="T1272" s="119"/>
      <c r="U1272" s="119"/>
      <c r="W1272" s="474"/>
      <c r="X1272" s="125"/>
      <c r="Y1272" s="120"/>
      <c r="Z1272" s="120"/>
      <c r="AA1272" s="120"/>
      <c r="AB1272" s="126"/>
      <c r="AE1272" s="120"/>
    </row>
    <row r="1273" spans="20:31">
      <c r="T1273" s="119"/>
      <c r="U1273" s="119"/>
      <c r="W1273" s="474"/>
      <c r="X1273" s="125"/>
      <c r="Y1273" s="120"/>
      <c r="Z1273" s="120"/>
      <c r="AA1273" s="120"/>
      <c r="AB1273" s="126"/>
      <c r="AE1273" s="120"/>
    </row>
    <row r="1274" spans="20:31">
      <c r="T1274" s="119"/>
      <c r="U1274" s="119"/>
      <c r="W1274" s="474"/>
      <c r="X1274" s="125"/>
      <c r="Y1274" s="120"/>
      <c r="Z1274" s="120"/>
      <c r="AA1274" s="120"/>
      <c r="AB1274" s="126"/>
      <c r="AE1274" s="120"/>
    </row>
    <row r="1275" spans="20:31">
      <c r="T1275" s="119"/>
      <c r="U1275" s="119"/>
      <c r="W1275" s="474"/>
      <c r="X1275" s="125"/>
      <c r="Y1275" s="120"/>
      <c r="Z1275" s="120"/>
      <c r="AA1275" s="120"/>
      <c r="AB1275" s="126"/>
      <c r="AE1275" s="120"/>
    </row>
    <row r="1276" spans="20:31">
      <c r="T1276" s="119"/>
      <c r="U1276" s="119"/>
      <c r="W1276" s="474"/>
      <c r="X1276" s="125"/>
      <c r="Y1276" s="120"/>
      <c r="Z1276" s="120"/>
      <c r="AA1276" s="120"/>
      <c r="AB1276" s="126"/>
      <c r="AE1276" s="120"/>
    </row>
    <row r="1277" spans="20:31">
      <c r="T1277" s="119"/>
      <c r="U1277" s="119"/>
      <c r="W1277" s="474"/>
      <c r="X1277" s="125"/>
      <c r="Y1277" s="120"/>
      <c r="Z1277" s="120"/>
      <c r="AA1277" s="120"/>
      <c r="AB1277" s="126"/>
      <c r="AE1277" s="120"/>
    </row>
    <row r="1278" spans="20:31">
      <c r="T1278" s="119"/>
      <c r="U1278" s="119"/>
      <c r="W1278" s="474"/>
      <c r="X1278" s="125"/>
      <c r="Y1278" s="120"/>
      <c r="Z1278" s="120"/>
      <c r="AA1278" s="120"/>
      <c r="AB1278" s="126"/>
      <c r="AE1278" s="120"/>
    </row>
    <row r="1279" spans="20:31">
      <c r="T1279" s="119"/>
      <c r="U1279" s="119"/>
      <c r="W1279" s="474"/>
      <c r="X1279" s="125"/>
      <c r="Y1279" s="120"/>
      <c r="Z1279" s="120"/>
      <c r="AA1279" s="120"/>
      <c r="AB1279" s="126"/>
      <c r="AE1279" s="120"/>
    </row>
    <row r="1280" spans="20:31">
      <c r="T1280" s="119"/>
      <c r="U1280" s="119"/>
      <c r="W1280" s="474"/>
      <c r="X1280" s="125"/>
      <c r="Y1280" s="120"/>
      <c r="Z1280" s="120"/>
      <c r="AA1280" s="120"/>
      <c r="AB1280" s="126"/>
      <c r="AE1280" s="120"/>
    </row>
    <row r="1281" spans="20:31">
      <c r="T1281" s="119"/>
      <c r="U1281" s="119"/>
      <c r="W1281" s="474"/>
      <c r="X1281" s="125"/>
      <c r="Y1281" s="120"/>
      <c r="Z1281" s="120"/>
      <c r="AA1281" s="120"/>
      <c r="AB1281" s="126"/>
      <c r="AE1281" s="120"/>
    </row>
    <row r="1282" spans="20:31">
      <c r="T1282" s="119"/>
      <c r="U1282" s="119"/>
      <c r="W1282" s="474"/>
      <c r="X1282" s="125"/>
      <c r="Y1282" s="120"/>
      <c r="Z1282" s="120"/>
      <c r="AA1282" s="120"/>
      <c r="AB1282" s="126"/>
      <c r="AE1282" s="120"/>
    </row>
    <row r="1283" spans="20:31">
      <c r="T1283" s="119"/>
      <c r="U1283" s="119"/>
      <c r="W1283" s="474"/>
      <c r="X1283" s="125"/>
      <c r="Y1283" s="120"/>
      <c r="Z1283" s="120"/>
      <c r="AA1283" s="120"/>
      <c r="AB1283" s="126"/>
      <c r="AE1283" s="120"/>
    </row>
    <row r="1284" spans="20:31">
      <c r="T1284" s="119"/>
      <c r="U1284" s="119"/>
      <c r="W1284" s="474"/>
      <c r="X1284" s="125"/>
      <c r="Y1284" s="120"/>
      <c r="Z1284" s="120"/>
      <c r="AA1284" s="120"/>
      <c r="AB1284" s="126"/>
      <c r="AE1284" s="120"/>
    </row>
    <row r="1285" spans="20:31">
      <c r="V1285" s="125"/>
      <c r="W1285" s="474"/>
      <c r="X1285" s="125"/>
      <c r="Y1285" s="120"/>
      <c r="Z1285" s="215"/>
      <c r="AA1285" s="120"/>
      <c r="AB1285" s="126"/>
      <c r="AC1285" s="474"/>
      <c r="AE1285" s="120"/>
    </row>
    <row r="1286" spans="20:31">
      <c r="V1286" s="125"/>
      <c r="W1286" s="474"/>
      <c r="X1286" s="125"/>
      <c r="Y1286" s="120"/>
      <c r="Z1286" s="215"/>
      <c r="AA1286" s="120"/>
      <c r="AB1286" s="126"/>
      <c r="AC1286" s="474"/>
      <c r="AE1286" s="120"/>
    </row>
    <row r="1287" spans="20:31">
      <c r="V1287" s="125"/>
      <c r="W1287" s="474"/>
      <c r="X1287" s="125"/>
      <c r="Y1287" s="120"/>
      <c r="Z1287" s="215"/>
      <c r="AA1287" s="120"/>
      <c r="AB1287" s="126"/>
      <c r="AC1287" s="474"/>
      <c r="AE1287" s="120"/>
    </row>
    <row r="1288" spans="20:31">
      <c r="V1288" s="125"/>
      <c r="W1288" s="474"/>
      <c r="X1288" s="125"/>
      <c r="Y1288" s="120"/>
      <c r="Z1288" s="215"/>
      <c r="AA1288" s="120"/>
      <c r="AB1288" s="126"/>
      <c r="AC1288" s="474"/>
      <c r="AE1288" s="120"/>
    </row>
    <row r="1289" spans="20:31">
      <c r="V1289" s="125"/>
      <c r="W1289" s="474"/>
      <c r="X1289" s="125"/>
      <c r="Y1289" s="120"/>
      <c r="Z1289" s="215"/>
      <c r="AA1289" s="120"/>
      <c r="AB1289" s="126"/>
      <c r="AC1289" s="474"/>
      <c r="AE1289" s="120"/>
    </row>
    <row r="1290" spans="20:31">
      <c r="V1290" s="125"/>
      <c r="W1290" s="474"/>
      <c r="X1290" s="125"/>
      <c r="Y1290" s="120"/>
      <c r="Z1290" s="215"/>
      <c r="AA1290" s="120"/>
      <c r="AB1290" s="126"/>
      <c r="AC1290" s="474"/>
      <c r="AE1290" s="120"/>
    </row>
    <row r="1291" spans="20:31">
      <c r="V1291" s="125"/>
      <c r="W1291" s="474"/>
      <c r="X1291" s="125"/>
      <c r="Y1291" s="120"/>
      <c r="Z1291" s="215"/>
      <c r="AA1291" s="120"/>
      <c r="AB1291" s="126"/>
      <c r="AC1291" s="474"/>
      <c r="AE1291" s="120"/>
    </row>
    <row r="1292" spans="20:31">
      <c r="V1292" s="125"/>
      <c r="W1292" s="474"/>
      <c r="X1292" s="125"/>
      <c r="Y1292" s="120"/>
      <c r="Z1292" s="215"/>
      <c r="AA1292" s="120"/>
      <c r="AB1292" s="126"/>
      <c r="AC1292" s="474"/>
      <c r="AE1292" s="120"/>
    </row>
    <row r="1293" spans="20:31">
      <c r="V1293" s="125"/>
      <c r="W1293" s="474"/>
      <c r="X1293" s="125"/>
      <c r="Y1293" s="120"/>
      <c r="Z1293" s="215"/>
      <c r="AA1293" s="120"/>
      <c r="AB1293" s="126"/>
      <c r="AC1293" s="474"/>
      <c r="AE1293" s="120"/>
    </row>
    <row r="1294" spans="20:31">
      <c r="V1294" s="125"/>
      <c r="W1294" s="474"/>
      <c r="X1294" s="125"/>
      <c r="Y1294" s="120"/>
      <c r="Z1294" s="215"/>
      <c r="AA1294" s="120"/>
      <c r="AB1294" s="126"/>
      <c r="AC1294" s="474"/>
      <c r="AE1294" s="120"/>
    </row>
    <row r="1295" spans="20:31">
      <c r="V1295" s="125"/>
      <c r="W1295" s="474"/>
      <c r="X1295" s="125"/>
      <c r="Y1295" s="120"/>
      <c r="Z1295" s="215"/>
      <c r="AA1295" s="120"/>
      <c r="AB1295" s="126"/>
      <c r="AC1295" s="474"/>
      <c r="AE1295" s="120"/>
    </row>
    <row r="1296" spans="20:31">
      <c r="V1296" s="125"/>
      <c r="W1296" s="474"/>
      <c r="X1296" s="125"/>
      <c r="Y1296" s="120"/>
      <c r="Z1296" s="215"/>
      <c r="AA1296" s="120"/>
      <c r="AB1296" s="126"/>
      <c r="AC1296" s="474"/>
      <c r="AE1296" s="120"/>
    </row>
    <row r="1297" spans="22:31">
      <c r="V1297" s="125"/>
      <c r="W1297" s="474"/>
      <c r="X1297" s="125"/>
      <c r="Y1297" s="120"/>
      <c r="Z1297" s="215"/>
      <c r="AA1297" s="120"/>
      <c r="AB1297" s="126"/>
      <c r="AC1297" s="474"/>
      <c r="AE1297" s="120"/>
    </row>
    <row r="1298" spans="22:31">
      <c r="V1298" s="125"/>
      <c r="W1298" s="474"/>
      <c r="X1298" s="125"/>
      <c r="Y1298" s="120"/>
      <c r="Z1298" s="215"/>
      <c r="AA1298" s="120"/>
      <c r="AB1298" s="126"/>
      <c r="AC1298" s="474"/>
      <c r="AE1298" s="120"/>
    </row>
    <row r="1299" spans="22:31">
      <c r="V1299" s="125"/>
      <c r="W1299" s="474"/>
      <c r="X1299" s="125"/>
      <c r="Y1299" s="120"/>
      <c r="Z1299" s="215"/>
      <c r="AA1299" s="120"/>
      <c r="AB1299" s="126"/>
      <c r="AC1299" s="474"/>
      <c r="AE1299" s="120"/>
    </row>
    <row r="1300" spans="22:31">
      <c r="V1300" s="125"/>
      <c r="W1300" s="474"/>
      <c r="X1300" s="125"/>
      <c r="Y1300" s="120"/>
      <c r="Z1300" s="215"/>
      <c r="AA1300" s="120"/>
      <c r="AB1300" s="126"/>
      <c r="AC1300" s="474"/>
      <c r="AE1300" s="120"/>
    </row>
    <row r="1301" spans="22:31">
      <c r="V1301" s="125"/>
      <c r="W1301" s="474"/>
      <c r="X1301" s="125"/>
      <c r="Y1301" s="120"/>
      <c r="Z1301" s="215"/>
      <c r="AA1301" s="120"/>
      <c r="AB1301" s="126"/>
      <c r="AC1301" s="474"/>
      <c r="AE1301" s="120"/>
    </row>
    <row r="1302" spans="22:31">
      <c r="V1302" s="125"/>
      <c r="W1302" s="474"/>
      <c r="X1302" s="125"/>
      <c r="Y1302" s="120"/>
      <c r="Z1302" s="215"/>
      <c r="AA1302" s="120"/>
      <c r="AB1302" s="126"/>
      <c r="AC1302" s="474"/>
      <c r="AE1302" s="120"/>
    </row>
    <row r="1303" spans="22:31">
      <c r="V1303" s="125"/>
      <c r="W1303" s="474"/>
      <c r="X1303" s="125"/>
      <c r="Y1303" s="120"/>
      <c r="Z1303" s="215"/>
      <c r="AA1303" s="120"/>
      <c r="AB1303" s="126"/>
      <c r="AC1303" s="474"/>
      <c r="AE1303" s="120"/>
    </row>
    <row r="1304" spans="22:31">
      <c r="V1304" s="125"/>
      <c r="W1304" s="474"/>
      <c r="X1304" s="125"/>
      <c r="Y1304" s="120"/>
      <c r="Z1304" s="215"/>
      <c r="AA1304" s="120"/>
      <c r="AB1304" s="126"/>
      <c r="AC1304" s="474"/>
      <c r="AE1304" s="120"/>
    </row>
    <row r="1305" spans="22:31">
      <c r="V1305" s="125"/>
      <c r="W1305" s="474"/>
      <c r="X1305" s="125"/>
      <c r="Y1305" s="120"/>
      <c r="Z1305" s="215"/>
      <c r="AA1305" s="120"/>
      <c r="AB1305" s="126"/>
      <c r="AC1305" s="474"/>
      <c r="AE1305" s="120"/>
    </row>
    <row r="1306" spans="22:31">
      <c r="V1306" s="125"/>
      <c r="W1306" s="474"/>
      <c r="X1306" s="125"/>
      <c r="Y1306" s="120"/>
      <c r="Z1306" s="215"/>
      <c r="AA1306" s="120"/>
      <c r="AB1306" s="126"/>
      <c r="AC1306" s="474"/>
      <c r="AE1306" s="120"/>
    </row>
    <row r="1307" spans="22:31">
      <c r="V1307" s="125"/>
      <c r="W1307" s="474"/>
      <c r="X1307" s="125"/>
      <c r="Y1307" s="120"/>
      <c r="Z1307" s="215"/>
      <c r="AA1307" s="120"/>
      <c r="AB1307" s="126"/>
      <c r="AC1307" s="474"/>
      <c r="AE1307" s="120"/>
    </row>
    <row r="1308" spans="22:31">
      <c r="V1308" s="125"/>
      <c r="W1308" s="474"/>
      <c r="X1308" s="125"/>
      <c r="Y1308" s="120"/>
      <c r="Z1308" s="215"/>
      <c r="AA1308" s="120"/>
      <c r="AB1308" s="126"/>
      <c r="AC1308" s="474"/>
      <c r="AE1308" s="120"/>
    </row>
    <row r="1309" spans="22:31">
      <c r="V1309" s="125"/>
      <c r="W1309" s="474"/>
      <c r="X1309" s="125"/>
      <c r="Y1309" s="120"/>
      <c r="Z1309" s="215"/>
      <c r="AA1309" s="120"/>
      <c r="AB1309" s="126"/>
      <c r="AC1309" s="474"/>
      <c r="AE1309" s="120"/>
    </row>
    <row r="1310" spans="22:31">
      <c r="V1310" s="125"/>
      <c r="W1310" s="474"/>
      <c r="X1310" s="125"/>
      <c r="Y1310" s="120"/>
      <c r="Z1310" s="215"/>
      <c r="AA1310" s="120"/>
      <c r="AB1310" s="126"/>
      <c r="AC1310" s="474"/>
      <c r="AE1310" s="120"/>
    </row>
    <row r="1311" spans="22:31">
      <c r="V1311" s="125"/>
      <c r="W1311" s="474"/>
      <c r="X1311" s="125"/>
      <c r="Y1311" s="120"/>
      <c r="Z1311" s="215"/>
      <c r="AA1311" s="120"/>
      <c r="AB1311" s="126"/>
      <c r="AC1311" s="474"/>
      <c r="AE1311" s="120"/>
    </row>
    <row r="1312" spans="22:31">
      <c r="V1312" s="125"/>
      <c r="W1312" s="474"/>
      <c r="X1312" s="125"/>
      <c r="Y1312" s="120"/>
      <c r="Z1312" s="215"/>
      <c r="AA1312" s="120"/>
      <c r="AB1312" s="126"/>
      <c r="AC1312" s="474"/>
      <c r="AE1312" s="120"/>
    </row>
    <row r="1313" spans="22:31">
      <c r="V1313" s="125"/>
      <c r="W1313" s="474"/>
      <c r="X1313" s="125"/>
      <c r="Y1313" s="120"/>
      <c r="Z1313" s="215"/>
      <c r="AA1313" s="120"/>
      <c r="AB1313" s="126"/>
      <c r="AC1313" s="474"/>
      <c r="AE1313" s="120"/>
    </row>
    <row r="1314" spans="22:31">
      <c r="V1314" s="125"/>
      <c r="W1314" s="474"/>
      <c r="X1314" s="125"/>
      <c r="Y1314" s="120"/>
      <c r="Z1314" s="215"/>
      <c r="AA1314" s="120"/>
      <c r="AB1314" s="126"/>
      <c r="AC1314" s="474"/>
      <c r="AE1314" s="120"/>
    </row>
    <row r="1315" spans="22:31">
      <c r="V1315" s="125"/>
      <c r="W1315" s="474"/>
      <c r="X1315" s="125"/>
      <c r="Y1315" s="120"/>
      <c r="Z1315" s="215"/>
      <c r="AA1315" s="120"/>
      <c r="AB1315" s="126"/>
      <c r="AC1315" s="474"/>
      <c r="AE1315" s="120"/>
    </row>
    <row r="1316" spans="22:31">
      <c r="V1316" s="125"/>
      <c r="W1316" s="474"/>
      <c r="X1316" s="125"/>
      <c r="Y1316" s="120"/>
      <c r="Z1316" s="215"/>
      <c r="AA1316" s="120"/>
      <c r="AB1316" s="126"/>
      <c r="AC1316" s="474"/>
      <c r="AE1316" s="120"/>
    </row>
    <row r="1317" spans="22:31">
      <c r="V1317" s="125"/>
      <c r="W1317" s="474"/>
      <c r="X1317" s="125"/>
      <c r="Y1317" s="120"/>
      <c r="Z1317" s="215"/>
      <c r="AA1317" s="120"/>
      <c r="AB1317" s="126"/>
      <c r="AC1317" s="474"/>
      <c r="AE1317" s="120"/>
    </row>
    <row r="1318" spans="22:31">
      <c r="V1318" s="125"/>
      <c r="W1318" s="474"/>
      <c r="X1318" s="125"/>
      <c r="Y1318" s="120"/>
      <c r="Z1318" s="215"/>
      <c r="AA1318" s="120"/>
      <c r="AB1318" s="126"/>
      <c r="AC1318" s="474"/>
      <c r="AE1318" s="120"/>
    </row>
    <row r="1319" spans="22:31">
      <c r="V1319" s="125"/>
      <c r="W1319" s="474"/>
      <c r="X1319" s="125"/>
      <c r="Y1319" s="120"/>
      <c r="Z1319" s="215"/>
      <c r="AA1319" s="120"/>
      <c r="AB1319" s="126"/>
      <c r="AC1319" s="474"/>
      <c r="AE1319" s="120"/>
    </row>
    <row r="1320" spans="22:31">
      <c r="V1320" s="125"/>
      <c r="W1320" s="474"/>
      <c r="X1320" s="125"/>
      <c r="Y1320" s="120"/>
      <c r="Z1320" s="215"/>
      <c r="AA1320" s="120"/>
      <c r="AB1320" s="126"/>
      <c r="AC1320" s="474"/>
      <c r="AE1320" s="120"/>
    </row>
    <row r="1321" spans="22:31">
      <c r="V1321" s="125"/>
      <c r="W1321" s="474"/>
      <c r="X1321" s="125"/>
      <c r="Y1321" s="120"/>
      <c r="Z1321" s="215"/>
      <c r="AA1321" s="120"/>
      <c r="AB1321" s="126"/>
      <c r="AC1321" s="474"/>
      <c r="AE1321" s="120"/>
    </row>
    <row r="1322" spans="22:31">
      <c r="V1322" s="125"/>
      <c r="W1322" s="474"/>
      <c r="X1322" s="125"/>
      <c r="Y1322" s="120"/>
      <c r="Z1322" s="215"/>
      <c r="AA1322" s="120"/>
      <c r="AB1322" s="126"/>
      <c r="AC1322" s="474"/>
      <c r="AE1322" s="120"/>
    </row>
    <row r="1323" spans="22:31">
      <c r="V1323" s="125"/>
      <c r="W1323" s="474"/>
      <c r="X1323" s="125"/>
      <c r="Y1323" s="120"/>
      <c r="Z1323" s="215"/>
      <c r="AA1323" s="120"/>
      <c r="AB1323" s="126"/>
      <c r="AC1323" s="474"/>
      <c r="AE1323" s="120"/>
    </row>
    <row r="1324" spans="22:31">
      <c r="V1324" s="125"/>
      <c r="W1324" s="474"/>
      <c r="X1324" s="125"/>
      <c r="Y1324" s="120"/>
      <c r="Z1324" s="215"/>
      <c r="AA1324" s="120"/>
      <c r="AB1324" s="126"/>
      <c r="AC1324" s="474"/>
      <c r="AE1324" s="120"/>
    </row>
    <row r="1325" spans="22:31">
      <c r="V1325" s="125"/>
      <c r="W1325" s="474"/>
      <c r="X1325" s="125"/>
      <c r="Y1325" s="120"/>
      <c r="Z1325" s="215"/>
      <c r="AA1325" s="120"/>
      <c r="AB1325" s="126"/>
      <c r="AC1325" s="474"/>
      <c r="AE1325" s="120"/>
    </row>
    <row r="1326" spans="22:31">
      <c r="V1326" s="125"/>
      <c r="W1326" s="474"/>
      <c r="X1326" s="125"/>
      <c r="Y1326" s="120"/>
      <c r="Z1326" s="215"/>
      <c r="AA1326" s="120"/>
      <c r="AB1326" s="126"/>
      <c r="AC1326" s="474"/>
      <c r="AE1326" s="120"/>
    </row>
    <row r="1327" spans="22:31">
      <c r="V1327" s="125"/>
      <c r="W1327" s="474"/>
      <c r="X1327" s="125"/>
      <c r="Y1327" s="120"/>
      <c r="Z1327" s="215"/>
      <c r="AA1327" s="120"/>
      <c r="AB1327" s="126"/>
      <c r="AC1327" s="474"/>
      <c r="AE1327" s="120"/>
    </row>
    <row r="1328" spans="22:31">
      <c r="V1328" s="125"/>
      <c r="W1328" s="474"/>
      <c r="X1328" s="125"/>
      <c r="Y1328" s="120"/>
      <c r="Z1328" s="215"/>
      <c r="AA1328" s="120"/>
      <c r="AB1328" s="126"/>
      <c r="AC1328" s="474"/>
      <c r="AE1328" s="120"/>
    </row>
    <row r="1329" spans="22:31">
      <c r="V1329" s="125"/>
      <c r="W1329" s="474"/>
      <c r="X1329" s="125"/>
      <c r="Y1329" s="120"/>
      <c r="Z1329" s="215"/>
      <c r="AA1329" s="120"/>
      <c r="AB1329" s="126"/>
      <c r="AC1329" s="474"/>
      <c r="AE1329" s="120"/>
    </row>
    <row r="1330" spans="22:31">
      <c r="V1330" s="125"/>
      <c r="W1330" s="474"/>
      <c r="X1330" s="125"/>
      <c r="Y1330" s="120"/>
      <c r="Z1330" s="215"/>
      <c r="AA1330" s="120"/>
      <c r="AB1330" s="126"/>
      <c r="AC1330" s="474"/>
      <c r="AE1330" s="120"/>
    </row>
    <row r="1331" spans="22:31">
      <c r="V1331" s="125"/>
      <c r="W1331" s="474"/>
      <c r="X1331" s="125"/>
      <c r="Y1331" s="120"/>
      <c r="Z1331" s="215"/>
      <c r="AA1331" s="120"/>
      <c r="AB1331" s="126"/>
      <c r="AC1331" s="474"/>
      <c r="AE1331" s="120"/>
    </row>
    <row r="1332" spans="22:31">
      <c r="V1332" s="125"/>
      <c r="W1332" s="474"/>
      <c r="X1332" s="125"/>
      <c r="Y1332" s="120"/>
      <c r="Z1332" s="215"/>
      <c r="AA1332" s="120"/>
      <c r="AB1332" s="126"/>
      <c r="AC1332" s="474"/>
      <c r="AE1332" s="120"/>
    </row>
    <row r="1333" spans="22:31">
      <c r="V1333" s="125"/>
      <c r="W1333" s="474"/>
      <c r="X1333" s="125"/>
      <c r="Y1333" s="120"/>
      <c r="Z1333" s="215"/>
      <c r="AA1333" s="120"/>
      <c r="AB1333" s="126"/>
      <c r="AC1333" s="474"/>
      <c r="AE1333" s="120"/>
    </row>
    <row r="1334" spans="22:31">
      <c r="V1334" s="125"/>
      <c r="W1334" s="474"/>
      <c r="X1334" s="125"/>
      <c r="Y1334" s="120"/>
      <c r="Z1334" s="215"/>
      <c r="AA1334" s="120"/>
      <c r="AB1334" s="126"/>
      <c r="AC1334" s="474"/>
      <c r="AE1334" s="120"/>
    </row>
    <row r="1335" spans="22:31">
      <c r="V1335" s="125"/>
      <c r="W1335" s="474"/>
      <c r="X1335" s="125"/>
      <c r="Y1335" s="120"/>
      <c r="Z1335" s="215"/>
      <c r="AA1335" s="120"/>
      <c r="AB1335" s="126"/>
      <c r="AC1335" s="474"/>
    </row>
    <row r="1336" spans="22:31">
      <c r="V1336" s="125"/>
      <c r="W1336" s="474"/>
      <c r="X1336" s="125"/>
      <c r="Y1336" s="120"/>
      <c r="Z1336" s="215"/>
      <c r="AA1336" s="120"/>
      <c r="AB1336" s="126"/>
      <c r="AC1336" s="474"/>
    </row>
    <row r="1337" spans="22:31">
      <c r="V1337" s="125"/>
      <c r="W1337" s="474"/>
      <c r="X1337" s="125"/>
      <c r="Y1337" s="120"/>
      <c r="Z1337" s="215"/>
      <c r="AA1337" s="120"/>
      <c r="AB1337" s="126"/>
      <c r="AC1337" s="474"/>
    </row>
    <row r="1338" spans="22:31">
      <c r="V1338" s="125"/>
      <c r="W1338" s="474"/>
      <c r="X1338" s="125"/>
      <c r="Y1338" s="120"/>
      <c r="Z1338" s="215"/>
      <c r="AA1338" s="120"/>
      <c r="AB1338" s="126"/>
      <c r="AC1338" s="474"/>
    </row>
    <row r="1339" spans="22:31">
      <c r="V1339" s="125"/>
      <c r="W1339" s="474"/>
      <c r="X1339" s="125"/>
      <c r="Y1339" s="120"/>
      <c r="Z1339" s="215"/>
      <c r="AA1339" s="120"/>
      <c r="AB1339" s="126"/>
      <c r="AC1339" s="474"/>
    </row>
    <row r="1340" spans="22:31">
      <c r="V1340" s="125"/>
      <c r="W1340" s="474"/>
      <c r="X1340" s="125"/>
      <c r="Y1340" s="120"/>
      <c r="Z1340" s="215"/>
      <c r="AA1340" s="120"/>
      <c r="AB1340" s="126"/>
      <c r="AC1340" s="474"/>
    </row>
    <row r="1341" spans="22:31">
      <c r="W1341" s="120"/>
      <c r="X1341" s="126"/>
      <c r="Y1341" s="120"/>
      <c r="Z1341" s="215"/>
      <c r="AA1341" s="119"/>
      <c r="AB1341" s="475"/>
      <c r="AC1341" s="124"/>
      <c r="AE1341" s="128"/>
    </row>
    <row r="1342" spans="22:31">
      <c r="W1342" s="120"/>
      <c r="X1342" s="126"/>
      <c r="Y1342" s="120"/>
      <c r="Z1342" s="215"/>
      <c r="AA1342" s="119"/>
      <c r="AB1342" s="475"/>
      <c r="AC1342" s="124"/>
      <c r="AE1342" s="128"/>
    </row>
    <row r="1343" spans="22:31">
      <c r="W1343" s="120"/>
      <c r="X1343" s="126"/>
      <c r="Y1343" s="120"/>
      <c r="Z1343" s="215"/>
      <c r="AA1343" s="119"/>
      <c r="AB1343" s="475"/>
      <c r="AC1343" s="124"/>
      <c r="AE1343" s="128"/>
    </row>
    <row r="1344" spans="22:31">
      <c r="W1344" s="120"/>
      <c r="X1344" s="126"/>
      <c r="Y1344" s="120"/>
      <c r="Z1344" s="215"/>
      <c r="AA1344" s="119"/>
      <c r="AB1344" s="475"/>
      <c r="AC1344" s="124"/>
      <c r="AE1344" s="128"/>
    </row>
    <row r="1345" spans="23:31">
      <c r="W1345" s="120"/>
      <c r="X1345" s="126"/>
      <c r="Y1345" s="120"/>
      <c r="Z1345" s="215"/>
      <c r="AA1345" s="119"/>
      <c r="AB1345" s="475"/>
      <c r="AC1345" s="124"/>
      <c r="AE1345" s="128"/>
    </row>
    <row r="1346" spans="23:31">
      <c r="W1346" s="120"/>
      <c r="X1346" s="126"/>
      <c r="Y1346" s="120"/>
      <c r="Z1346" s="215"/>
      <c r="AA1346" s="119"/>
      <c r="AB1346" s="475"/>
      <c r="AC1346" s="124"/>
      <c r="AE1346" s="128"/>
    </row>
    <row r="1347" spans="23:31">
      <c r="W1347" s="120"/>
      <c r="X1347" s="126"/>
      <c r="Y1347" s="120"/>
      <c r="Z1347" s="215"/>
      <c r="AA1347" s="119"/>
      <c r="AB1347" s="475"/>
      <c r="AC1347" s="124"/>
      <c r="AE1347" s="128"/>
    </row>
    <row r="1348" spans="23:31">
      <c r="W1348" s="120"/>
      <c r="X1348" s="126"/>
      <c r="Y1348" s="120"/>
      <c r="Z1348" s="215"/>
      <c r="AA1348" s="119"/>
      <c r="AB1348" s="475"/>
      <c r="AC1348" s="124"/>
      <c r="AE1348" s="128"/>
    </row>
    <row r="1349" spans="23:31">
      <c r="W1349" s="120"/>
      <c r="X1349" s="126"/>
      <c r="Y1349" s="120"/>
      <c r="Z1349" s="215"/>
      <c r="AA1349" s="119"/>
      <c r="AB1349" s="475"/>
      <c r="AC1349" s="124"/>
      <c r="AE1349" s="128"/>
    </row>
    <row r="1350" spans="23:31">
      <c r="W1350" s="120"/>
      <c r="X1350" s="126"/>
      <c r="Y1350" s="120"/>
      <c r="Z1350" s="215"/>
      <c r="AA1350" s="119"/>
      <c r="AB1350" s="475"/>
      <c r="AC1350" s="124"/>
      <c r="AE1350" s="128"/>
    </row>
    <row r="1351" spans="23:31">
      <c r="W1351" s="120"/>
      <c r="X1351" s="126"/>
      <c r="Y1351" s="120"/>
      <c r="Z1351" s="215"/>
      <c r="AA1351" s="119"/>
      <c r="AB1351" s="475"/>
      <c r="AC1351" s="124"/>
      <c r="AE1351" s="128"/>
    </row>
    <row r="1352" spans="23:31">
      <c r="W1352" s="120"/>
      <c r="X1352" s="126"/>
      <c r="Y1352" s="120"/>
      <c r="Z1352" s="215"/>
      <c r="AA1352" s="119"/>
      <c r="AB1352" s="475"/>
      <c r="AC1352" s="124"/>
      <c r="AE1352" s="128"/>
    </row>
    <row r="1353" spans="23:31">
      <c r="W1353" s="120"/>
      <c r="X1353" s="126"/>
      <c r="Y1353" s="120"/>
      <c r="Z1353" s="215"/>
      <c r="AA1353" s="119"/>
      <c r="AB1353" s="475"/>
      <c r="AC1353" s="124"/>
      <c r="AE1353" s="128"/>
    </row>
    <row r="1354" spans="23:31">
      <c r="W1354" s="120"/>
      <c r="X1354" s="126"/>
      <c r="Y1354" s="120"/>
      <c r="Z1354" s="215"/>
      <c r="AA1354" s="119"/>
      <c r="AB1354" s="475"/>
      <c r="AC1354" s="124"/>
      <c r="AE1354" s="128"/>
    </row>
    <row r="1355" spans="23:31">
      <c r="W1355" s="120"/>
      <c r="X1355" s="126"/>
      <c r="Y1355" s="120"/>
      <c r="Z1355" s="215"/>
      <c r="AA1355" s="119"/>
      <c r="AB1355" s="475"/>
      <c r="AC1355" s="124"/>
      <c r="AE1355" s="128"/>
    </row>
    <row r="1356" spans="23:31">
      <c r="W1356" s="120"/>
      <c r="X1356" s="126"/>
      <c r="Y1356" s="120"/>
      <c r="Z1356" s="215"/>
      <c r="AA1356" s="119"/>
      <c r="AB1356" s="475"/>
      <c r="AC1356" s="124"/>
      <c r="AE1356" s="128"/>
    </row>
    <row r="1357" spans="23:31">
      <c r="W1357" s="120"/>
      <c r="X1357" s="126"/>
      <c r="Y1357" s="120"/>
      <c r="Z1357" s="215"/>
      <c r="AA1357" s="119"/>
      <c r="AB1357" s="475"/>
      <c r="AC1357" s="124"/>
      <c r="AE1357" s="128"/>
    </row>
    <row r="1358" spans="23:31">
      <c r="W1358" s="120"/>
      <c r="X1358" s="126"/>
      <c r="Y1358" s="120"/>
      <c r="Z1358" s="215"/>
      <c r="AA1358" s="119"/>
      <c r="AB1358" s="475"/>
      <c r="AC1358" s="124"/>
      <c r="AE1358" s="128"/>
    </row>
    <row r="1359" spans="23:31">
      <c r="W1359" s="120"/>
      <c r="X1359" s="126"/>
      <c r="Y1359" s="120"/>
      <c r="Z1359" s="215"/>
      <c r="AA1359" s="119"/>
      <c r="AB1359" s="475"/>
      <c r="AC1359" s="124"/>
      <c r="AE1359" s="128"/>
    </row>
    <row r="1360" spans="23:31">
      <c r="W1360" s="120"/>
      <c r="X1360" s="126"/>
      <c r="Y1360" s="120"/>
      <c r="Z1360" s="215"/>
      <c r="AA1360" s="119"/>
      <c r="AB1360" s="475"/>
      <c r="AC1360" s="124"/>
      <c r="AE1360" s="128"/>
    </row>
    <row r="1361" spans="23:31">
      <c r="W1361" s="120"/>
      <c r="X1361" s="126"/>
      <c r="Y1361" s="120"/>
      <c r="Z1361" s="215"/>
      <c r="AA1361" s="119"/>
      <c r="AB1361" s="475"/>
      <c r="AC1361" s="124"/>
      <c r="AE1361" s="128"/>
    </row>
    <row r="1362" spans="23:31">
      <c r="W1362" s="120"/>
      <c r="X1362" s="126"/>
      <c r="Y1362" s="120"/>
      <c r="Z1362" s="215"/>
      <c r="AA1362" s="119"/>
      <c r="AB1362" s="475"/>
      <c r="AC1362" s="124"/>
      <c r="AE1362" s="128"/>
    </row>
    <row r="1363" spans="23:31">
      <c r="W1363" s="120"/>
      <c r="X1363" s="126"/>
      <c r="Y1363" s="120"/>
      <c r="Z1363" s="215"/>
      <c r="AA1363" s="119"/>
      <c r="AB1363" s="475"/>
      <c r="AC1363" s="124"/>
      <c r="AE1363" s="128"/>
    </row>
    <row r="1364" spans="23:31">
      <c r="W1364" s="120"/>
      <c r="X1364" s="126"/>
      <c r="Y1364" s="120"/>
      <c r="Z1364" s="215"/>
      <c r="AA1364" s="119"/>
      <c r="AB1364" s="475"/>
      <c r="AC1364" s="124"/>
      <c r="AE1364" s="128"/>
    </row>
    <row r="1365" spans="23:31">
      <c r="W1365" s="120"/>
      <c r="X1365" s="126"/>
      <c r="Y1365" s="120"/>
      <c r="Z1365" s="215"/>
      <c r="AA1365" s="119"/>
      <c r="AB1365" s="475"/>
      <c r="AC1365" s="124"/>
      <c r="AE1365" s="128"/>
    </row>
    <row r="1366" spans="23:31">
      <c r="W1366" s="120"/>
      <c r="X1366" s="126"/>
      <c r="Y1366" s="120"/>
      <c r="Z1366" s="215"/>
      <c r="AA1366" s="119"/>
      <c r="AB1366" s="475"/>
      <c r="AC1366" s="124"/>
      <c r="AE1366" s="128"/>
    </row>
    <row r="1367" spans="23:31">
      <c r="W1367" s="120"/>
      <c r="X1367" s="126"/>
      <c r="Y1367" s="120"/>
      <c r="Z1367" s="215"/>
      <c r="AA1367" s="119"/>
      <c r="AB1367" s="475"/>
      <c r="AC1367" s="124"/>
      <c r="AE1367" s="128"/>
    </row>
    <row r="1368" spans="23:31">
      <c r="W1368" s="120"/>
      <c r="X1368" s="126"/>
      <c r="Y1368" s="120"/>
      <c r="Z1368" s="215"/>
      <c r="AA1368" s="119"/>
      <c r="AB1368" s="475"/>
      <c r="AC1368" s="124"/>
      <c r="AE1368" s="128"/>
    </row>
    <row r="1369" spans="23:31">
      <c r="W1369" s="120"/>
      <c r="X1369" s="126"/>
      <c r="Y1369" s="120"/>
      <c r="Z1369" s="215"/>
      <c r="AA1369" s="119"/>
      <c r="AB1369" s="475"/>
      <c r="AC1369" s="124"/>
      <c r="AE1369" s="128"/>
    </row>
    <row r="1370" spans="23:31">
      <c r="W1370" s="120"/>
      <c r="X1370" s="126"/>
      <c r="Y1370" s="120"/>
      <c r="Z1370" s="215"/>
      <c r="AA1370" s="119"/>
      <c r="AB1370" s="475"/>
      <c r="AC1370" s="124"/>
      <c r="AE1370" s="128"/>
    </row>
    <row r="1371" spans="23:31">
      <c r="W1371" s="120"/>
      <c r="X1371" s="126"/>
      <c r="Y1371" s="120"/>
      <c r="Z1371" s="215"/>
      <c r="AA1371" s="119"/>
      <c r="AB1371" s="475"/>
      <c r="AC1371" s="124"/>
      <c r="AE1371" s="128"/>
    </row>
    <row r="1372" spans="23:31">
      <c r="W1372" s="120"/>
      <c r="X1372" s="126"/>
      <c r="Y1372" s="120"/>
      <c r="Z1372" s="215"/>
      <c r="AA1372" s="119"/>
      <c r="AB1372" s="475"/>
      <c r="AC1372" s="124"/>
      <c r="AE1372" s="128"/>
    </row>
    <row r="1373" spans="23:31">
      <c r="W1373" s="120"/>
      <c r="X1373" s="126"/>
      <c r="Y1373" s="120"/>
      <c r="Z1373" s="215"/>
      <c r="AA1373" s="119"/>
      <c r="AB1373" s="475"/>
      <c r="AC1373" s="124"/>
      <c r="AE1373" s="128"/>
    </row>
    <row r="1374" spans="23:31">
      <c r="W1374" s="120"/>
      <c r="X1374" s="126"/>
      <c r="Y1374" s="120"/>
      <c r="Z1374" s="215"/>
      <c r="AA1374" s="119"/>
      <c r="AB1374" s="475"/>
      <c r="AC1374" s="124"/>
      <c r="AE1374" s="128"/>
    </row>
    <row r="1375" spans="23:31">
      <c r="W1375" s="120"/>
      <c r="X1375" s="126"/>
      <c r="Y1375" s="120"/>
      <c r="Z1375" s="215"/>
      <c r="AA1375" s="119"/>
      <c r="AB1375" s="475"/>
      <c r="AC1375" s="124"/>
      <c r="AE1375" s="128"/>
    </row>
    <row r="1376" spans="23:31">
      <c r="W1376" s="120"/>
      <c r="X1376" s="126"/>
      <c r="Y1376" s="120"/>
      <c r="Z1376" s="215"/>
      <c r="AA1376" s="119"/>
      <c r="AB1376" s="475"/>
      <c r="AC1376" s="124"/>
      <c r="AE1376" s="128"/>
    </row>
    <row r="1377" spans="23:31">
      <c r="W1377" s="120"/>
      <c r="X1377" s="126"/>
      <c r="Y1377" s="120"/>
      <c r="Z1377" s="215"/>
      <c r="AA1377" s="119"/>
      <c r="AB1377" s="475"/>
      <c r="AC1377" s="124"/>
      <c r="AE1377" s="128"/>
    </row>
    <row r="1378" spans="23:31">
      <c r="W1378" s="120"/>
      <c r="X1378" s="126"/>
      <c r="Y1378" s="120"/>
      <c r="Z1378" s="215"/>
      <c r="AA1378" s="119"/>
      <c r="AB1378" s="475"/>
      <c r="AC1378" s="124"/>
      <c r="AE1378" s="128"/>
    </row>
    <row r="1379" spans="23:31">
      <c r="W1379" s="120"/>
      <c r="X1379" s="126"/>
      <c r="Y1379" s="120"/>
      <c r="Z1379" s="215"/>
      <c r="AA1379" s="119"/>
      <c r="AB1379" s="475"/>
      <c r="AC1379" s="124"/>
      <c r="AE1379" s="128"/>
    </row>
    <row r="1380" spans="23:31">
      <c r="W1380" s="120"/>
      <c r="X1380" s="126"/>
      <c r="Y1380" s="120"/>
      <c r="Z1380" s="215"/>
      <c r="AA1380" s="119"/>
      <c r="AB1380" s="475"/>
      <c r="AC1380" s="124"/>
      <c r="AE1380" s="128"/>
    </row>
    <row r="1381" spans="23:31">
      <c r="W1381" s="120"/>
      <c r="X1381" s="126"/>
      <c r="Y1381" s="120"/>
      <c r="Z1381" s="215"/>
      <c r="AA1381" s="119"/>
      <c r="AB1381" s="475"/>
      <c r="AC1381" s="124"/>
      <c r="AE1381" s="128"/>
    </row>
    <row r="1382" spans="23:31">
      <c r="W1382" s="120"/>
      <c r="X1382" s="126"/>
      <c r="Y1382" s="120"/>
      <c r="Z1382" s="215"/>
      <c r="AA1382" s="119"/>
      <c r="AB1382" s="475"/>
      <c r="AC1382" s="124"/>
      <c r="AE1382" s="128"/>
    </row>
    <row r="1383" spans="23:31">
      <c r="W1383" s="120"/>
      <c r="X1383" s="126"/>
      <c r="Y1383" s="120"/>
      <c r="Z1383" s="215"/>
      <c r="AA1383" s="119"/>
      <c r="AB1383" s="475"/>
      <c r="AC1383" s="124"/>
      <c r="AE1383" s="128"/>
    </row>
    <row r="1384" spans="23:31">
      <c r="W1384" s="120"/>
      <c r="X1384" s="126"/>
      <c r="Y1384" s="120"/>
      <c r="Z1384" s="215"/>
      <c r="AA1384" s="119"/>
      <c r="AB1384" s="475"/>
      <c r="AC1384" s="124"/>
      <c r="AE1384" s="128"/>
    </row>
    <row r="1385" spans="23:31">
      <c r="W1385" s="120"/>
      <c r="X1385" s="126"/>
      <c r="Y1385" s="120"/>
      <c r="Z1385" s="215"/>
      <c r="AA1385" s="119"/>
      <c r="AB1385" s="475"/>
      <c r="AC1385" s="124"/>
      <c r="AE1385" s="128"/>
    </row>
    <row r="1386" spans="23:31">
      <c r="W1386" s="120"/>
      <c r="X1386" s="126"/>
      <c r="Y1386" s="120"/>
      <c r="Z1386" s="215"/>
      <c r="AA1386" s="119"/>
      <c r="AB1386" s="475"/>
      <c r="AC1386" s="124"/>
      <c r="AE1386" s="128"/>
    </row>
    <row r="1387" spans="23:31">
      <c r="W1387" s="120"/>
      <c r="X1387" s="126"/>
      <c r="Y1387" s="120"/>
      <c r="Z1387" s="215"/>
      <c r="AA1387" s="119"/>
      <c r="AB1387" s="475"/>
      <c r="AC1387" s="124"/>
      <c r="AE1387" s="128"/>
    </row>
    <row r="1388" spans="23:31">
      <c r="W1388" s="120"/>
      <c r="X1388" s="126"/>
      <c r="Y1388" s="120"/>
      <c r="Z1388" s="120"/>
      <c r="AA1388" s="120"/>
      <c r="AB1388" s="126"/>
      <c r="AD1388" s="124"/>
      <c r="AE1388" s="128"/>
    </row>
    <row r="1389" spans="23:31">
      <c r="W1389" s="120"/>
      <c r="X1389" s="126"/>
      <c r="Y1389" s="120"/>
      <c r="Z1389" s="120"/>
      <c r="AA1389" s="120"/>
      <c r="AB1389" s="126"/>
      <c r="AD1389" s="124"/>
      <c r="AE1389" s="128"/>
    </row>
    <row r="1390" spans="23:31">
      <c r="W1390" s="120"/>
      <c r="X1390" s="126"/>
      <c r="Y1390" s="120"/>
      <c r="Z1390" s="120"/>
      <c r="AA1390" s="120"/>
      <c r="AB1390" s="126"/>
      <c r="AD1390" s="124"/>
      <c r="AE1390" s="128"/>
    </row>
    <row r="1391" spans="23:31">
      <c r="W1391" s="120"/>
      <c r="X1391" s="126"/>
      <c r="Y1391" s="120"/>
      <c r="Z1391" s="120"/>
      <c r="AA1391" s="120"/>
      <c r="AB1391" s="126"/>
      <c r="AD1391" s="124"/>
      <c r="AE1391" s="128"/>
    </row>
    <row r="1392" spans="23:31">
      <c r="W1392" s="120"/>
      <c r="X1392" s="126"/>
      <c r="Y1392" s="120"/>
      <c r="Z1392" s="120"/>
      <c r="AA1392" s="120"/>
      <c r="AB1392" s="126"/>
      <c r="AD1392" s="124"/>
      <c r="AE1392" s="128"/>
    </row>
    <row r="1393" spans="23:31">
      <c r="W1393" s="120"/>
      <c r="X1393" s="126"/>
      <c r="Y1393" s="120"/>
      <c r="Z1393" s="120"/>
      <c r="AA1393" s="120"/>
      <c r="AB1393" s="126"/>
      <c r="AD1393" s="124"/>
      <c r="AE1393" s="128"/>
    </row>
    <row r="1394" spans="23:31">
      <c r="W1394" s="120"/>
      <c r="X1394" s="126"/>
      <c r="Y1394" s="120"/>
      <c r="Z1394" s="120"/>
      <c r="AA1394" s="120"/>
      <c r="AB1394" s="126"/>
      <c r="AD1394" s="124"/>
      <c r="AE1394" s="128"/>
    </row>
    <row r="1395" spans="23:31">
      <c r="W1395" s="120"/>
      <c r="X1395" s="126"/>
      <c r="Y1395" s="120"/>
      <c r="Z1395" s="120"/>
      <c r="AA1395" s="120"/>
      <c r="AB1395" s="126"/>
      <c r="AD1395" s="124"/>
      <c r="AE1395" s="128"/>
    </row>
    <row r="1396" spans="23:31">
      <c r="W1396" s="120"/>
      <c r="X1396" s="126"/>
      <c r="Y1396" s="120"/>
      <c r="Z1396" s="120"/>
      <c r="AA1396" s="120"/>
      <c r="AB1396" s="126"/>
      <c r="AD1396" s="124"/>
      <c r="AE1396" s="128"/>
    </row>
    <row r="1397" spans="23:31">
      <c r="W1397" s="120"/>
      <c r="X1397" s="126"/>
      <c r="Y1397" s="120"/>
      <c r="Z1397" s="120"/>
      <c r="AA1397" s="120"/>
      <c r="AB1397" s="126"/>
      <c r="AD1397" s="124"/>
      <c r="AE1397" s="128"/>
    </row>
    <row r="1398" spans="23:31">
      <c r="W1398" s="120"/>
      <c r="X1398" s="126"/>
      <c r="Y1398" s="120"/>
      <c r="Z1398" s="120"/>
      <c r="AA1398" s="120"/>
      <c r="AB1398" s="126"/>
      <c r="AD1398" s="124"/>
      <c r="AE1398" s="128"/>
    </row>
    <row r="1399" spans="23:31">
      <c r="W1399" s="120"/>
      <c r="X1399" s="126"/>
      <c r="Y1399" s="120"/>
      <c r="Z1399" s="120"/>
      <c r="AA1399" s="120"/>
      <c r="AB1399" s="126"/>
      <c r="AD1399" s="124"/>
      <c r="AE1399" s="128"/>
    </row>
    <row r="1400" spans="23:31">
      <c r="W1400" s="120"/>
      <c r="X1400" s="126"/>
      <c r="Y1400" s="120"/>
      <c r="Z1400" s="120"/>
      <c r="AA1400" s="120"/>
      <c r="AB1400" s="126"/>
      <c r="AD1400" s="124"/>
      <c r="AE1400" s="128"/>
    </row>
    <row r="1401" spans="23:31">
      <c r="W1401" s="120"/>
      <c r="X1401" s="126"/>
      <c r="Y1401" s="120"/>
      <c r="Z1401" s="120"/>
      <c r="AA1401" s="120"/>
      <c r="AB1401" s="126"/>
      <c r="AD1401" s="124"/>
      <c r="AE1401" s="128"/>
    </row>
    <row r="1402" spans="23:31">
      <c r="W1402" s="120"/>
      <c r="X1402" s="126"/>
      <c r="Y1402" s="120"/>
      <c r="Z1402" s="120"/>
      <c r="AA1402" s="120"/>
      <c r="AB1402" s="126"/>
      <c r="AD1402" s="124"/>
      <c r="AE1402" s="128"/>
    </row>
    <row r="1403" spans="23:31">
      <c r="W1403" s="120"/>
      <c r="X1403" s="126"/>
      <c r="Y1403" s="120"/>
      <c r="Z1403" s="120"/>
      <c r="AA1403" s="120"/>
      <c r="AB1403" s="126"/>
      <c r="AD1403" s="124"/>
      <c r="AE1403" s="128"/>
    </row>
    <row r="1404" spans="23:31">
      <c r="W1404" s="120"/>
      <c r="X1404" s="126"/>
      <c r="Y1404" s="120"/>
      <c r="Z1404" s="120"/>
      <c r="AA1404" s="120"/>
      <c r="AB1404" s="126"/>
      <c r="AD1404" s="124"/>
      <c r="AE1404" s="128"/>
    </row>
    <row r="1405" spans="23:31">
      <c r="W1405" s="120"/>
      <c r="X1405" s="126"/>
      <c r="Y1405" s="120"/>
      <c r="Z1405" s="120"/>
      <c r="AA1405" s="120"/>
      <c r="AB1405" s="126"/>
      <c r="AD1405" s="124"/>
      <c r="AE1405" s="128"/>
    </row>
    <row r="1406" spans="23:31">
      <c r="W1406" s="120"/>
      <c r="X1406" s="126"/>
      <c r="Y1406" s="120"/>
      <c r="Z1406" s="120"/>
      <c r="AA1406" s="120"/>
      <c r="AB1406" s="126"/>
      <c r="AD1406" s="124"/>
      <c r="AE1406" s="128"/>
    </row>
    <row r="1407" spans="23:31">
      <c r="W1407" s="120"/>
      <c r="X1407" s="126"/>
      <c r="Y1407" s="120"/>
      <c r="Z1407" s="120"/>
      <c r="AA1407" s="120"/>
      <c r="AB1407" s="126"/>
      <c r="AD1407" s="124"/>
      <c r="AE1407" s="128"/>
    </row>
    <row r="1408" spans="23:31">
      <c r="W1408" s="120"/>
      <c r="X1408" s="126"/>
      <c r="Y1408" s="120"/>
      <c r="Z1408" s="120"/>
      <c r="AA1408" s="120"/>
      <c r="AB1408" s="126"/>
      <c r="AD1408" s="124"/>
      <c r="AE1408" s="128"/>
    </row>
    <row r="1409" spans="23:31">
      <c r="W1409" s="120"/>
      <c r="X1409" s="126"/>
      <c r="Y1409" s="120"/>
      <c r="Z1409" s="120"/>
      <c r="AA1409" s="120"/>
      <c r="AB1409" s="126"/>
      <c r="AD1409" s="124"/>
      <c r="AE1409" s="128"/>
    </row>
    <row r="1410" spans="23:31">
      <c r="W1410" s="120"/>
      <c r="X1410" s="126"/>
      <c r="Y1410" s="120"/>
      <c r="Z1410" s="120"/>
      <c r="AA1410" s="120"/>
      <c r="AB1410" s="126"/>
      <c r="AD1410" s="124"/>
      <c r="AE1410" s="128"/>
    </row>
    <row r="1411" spans="23:31">
      <c r="W1411" s="120"/>
      <c r="X1411" s="126"/>
      <c r="Y1411" s="120"/>
      <c r="Z1411" s="120"/>
      <c r="AA1411" s="120"/>
      <c r="AB1411" s="126"/>
      <c r="AD1411" s="124"/>
      <c r="AE1411" s="128"/>
    </row>
    <row r="1412" spans="23:31">
      <c r="W1412" s="120"/>
      <c r="X1412" s="126"/>
      <c r="Y1412" s="120"/>
      <c r="Z1412" s="120"/>
      <c r="AA1412" s="120"/>
      <c r="AB1412" s="126"/>
      <c r="AD1412" s="124"/>
      <c r="AE1412" s="128"/>
    </row>
    <row r="1413" spans="23:31">
      <c r="W1413" s="120"/>
      <c r="X1413" s="126"/>
      <c r="Y1413" s="120"/>
      <c r="Z1413" s="120"/>
      <c r="AA1413" s="120"/>
      <c r="AB1413" s="126"/>
      <c r="AD1413" s="124"/>
      <c r="AE1413" s="128"/>
    </row>
    <row r="1414" spans="23:31">
      <c r="W1414" s="120"/>
      <c r="X1414" s="126"/>
      <c r="Y1414" s="120"/>
      <c r="Z1414" s="120"/>
      <c r="AA1414" s="120"/>
      <c r="AB1414" s="126"/>
      <c r="AD1414" s="124"/>
      <c r="AE1414" s="128"/>
    </row>
    <row r="1415" spans="23:31">
      <c r="W1415" s="120"/>
      <c r="X1415" s="126"/>
      <c r="Y1415" s="120"/>
      <c r="Z1415" s="120"/>
      <c r="AA1415" s="120"/>
      <c r="AB1415" s="126"/>
      <c r="AD1415" s="124"/>
      <c r="AE1415" s="128"/>
    </row>
    <row r="1416" spans="23:31">
      <c r="W1416" s="120"/>
      <c r="X1416" s="126"/>
      <c r="Y1416" s="120"/>
      <c r="Z1416" s="120"/>
      <c r="AA1416" s="120"/>
      <c r="AB1416" s="126"/>
      <c r="AD1416" s="124"/>
      <c r="AE1416" s="128"/>
    </row>
    <row r="1417" spans="23:31">
      <c r="W1417" s="120"/>
      <c r="X1417" s="126"/>
      <c r="Y1417" s="120"/>
      <c r="Z1417" s="120"/>
      <c r="AA1417" s="120"/>
      <c r="AB1417" s="126"/>
      <c r="AD1417" s="124"/>
      <c r="AE1417" s="128"/>
    </row>
    <row r="1418" spans="23:31">
      <c r="W1418" s="120"/>
      <c r="X1418" s="126"/>
      <c r="Y1418" s="120"/>
      <c r="Z1418" s="120"/>
      <c r="AA1418" s="120"/>
      <c r="AB1418" s="126"/>
      <c r="AD1418" s="124"/>
      <c r="AE1418" s="128"/>
    </row>
    <row r="1419" spans="23:31">
      <c r="W1419" s="120"/>
      <c r="X1419" s="126"/>
      <c r="Y1419" s="120"/>
      <c r="Z1419" s="120"/>
      <c r="AA1419" s="120"/>
      <c r="AB1419" s="126"/>
      <c r="AD1419" s="124"/>
      <c r="AE1419" s="128"/>
    </row>
    <row r="1420" spans="23:31">
      <c r="W1420" s="120"/>
      <c r="X1420" s="126"/>
      <c r="Y1420" s="120"/>
      <c r="Z1420" s="120"/>
      <c r="AA1420" s="120"/>
      <c r="AB1420" s="126"/>
      <c r="AD1420" s="124"/>
      <c r="AE1420" s="128"/>
    </row>
    <row r="1421" spans="23:31">
      <c r="W1421" s="120"/>
      <c r="X1421" s="126"/>
      <c r="Y1421" s="120"/>
      <c r="Z1421" s="120"/>
      <c r="AA1421" s="120"/>
      <c r="AB1421" s="126"/>
      <c r="AD1421" s="124"/>
      <c r="AE1421" s="128"/>
    </row>
    <row r="1422" spans="23:31">
      <c r="W1422" s="120"/>
      <c r="X1422" s="126"/>
      <c r="Y1422" s="120"/>
      <c r="Z1422" s="120"/>
      <c r="AA1422" s="120"/>
      <c r="AB1422" s="126"/>
      <c r="AD1422" s="124"/>
      <c r="AE1422" s="128"/>
    </row>
    <row r="1423" spans="23:31">
      <c r="W1423" s="120"/>
      <c r="X1423" s="126"/>
      <c r="Y1423" s="120"/>
      <c r="Z1423" s="120"/>
      <c r="AA1423" s="120"/>
      <c r="AB1423" s="126"/>
      <c r="AD1423" s="124"/>
      <c r="AE1423" s="128"/>
    </row>
    <row r="1424" spans="23:31">
      <c r="W1424" s="120"/>
      <c r="X1424" s="126"/>
      <c r="Y1424" s="120"/>
      <c r="Z1424" s="120"/>
      <c r="AA1424" s="120"/>
      <c r="AB1424" s="126"/>
      <c r="AD1424" s="124"/>
      <c r="AE1424" s="128"/>
    </row>
    <row r="1425" spans="23:31">
      <c r="W1425" s="120"/>
      <c r="X1425" s="126"/>
      <c r="Y1425" s="120"/>
      <c r="Z1425" s="120"/>
      <c r="AA1425" s="120"/>
      <c r="AB1425" s="126"/>
      <c r="AD1425" s="124"/>
      <c r="AE1425" s="128"/>
    </row>
    <row r="1426" spans="23:31">
      <c r="W1426" s="120"/>
      <c r="X1426" s="126"/>
      <c r="Y1426" s="120"/>
      <c r="Z1426" s="120"/>
      <c r="AA1426" s="120"/>
      <c r="AB1426" s="126"/>
      <c r="AD1426" s="124"/>
      <c r="AE1426" s="128"/>
    </row>
    <row r="1427" spans="23:31">
      <c r="W1427" s="120"/>
      <c r="X1427" s="126"/>
      <c r="Y1427" s="120"/>
      <c r="Z1427" s="120"/>
      <c r="AA1427" s="120"/>
      <c r="AB1427" s="126"/>
      <c r="AD1427" s="124"/>
      <c r="AE1427" s="128"/>
    </row>
    <row r="1428" spans="23:31">
      <c r="W1428" s="120"/>
      <c r="X1428" s="126"/>
      <c r="Y1428" s="120"/>
      <c r="Z1428" s="120"/>
      <c r="AA1428" s="120"/>
      <c r="AB1428" s="126"/>
      <c r="AD1428" s="124"/>
      <c r="AE1428" s="128"/>
    </row>
    <row r="1429" spans="23:31">
      <c r="W1429" s="120"/>
      <c r="X1429" s="126"/>
      <c r="Y1429" s="120"/>
      <c r="Z1429" s="120"/>
      <c r="AA1429" s="120"/>
      <c r="AB1429" s="126"/>
      <c r="AD1429" s="124"/>
      <c r="AE1429" s="128"/>
    </row>
    <row r="1430" spans="23:31">
      <c r="W1430" s="120"/>
      <c r="X1430" s="126"/>
      <c r="Y1430" s="120"/>
      <c r="Z1430" s="120"/>
      <c r="AA1430" s="120"/>
      <c r="AB1430" s="126"/>
      <c r="AD1430" s="124"/>
      <c r="AE1430" s="128"/>
    </row>
    <row r="1431" spans="23:31">
      <c r="W1431" s="120"/>
      <c r="X1431" s="126"/>
      <c r="Y1431" s="120"/>
      <c r="Z1431" s="120"/>
      <c r="AA1431" s="120"/>
      <c r="AB1431" s="126"/>
      <c r="AD1431" s="124"/>
      <c r="AE1431" s="128"/>
    </row>
    <row r="1432" spans="23:31">
      <c r="W1432" s="120"/>
      <c r="X1432" s="126"/>
      <c r="Y1432" s="120"/>
      <c r="Z1432" s="120"/>
      <c r="AA1432" s="120"/>
      <c r="AB1432" s="126"/>
      <c r="AD1432" s="124"/>
      <c r="AE1432" s="128"/>
    </row>
    <row r="1433" spans="23:31">
      <c r="W1433" s="120"/>
      <c r="X1433" s="126"/>
      <c r="Y1433" s="120"/>
      <c r="Z1433" s="120"/>
      <c r="AA1433" s="120"/>
      <c r="AB1433" s="126"/>
      <c r="AD1433" s="124"/>
      <c r="AE1433" s="128"/>
    </row>
    <row r="1434" spans="23:31">
      <c r="W1434" s="120"/>
      <c r="X1434" s="126"/>
      <c r="Y1434" s="120"/>
      <c r="Z1434" s="120"/>
      <c r="AA1434" s="120"/>
      <c r="AB1434" s="126"/>
      <c r="AD1434" s="124"/>
      <c r="AE1434" s="128"/>
    </row>
    <row r="1435" spans="23:31">
      <c r="W1435" s="120"/>
      <c r="X1435" s="126"/>
      <c r="Y1435" s="120"/>
      <c r="Z1435" s="120"/>
      <c r="AA1435" s="120"/>
      <c r="AB1435" s="126"/>
      <c r="AD1435" s="124"/>
      <c r="AE1435" s="128"/>
    </row>
    <row r="1436" spans="23:31">
      <c r="W1436" s="120"/>
      <c r="X1436" s="126"/>
      <c r="Y1436" s="120"/>
      <c r="Z1436" s="120"/>
      <c r="AA1436" s="120"/>
      <c r="AB1436" s="126"/>
      <c r="AD1436" s="124"/>
      <c r="AE1436" s="128"/>
    </row>
    <row r="1437" spans="23:31">
      <c r="W1437" s="120"/>
      <c r="X1437" s="126"/>
      <c r="Y1437" s="120"/>
      <c r="Z1437" s="120"/>
      <c r="AA1437" s="120"/>
      <c r="AB1437" s="126"/>
      <c r="AD1437" s="124"/>
      <c r="AE1437" s="128"/>
    </row>
    <row r="1438" spans="23:31">
      <c r="W1438" s="120"/>
      <c r="X1438" s="126"/>
      <c r="Y1438" s="120"/>
      <c r="Z1438" s="120"/>
      <c r="AA1438" s="120"/>
      <c r="AB1438" s="126"/>
      <c r="AD1438" s="124"/>
      <c r="AE1438" s="128"/>
    </row>
    <row r="1439" spans="23:31">
      <c r="W1439" s="120"/>
      <c r="X1439" s="126"/>
      <c r="Y1439" s="120"/>
      <c r="Z1439" s="120"/>
      <c r="AA1439" s="120"/>
      <c r="AB1439" s="126"/>
      <c r="AD1439" s="124"/>
      <c r="AE1439" s="128"/>
    </row>
    <row r="1440" spans="23:31">
      <c r="W1440" s="120"/>
      <c r="X1440" s="126"/>
      <c r="Y1440" s="120"/>
      <c r="Z1440" s="120"/>
      <c r="AA1440" s="120"/>
      <c r="AB1440" s="126"/>
      <c r="AD1440" s="124"/>
      <c r="AE1440" s="128"/>
    </row>
    <row r="1441" spans="23:31">
      <c r="W1441" s="120"/>
      <c r="X1441" s="126"/>
      <c r="Y1441" s="120"/>
      <c r="Z1441" s="120"/>
      <c r="AA1441" s="120"/>
      <c r="AB1441" s="126"/>
      <c r="AD1441" s="124"/>
      <c r="AE1441" s="128"/>
    </row>
    <row r="1442" spans="23:31">
      <c r="W1442" s="120"/>
      <c r="X1442" s="126"/>
      <c r="Y1442" s="120"/>
      <c r="Z1442" s="120"/>
      <c r="AA1442" s="120"/>
      <c r="AB1442" s="126"/>
      <c r="AD1442" s="124"/>
      <c r="AE1442" s="128"/>
    </row>
    <row r="1443" spans="23:31">
      <c r="W1443" s="120"/>
      <c r="X1443" s="126"/>
      <c r="Y1443" s="120"/>
      <c r="Z1443" s="120"/>
      <c r="AA1443" s="120"/>
      <c r="AB1443" s="126"/>
      <c r="AD1443" s="124"/>
      <c r="AE1443" s="128"/>
    </row>
    <row r="1444" spans="23:31">
      <c r="W1444" s="120"/>
      <c r="X1444" s="126"/>
      <c r="Y1444" s="120"/>
      <c r="Z1444" s="120"/>
      <c r="AA1444" s="120"/>
      <c r="AB1444" s="126"/>
      <c r="AD1444" s="124"/>
      <c r="AE1444" s="128"/>
    </row>
    <row r="1445" spans="23:31">
      <c r="W1445" s="120"/>
      <c r="X1445" s="126"/>
      <c r="Y1445" s="120"/>
      <c r="Z1445" s="120"/>
      <c r="AA1445" s="120"/>
      <c r="AB1445" s="126"/>
      <c r="AD1445" s="124"/>
      <c r="AE1445" s="128"/>
    </row>
    <row r="1446" spans="23:31">
      <c r="W1446" s="120"/>
      <c r="X1446" s="126"/>
      <c r="Y1446" s="120"/>
      <c r="Z1446" s="120"/>
      <c r="AA1446" s="120"/>
      <c r="AB1446" s="126"/>
      <c r="AD1446" s="124"/>
      <c r="AE1446" s="128"/>
    </row>
    <row r="1447" spans="23:31">
      <c r="W1447" s="120"/>
      <c r="X1447" s="126"/>
      <c r="Y1447" s="120"/>
      <c r="Z1447" s="120"/>
      <c r="AA1447" s="120"/>
      <c r="AB1447" s="126"/>
      <c r="AD1447" s="124"/>
      <c r="AE1447" s="128"/>
    </row>
    <row r="1448" spans="23:31">
      <c r="W1448" s="120"/>
      <c r="X1448" s="126"/>
      <c r="Y1448" s="120"/>
      <c r="Z1448" s="120"/>
      <c r="AA1448" s="120"/>
      <c r="AB1448" s="126"/>
      <c r="AD1448" s="124"/>
      <c r="AE1448" s="128"/>
    </row>
    <row r="1449" spans="23:31">
      <c r="W1449" s="120"/>
      <c r="X1449" s="126"/>
      <c r="Y1449" s="120"/>
      <c r="Z1449" s="120"/>
      <c r="AA1449" s="120"/>
      <c r="AB1449" s="126"/>
      <c r="AD1449" s="124"/>
      <c r="AE1449" s="128"/>
    </row>
    <row r="1450" spans="23:31">
      <c r="W1450" s="120"/>
      <c r="X1450" s="126"/>
      <c r="Y1450" s="120"/>
      <c r="Z1450" s="120"/>
      <c r="AA1450" s="120"/>
      <c r="AB1450" s="126"/>
      <c r="AD1450" s="124"/>
      <c r="AE1450" s="128"/>
    </row>
    <row r="1451" spans="23:31">
      <c r="W1451" s="120"/>
      <c r="X1451" s="126"/>
      <c r="Y1451" s="120"/>
      <c r="Z1451" s="120"/>
      <c r="AA1451" s="120"/>
      <c r="AB1451" s="126"/>
      <c r="AD1451" s="124"/>
      <c r="AE1451" s="128"/>
    </row>
    <row r="1452" spans="23:31">
      <c r="W1452" s="120"/>
      <c r="X1452" s="126"/>
      <c r="Y1452" s="120"/>
      <c r="Z1452" s="120"/>
      <c r="AA1452" s="120"/>
      <c r="AB1452" s="126"/>
      <c r="AD1452" s="124"/>
      <c r="AE1452" s="128"/>
    </row>
    <row r="1453" spans="23:31">
      <c r="W1453" s="120"/>
      <c r="X1453" s="126"/>
      <c r="Y1453" s="120"/>
      <c r="Z1453" s="120"/>
      <c r="AA1453" s="120"/>
      <c r="AB1453" s="126"/>
      <c r="AD1453" s="124"/>
      <c r="AE1453" s="128"/>
    </row>
    <row r="1454" spans="23:31">
      <c r="W1454" s="120"/>
      <c r="X1454" s="126"/>
      <c r="Y1454" s="120"/>
      <c r="Z1454" s="120"/>
      <c r="AA1454" s="120"/>
      <c r="AB1454" s="126"/>
      <c r="AD1454" s="124"/>
      <c r="AE1454" s="128"/>
    </row>
    <row r="1455" spans="23:31">
      <c r="W1455" s="120"/>
      <c r="X1455" s="126"/>
      <c r="Y1455" s="120"/>
      <c r="Z1455" s="120"/>
      <c r="AA1455" s="120"/>
      <c r="AB1455" s="126"/>
      <c r="AD1455" s="124"/>
      <c r="AE1455" s="128"/>
    </row>
    <row r="1456" spans="23:31">
      <c r="W1456" s="120"/>
      <c r="X1456" s="126"/>
      <c r="Y1456" s="120"/>
      <c r="Z1456" s="120"/>
      <c r="AA1456" s="120"/>
      <c r="AB1456" s="126"/>
      <c r="AD1456" s="124"/>
      <c r="AE1456" s="128"/>
    </row>
    <row r="1457" spans="23:31">
      <c r="W1457" s="120"/>
      <c r="X1457" s="126"/>
      <c r="Y1457" s="120"/>
      <c r="Z1457" s="120"/>
      <c r="AA1457" s="120"/>
      <c r="AB1457" s="126"/>
      <c r="AD1457" s="124"/>
      <c r="AE1457" s="128"/>
    </row>
    <row r="1458" spans="23:31">
      <c r="W1458" s="120"/>
      <c r="X1458" s="126"/>
      <c r="Y1458" s="120"/>
      <c r="Z1458" s="120"/>
      <c r="AA1458" s="120"/>
      <c r="AB1458" s="126"/>
      <c r="AD1458" s="124"/>
      <c r="AE1458" s="128"/>
    </row>
    <row r="1459" spans="23:31">
      <c r="W1459" s="120"/>
      <c r="X1459" s="126"/>
      <c r="Y1459" s="120"/>
      <c r="Z1459" s="120"/>
      <c r="AA1459" s="120"/>
      <c r="AB1459" s="126"/>
      <c r="AD1459" s="124"/>
      <c r="AE1459" s="128"/>
    </row>
    <row r="1460" spans="23:31">
      <c r="W1460" s="120"/>
      <c r="X1460" s="126"/>
      <c r="Y1460" s="120"/>
      <c r="Z1460" s="120"/>
      <c r="AA1460" s="120"/>
      <c r="AB1460" s="126"/>
      <c r="AD1460" s="124"/>
      <c r="AE1460" s="128"/>
    </row>
    <row r="1461" spans="23:31">
      <c r="W1461" s="120"/>
      <c r="X1461" s="126"/>
      <c r="Y1461" s="120"/>
      <c r="Z1461" s="120"/>
      <c r="AA1461" s="120"/>
      <c r="AB1461" s="126"/>
      <c r="AD1461" s="124"/>
      <c r="AE1461" s="128"/>
    </row>
    <row r="1462" spans="23:31">
      <c r="W1462" s="120"/>
      <c r="X1462" s="126"/>
      <c r="Y1462" s="120"/>
      <c r="Z1462" s="120"/>
      <c r="AA1462" s="120"/>
      <c r="AB1462" s="126"/>
      <c r="AD1462" s="124"/>
      <c r="AE1462" s="128"/>
    </row>
    <row r="1463" spans="23:31">
      <c r="W1463" s="120"/>
      <c r="X1463" s="126"/>
      <c r="Y1463" s="120"/>
      <c r="Z1463" s="120"/>
      <c r="AA1463" s="120"/>
      <c r="AB1463" s="126"/>
      <c r="AD1463" s="124"/>
      <c r="AE1463" s="128"/>
    </row>
    <row r="1464" spans="23:31">
      <c r="W1464" s="120"/>
      <c r="X1464" s="126"/>
      <c r="Y1464" s="120"/>
      <c r="Z1464" s="120"/>
      <c r="AA1464" s="120"/>
      <c r="AB1464" s="126"/>
      <c r="AD1464" s="124"/>
      <c r="AE1464" s="128"/>
    </row>
    <row r="1465" spans="23:31">
      <c r="W1465" s="120"/>
      <c r="X1465" s="126"/>
      <c r="Y1465" s="120"/>
      <c r="Z1465" s="120"/>
      <c r="AA1465" s="120"/>
      <c r="AB1465" s="126"/>
      <c r="AD1465" s="124"/>
      <c r="AE1465" s="128"/>
    </row>
    <row r="1466" spans="23:31">
      <c r="W1466" s="120"/>
      <c r="X1466" s="126"/>
      <c r="Y1466" s="120"/>
      <c r="Z1466" s="120"/>
      <c r="AA1466" s="120"/>
      <c r="AB1466" s="126"/>
      <c r="AD1466" s="124"/>
      <c r="AE1466" s="128"/>
    </row>
  </sheetData>
  <mergeCells count="129">
    <mergeCell ref="V373:Y373"/>
    <mergeCell ref="V375:Y375"/>
    <mergeCell ref="AB375:AC375"/>
    <mergeCell ref="V359:Y359"/>
    <mergeCell ref="AB359:AC359"/>
    <mergeCell ref="V364:Y364"/>
    <mergeCell ref="AB364:AC364"/>
    <mergeCell ref="V349:Y349"/>
    <mergeCell ref="AB349:AC349"/>
    <mergeCell ref="V357:Y357"/>
    <mergeCell ref="AB357:AC357"/>
    <mergeCell ref="AB355:AC355"/>
    <mergeCell ref="V355:Y355"/>
    <mergeCell ref="AB373:AC373"/>
    <mergeCell ref="V336:Y336"/>
    <mergeCell ref="V339:Y339"/>
    <mergeCell ref="AB339:AC339"/>
    <mergeCell ref="V343:Y343"/>
    <mergeCell ref="AB343:AC343"/>
    <mergeCell ref="V345:Y345"/>
    <mergeCell ref="AB345:AC345"/>
    <mergeCell ref="AB336:AC336"/>
    <mergeCell ref="AB329:AC329"/>
    <mergeCell ref="V331:Y331"/>
    <mergeCell ref="AB331:AC331"/>
    <mergeCell ref="V329:Y329"/>
    <mergeCell ref="V273:Y273"/>
    <mergeCell ref="AB273:AC273"/>
    <mergeCell ref="V259:Y259"/>
    <mergeCell ref="AB259:AC259"/>
    <mergeCell ref="V263:Y263"/>
    <mergeCell ref="AB263:AC263"/>
    <mergeCell ref="AB327:AC327"/>
    <mergeCell ref="V303:Y303"/>
    <mergeCell ref="V304:Y304"/>
    <mergeCell ref="V305:Y305"/>
    <mergeCell ref="V306:Y306"/>
    <mergeCell ref="AB303:AC303"/>
    <mergeCell ref="AB304:AC304"/>
    <mergeCell ref="AB305:AC305"/>
    <mergeCell ref="AB306:AC306"/>
    <mergeCell ref="V313:Y313"/>
    <mergeCell ref="AB313:AC313"/>
    <mergeCell ref="V327:Y327"/>
    <mergeCell ref="AB10:AC10"/>
    <mergeCell ref="AB39:AC39"/>
    <mergeCell ref="AB12:AC12"/>
    <mergeCell ref="V12:Y12"/>
    <mergeCell ref="V21:Y21"/>
    <mergeCell ref="V150:Y150"/>
    <mergeCell ref="V123:Y123"/>
    <mergeCell ref="V222:Y222"/>
    <mergeCell ref="V227:Y227"/>
    <mergeCell ref="V39:Y39"/>
    <mergeCell ref="V24:Y24"/>
    <mergeCell ref="AB91:AC91"/>
    <mergeCell ref="AB86:AC86"/>
    <mergeCell ref="AB21:AC21"/>
    <mergeCell ref="AB22:AC22"/>
    <mergeCell ref="AB23:AC23"/>
    <mergeCell ref="AB24:AC24"/>
    <mergeCell ref="AB27:AC27"/>
    <mergeCell ref="V27:Y27"/>
    <mergeCell ref="AD1:AE1"/>
    <mergeCell ref="AB1:AC1"/>
    <mergeCell ref="Z2:AA2"/>
    <mergeCell ref="Z4:AA4"/>
    <mergeCell ref="AD2:AE2"/>
    <mergeCell ref="AD4:AE4"/>
    <mergeCell ref="Z1:AA1"/>
    <mergeCell ref="AB4:AC4"/>
    <mergeCell ref="AB2:AC2"/>
    <mergeCell ref="AD5:AE5"/>
    <mergeCell ref="A1:B1"/>
    <mergeCell ref="A2:B2"/>
    <mergeCell ref="A4:B4"/>
    <mergeCell ref="A5:B5"/>
    <mergeCell ref="V23:Y23"/>
    <mergeCell ref="V10:Y10"/>
    <mergeCell ref="V2:Y2"/>
    <mergeCell ref="V1:Y1"/>
    <mergeCell ref="S2:U2"/>
    <mergeCell ref="D2:R2"/>
    <mergeCell ref="D1:U1"/>
    <mergeCell ref="V22:Y22"/>
    <mergeCell ref="A3:B3"/>
    <mergeCell ref="V4:Y4"/>
    <mergeCell ref="V5:Y5"/>
    <mergeCell ref="AB5:AC5"/>
    <mergeCell ref="T4:U4"/>
    <mergeCell ref="Z3:AA3"/>
    <mergeCell ref="AD3:AE3"/>
    <mergeCell ref="AB3:AC3"/>
    <mergeCell ref="D3:N3"/>
    <mergeCell ref="P3:Q3"/>
    <mergeCell ref="V3:Y3"/>
    <mergeCell ref="S3:U3"/>
    <mergeCell ref="Z5:AA5"/>
    <mergeCell ref="D4:G4"/>
    <mergeCell ref="I4:N4"/>
    <mergeCell ref="V221:Y221"/>
    <mergeCell ref="V218:Y218"/>
    <mergeCell ref="V86:Y86"/>
    <mergeCell ref="V91:Y91"/>
    <mergeCell ref="V155:Y155"/>
    <mergeCell ref="AB378:AC378"/>
    <mergeCell ref="V378:Y378"/>
    <mergeCell ref="AB383:AC383"/>
    <mergeCell ref="V298:Y298"/>
    <mergeCell ref="V289:Y289"/>
    <mergeCell ref="V232:Y232"/>
    <mergeCell ref="V249:Y249"/>
    <mergeCell ref="AB123:AC123"/>
    <mergeCell ref="AB150:AC150"/>
    <mergeCell ref="AB155:AC155"/>
    <mergeCell ref="AB218:AC218"/>
    <mergeCell ref="AB222:AC222"/>
    <mergeCell ref="AB227:AC227"/>
    <mergeCell ref="AB221:AC221"/>
    <mergeCell ref="AB232:AC232"/>
    <mergeCell ref="AB289:AC289"/>
    <mergeCell ref="AB298:AC298"/>
    <mergeCell ref="V245:Y245"/>
    <mergeCell ref="AB245:AC245"/>
    <mergeCell ref="AB249:AC249"/>
    <mergeCell ref="V293:Y293"/>
    <mergeCell ref="AB293:AC293"/>
    <mergeCell ref="V266:Y266"/>
    <mergeCell ref="AB266:AC266"/>
  </mergeCells>
  <phoneticPr fontId="113"/>
  <pageMargins left="0.19685039370078741" right="0.19685039370078741" top="0.98425196850393704" bottom="0.98425196850393704" header="0.19685039370078741" footer="0.19685039370078741"/>
  <pageSetup paperSize="9" orientation="landscape" r:id="rId1"/>
  <headerFooter alignWithMargins="0">
    <oddHeader>&amp;R&amp;"Arial,太字"&amp;8 &amp;U4.1  Survey Plan</oddHeader>
    <oddFooter>&amp;R&amp;"Arial,太字"&amp;8&amp;P/&amp;N</oddFooter>
  </headerFooter>
  <rowBreaks count="11" manualBreakCount="11">
    <brk id="36" max="33" man="1"/>
    <brk id="69" max="33" man="1"/>
    <brk id="91" max="33" man="1"/>
    <brk id="123" max="33" man="1"/>
    <brk id="155" max="33" man="1"/>
    <brk id="187" max="33" man="1"/>
    <brk id="222" max="33" man="1"/>
    <brk id="252" max="33" man="1"/>
    <brk id="293" max="33" man="1"/>
    <brk id="320" max="33" man="1"/>
    <brk id="364" max="33" man="1"/>
  </rowBreaks>
  <ignoredErrors>
    <ignoredError sqref="G10 G14 G16 G27 G31 G39 G41 G43 G45 G47 G49 G56 G58 G60 M77 G62 G64 G66 G74 G76 G78 G80 G82 G84 G86 G94 G96 G98 G100 G102 G104 G112 G114 G116 G118 G126 G128 G136 G138 G140 G142 G144 G148 G150 G152 G158 G160 G162 G164 G166 G168 G170 G178 G180 G182 G210 I17 I15 Q21 R21:R23 M75 M63 M109:N111 M113 M127 H125:L128 M9:M10 G12:N12 H8:L10 G8 N8:N10 J56:L61 O21:O24 S21:U24 Q24 P22:P24 A109:D109 I61 I64:L65 M57:M61 A123:E123 A376:C376 D69 M125 H14:H17 S27:U27 O27:Q27 J29:M29 G29 O28:U32 M41:M42 I39:N40 N56:N57 J50:J53 I56:I59 N41:N44 N47:N48 G51:G54 D53 A70:B70 G72 M65 Q91 O91 O90:Q90 R86:U86 O86:P86 I85:I86 A90:D90 H93:K93 H95 H96:J97 H100:I101 N99 K97 J101 H104:J105 N103 A110:C110 M115:M117 R122 G122:N124 S122:U124 G133:G134 N133:N135 P222 I143:I145 R150:U150 O150:P150 P154 O154:O155 Q154:Q155 G154:G156 I166:I169 O156:Q159 G174:G176 N174:N179 N181 G186:G188 G196:G198 G212:G214 R218:U218 R220:R221 S220:U222 Q221:Q222 G220:G223 G241:G243 G267 A133:D133 A293:C293 A294 A365:B365 AB1:AB5 X1:X5 W25 D21:D25 W12:AC12 G1:N7 W7 W8:X8 W9 Y1:AA9 AC1:AC9 W10:AC10 W11 Y11:AA11 AC11 W15 W14:AB14 V16:AB16 Y15:AA15 G19:N25 W17:W20 Y17:AA20 AC14:AC20 W21:AC24 Y25:AA25 AC25 A35:C36 A19:C25 N32 W28 W27:AC27 Y28:AA28 Y29:AB29 Y31:AB31 Y30:AA30 Y32:AA32 AC28:AC32 AB33 W35 Y35:AA35 AC35 H38:N38 D36 V36:AC36 G35:N37 A37:B37 W54:AA54 D55 I54:N55 W57 N59:N61 W63 H62:L63 W37:W38 Y37:AA38 AC37:AC38 W39:AC39 W40 W42 W41:AB41 Y40:AA40 V43:AB43 Y42:AA42 W44 W46 W45:AB45 Y44:AA44 W47:X47 AB47 V53:AC53 Y49:AB49 Y46:AA48 Y50:AA52 W55 W56:X56 AB56 W59 V58:AB58 Y55:AA57 V60:X60 AB60 W61 Y59:AA61 W62:AB62 Y63:AA63 W64:AB64 W65 W66:X66 AB66 V109:AC109 W67:W68 G68:G70 V69:AC69 V70:W70 W71 AB74 AB76 AB78 Y80:AB80 AB82 W85 Y84:AB84 Y81:AA83 W86:AC86 Y85:AA85 W87 Y87:AA87 AC87 AB88 W90 Y90:AA90 AC90 W91:AC91 M79:M81 N64:N65 A92:B92 G90:K92 G109:J110 Y122:AA122 L90:N93 K105 W110:W111 N112:N115 W115 N117 K119 W92:W93 W94:AB94 Y92:AA93 W95 W96:AB96 Y95:AA95 W97 W98:AB98 Y97:AA97 W99 W100:X100 AB100 W101 W102:X102 AB102 W103 W104:X104 AB104 W105:W106 W113 W112:AB112 Y110:AA111 Y113:AA113 W114:AB114 V116:X116 AB116 W117 W119 W118:AB118 Y115:AA117 Y119:AA119 X120 AB120 W123:AC123 A125:E128 A124:B124 E124 A134:C134 W124:AA124 V134:W134 W135 A135:D137 E133:E137 N137 H133:M137 X126 AB126 X128 AB128 AC124:AC128 W125:W128 Y125:AA128 A122:D122 AC122 V133:AC133 W132 Y132:AA132 AC132 W137 W136:AB136 Y134:AA135 AB138 Z140:AB140 Y137:AA137 Z142:AB142 Z141:AA141 Z144:AC144 Z143:AA143 G146:J146 AB146 AB148 Z145:AA149 Z150:AC150 AB152 Z151:AA152 V174:AC175 W155:AC155 V156:W156 A174:D175 A156:B156 A176:C176 W157 N161:N165 L163:L167 H147:J149 H166:H171 L169:L171 J165:J171 I171 K167:K171 W179 I183 W158:X158 AB158 AB160 W159 AB162 AB164 W167 AB166 W169 V168:X168 AB168 W171 V170:X170 AB170 Y156:AA171 V172:AB172 K174:K177 W176:W177 W178:X178 AB178 V180:X180 AB180 Y182:AC182 Y184:AB184 A186:D187 V186:AC187 A195:D197 A188:B188 A198:C198 A214:C214 W198:W199 Y198:AA199 W214 Y214:AA214 AC214 W188:W189 A189:D189 E186:E189 V196:AC197 Y188:AA189 AC188:AC189 X190 X192 X194:AB194 W195 Y195:AA195 AC195 E195:E199 A199:D199 V212:AC213 AC198:AC199 W211 X200:AB200 V202:AB202 Y204:AB204 AB206 AB208 Z215:AA215 A215:D215 Z219:AA222 X216 AB216 A219:D222 B223 A234:D234 A233:C233 A243:C243 W223 Y223:AA223 AC223 Y233 AA233 V241:AC242 W243 A224:D224 H219:H224 E219:E224 S232:U232 E232:E234 A232:D232 G231:G233 A241:D242 G247 J247:K247 E252:E253 A251:D252 G251:G253 I94:N95 E241:E244 V244:W244 A244:D244 H247:H248 X225 AB225 X229:AB229 W233:W234 Y234:AA234 AC233:AC234 AB235 Y237:AB237 AB239 W247 AC243:AC244 Y243:AA244 Y251:AA251 AC251 A253:B253 W253 Y253:AA253 AC253 G283 W267 Y267:AA267 AC267 W283 Y283 AC283 AA283 H282:H283 A254:C254 H267:H268 A263:C268 H278:H279 A278:C279 A282:C286 X255:AB255 X257 X261 X269 AB269 V271:AB271 AB275 AB277 AB285 X285 W294 Y294 W337 W307 Y307 AA307 AC307 A306:C308 A312:C314 X296:AB296 X300:AB300 V317:X317 A321:B321 W321 Y321 AA321 AC321 W353 Y337:AA337 AC337 W365 Y353:AA353 AC353 A331:C332 A335:C338 A359:C364 X323 X325 V341:Y347 AB341:AC341 AB361 W379 W387 Y365:AA365 AC365 Y379:AA379 AC379 Y387:AC387 A366:C366 A373:C373 A379:C380 A390:C392 X381:Z381 AB381 X389 AB389 E387 E379 E365 E337 E353 E321 E294 E283 A247:E247 E109:E110 E92 E35:E37 A1:E12 E20:E25 E307 E267 A91:E91 A106:D106 A289:C291 A385:C388 A383:C383 V367:AC367 A322:C324 AB323:AC323 A258:C258 H250:H253 AB309:AC309 H275:H276 A275:C276 G229:H229 A218:E218 I210:M210 A211:D213 E211:E215 A177:D181 E174:E181 K179:K181 L174:M181 A182:E183 I174:J181 J160:J163 A157:D159 K160:K165 H160:I165 N153:N159 K109:L117 L104:N105 H102:M103 K100:N101 H98:M99 L96:N97 H87:K87 J84:K86 H84:H86 L84:N87 N81:N83 M83 I74:L79 N74:N79 I67:I71 A67:C69 D67 E67:E70 M48 I42:I44 M44 I30:M32 N29:N30 H29:H32 H27:N28 A27:E32 A14:E17 V29:X33 V1:W6 V128 P10:U10 P12:U12 R90:U91 R124 R154:U159 O174:U181 O210:U210 O25:U25 O1:U9 O35:U38 O109:U117 O133:U137 R125:U128 R233:U234 P252:AC252 O87:U87 I73:N73 P220:Q220 O151:U152 K49:N53 P39:U39 O19:U20 J14:U17 G218:P218 I219:U219 I220:O222 I223:U224 O253:U253 G307:U307 N62:U63 O122:Q128 M166:U171 H186:U189 H195:U199 M247:U247 O251:U251 I267:U267 I283:U283 G294:U294 G321:U321 G353:U353 G337:U337 G365:U365 G387:U387 G106:U106 K138:U139 H241:U244 G379:U379 H11:U11 I251:N253 N125:N128 J229:Q229 M45:N46 A38:E46 J41:L48 W48:W52 AC40:AC52 D47:D50 H39:H61 A47:C55 O40:U61 I46:I53 E47:E55 V45:V49 J66:N72 A56:E66 Y65:AA68 AC54:AC68 V62:V66 Y70:AA79 O64:U85 H64:H79 AC70:AC85 A71:E87 H80:L83 V72:X84 AB72 Y99:AA106 O92:U105 A93:E105 AC92:AC106 V96:V104 AC110:AC119 A111:E119 L118:U119 H111:J119 V114:V115 V117:V120 I138:I141 N140:N143 H138:H145 J139:J145 L140:L147 A138:E149 K141:K149 O140:U149 N145:N151 A150:D155 H150:K159 L149:L157 E150:E159 AC151:AC153 Z138:AA139 V138:Y152 W154 O153:AA153 AC134:AC143 AC145:AC149 L159:L161 A160:E171 O160:U165 M140:M165 V160:X166 AC156:AC171 W181 J182:U183 H174:H183 V182:X184 Y176:AA181 AC176:AC181 Y183:AA183 AC183 Y210:AA211 I211:U215 H210:H215 A210:E210 AC210:AC211 V192:V194 V204:X210 A229:E231 R229:U231 H230:Q234 V235:X239 V257 V275:X277 V287:AB287 A295:C301 A317:C320 AB311:AC311 V309:Y316 AC310 AB313:AC313 AC312 AB315:AC315 AC314 AB317:AC317 AC316 AB325:AC325 V325 AC324 A345:C355 AB343:AC343 AC342 AB345:AC345 AC344 AB347:AC347 AC346 V371:AC371 V370:W370 Y370:AA370 V369:AC369 V368:AA368 AC368 AC370 Y382:Z382 V383 AC130 Y130:AA130 W130 AB131 Y154:AA154 AC154" formula="1"/>
    <ignoredError sqref="AC247 Y247:AA247 AB247 X247" evalError="1" formula="1"/>
    <ignoredError sqref="AD247" evalError="1"/>
  </ignoredErrors>
</worksheet>
</file>

<file path=xl/worksheets/sheet7.xml><?xml version="1.0" encoding="utf-8"?>
<worksheet xmlns="http://schemas.openxmlformats.org/spreadsheetml/2006/main" xmlns:r="http://schemas.openxmlformats.org/officeDocument/2006/relationships">
  <sheetPr>
    <tabColor indexed="12"/>
  </sheetPr>
  <dimension ref="A1:AX202"/>
  <sheetViews>
    <sheetView view="pageBreakPreview" zoomScale="110" zoomScaleNormal="200" zoomScaleSheetLayoutView="110" workbookViewId="0">
      <selection activeCell="BS16" sqref="BS16"/>
    </sheetView>
  </sheetViews>
  <sheetFormatPr defaultRowHeight="7.5"/>
  <cols>
    <col min="1" max="1" width="0.375" style="171" customWidth="1"/>
    <col min="2" max="2" width="4.625" style="200" customWidth="1"/>
    <col min="3" max="3" width="4.625" style="215" customWidth="1"/>
    <col min="4" max="4" width="0.375" style="215" customWidth="1"/>
    <col min="5" max="5" width="4.625" style="216" customWidth="1"/>
    <col min="6" max="6" width="0.375" style="216" customWidth="1"/>
    <col min="7" max="7" width="4.625" style="217" customWidth="1"/>
    <col min="8" max="8" width="4.125" style="168" customWidth="1"/>
    <col min="9" max="10" width="0.375" style="168" customWidth="1"/>
    <col min="11" max="11" width="1" style="168" customWidth="1"/>
    <col min="12" max="12" width="0.375" style="168" customWidth="1"/>
    <col min="13" max="13" width="4.625" style="168" customWidth="1"/>
    <col min="14" max="14" width="0.375" style="168" customWidth="1"/>
    <col min="15" max="15" width="4.625" style="218" customWidth="1"/>
    <col min="16" max="16" width="0.375" style="168" customWidth="1"/>
    <col min="17" max="17" width="4.625" style="169" customWidth="1"/>
    <col min="18" max="18" width="0.375" style="168" customWidth="1"/>
    <col min="19" max="19" width="4.625" style="170" customWidth="1"/>
    <col min="20" max="20" width="0.375" style="119" customWidth="1"/>
    <col min="21" max="21" width="4.625" style="207" customWidth="1"/>
    <col min="22" max="22" width="0.375" style="119" customWidth="1"/>
    <col min="23" max="23" width="4.625" style="207" customWidth="1"/>
    <col min="24" max="24" width="0.375" style="119" customWidth="1"/>
    <col min="25" max="25" width="4.625" style="170" customWidth="1"/>
    <col min="26" max="26" width="0.375" style="119" customWidth="1"/>
    <col min="27" max="27" width="4.625" style="207" customWidth="1"/>
    <col min="28" max="28" width="0.375" style="119" customWidth="1"/>
    <col min="29" max="29" width="4.625" style="207" customWidth="1"/>
    <col min="30" max="30" width="0.375" style="119" customWidth="1"/>
    <col min="31" max="31" width="4.625" style="170" customWidth="1"/>
    <col min="32" max="32" width="0.375" style="119" customWidth="1"/>
    <col min="33" max="33" width="4.625" style="207" customWidth="1"/>
    <col min="34" max="34" width="0.375" style="119" customWidth="1"/>
    <col min="35" max="35" width="4.625" style="207" customWidth="1"/>
    <col min="36" max="36" width="0.375" style="119" customWidth="1"/>
    <col min="37" max="37" width="4.625" style="170" customWidth="1"/>
    <col min="38" max="38" width="0.375" style="119" customWidth="1"/>
    <col min="39" max="39" width="4.625" style="207" customWidth="1"/>
    <col min="40" max="40" width="0.375" style="119" customWidth="1"/>
    <col min="41" max="41" width="4.625" style="207" customWidth="1"/>
    <col min="42" max="42" width="0.375" style="119" customWidth="1"/>
    <col min="43" max="43" width="0.375" style="126" customWidth="1"/>
    <col min="44" max="44" width="45.875" style="126" customWidth="1"/>
    <col min="45" max="16384" width="9" style="126"/>
  </cols>
  <sheetData>
    <row r="1" spans="1:50" ht="7.5" customHeight="1">
      <c r="A1" s="2443" t="s">
        <v>32</v>
      </c>
      <c r="B1" s="2444"/>
      <c r="C1" s="2444"/>
      <c r="D1" s="2444"/>
      <c r="E1" s="2445"/>
      <c r="F1" s="2433" t="s">
        <v>126</v>
      </c>
      <c r="G1" s="2433"/>
      <c r="H1" s="2433"/>
      <c r="I1" s="2434"/>
      <c r="J1" s="167"/>
      <c r="L1" s="169"/>
      <c r="N1" s="170"/>
      <c r="O1" s="171"/>
      <c r="P1" s="126"/>
      <c r="Q1" s="126"/>
      <c r="R1" s="126"/>
      <c r="S1" s="126"/>
      <c r="T1" s="170"/>
      <c r="U1" s="171"/>
      <c r="V1" s="126"/>
      <c r="W1" s="126"/>
      <c r="X1" s="126"/>
      <c r="Y1" s="126"/>
      <c r="Z1" s="170"/>
      <c r="AA1" s="171"/>
      <c r="AB1" s="126"/>
      <c r="AC1" s="126"/>
      <c r="AD1" s="126"/>
      <c r="AE1" s="126"/>
      <c r="AF1" s="170"/>
      <c r="AG1" s="171"/>
      <c r="AH1" s="126"/>
      <c r="AI1" s="126"/>
      <c r="AJ1" s="126"/>
      <c r="AK1" s="126"/>
      <c r="AL1" s="126"/>
      <c r="AM1" s="126"/>
      <c r="AN1" s="126"/>
      <c r="AO1" s="126"/>
      <c r="AP1" s="126"/>
    </row>
    <row r="2" spans="1:50" ht="7.5" customHeight="1">
      <c r="A2" s="172"/>
      <c r="B2" s="2446" t="s">
        <v>127</v>
      </c>
      <c r="C2" s="2446"/>
      <c r="D2" s="173"/>
      <c r="E2" s="174" t="s">
        <v>128</v>
      </c>
      <c r="F2" s="175"/>
      <c r="G2" s="2447">
        <v>1000</v>
      </c>
      <c r="H2" s="2447"/>
      <c r="I2" s="176"/>
      <c r="K2" s="167"/>
      <c r="M2" s="169"/>
      <c r="O2" s="170"/>
      <c r="P2" s="171"/>
      <c r="Q2" s="126"/>
      <c r="R2" s="126"/>
      <c r="S2" s="126"/>
      <c r="T2" s="126"/>
      <c r="U2" s="170"/>
      <c r="V2" s="171"/>
      <c r="W2" s="126"/>
      <c r="X2" s="126"/>
      <c r="Y2" s="126"/>
      <c r="Z2" s="126"/>
      <c r="AA2" s="170"/>
      <c r="AB2" s="171"/>
      <c r="AC2" s="126"/>
      <c r="AD2" s="126"/>
      <c r="AE2" s="126"/>
      <c r="AF2" s="126"/>
      <c r="AG2" s="170"/>
      <c r="AH2" s="171"/>
      <c r="AI2" s="126"/>
      <c r="AJ2" s="126"/>
      <c r="AK2" s="126"/>
      <c r="AL2" s="126"/>
      <c r="AM2" s="126"/>
      <c r="AN2" s="126"/>
      <c r="AO2" s="126"/>
      <c r="AP2" s="126"/>
    </row>
    <row r="3" spans="1:50" ht="7.5" customHeight="1">
      <c r="A3" s="172"/>
      <c r="B3" s="2448"/>
      <c r="C3" s="2448"/>
      <c r="D3" s="117"/>
      <c r="E3" s="177" t="s">
        <v>129</v>
      </c>
      <c r="F3" s="178"/>
      <c r="G3" s="2449">
        <v>7</v>
      </c>
      <c r="H3" s="2449"/>
      <c r="I3" s="179"/>
      <c r="K3" s="167"/>
      <c r="M3" s="169"/>
      <c r="O3" s="170"/>
      <c r="P3" s="171"/>
      <c r="Q3" s="126"/>
      <c r="R3" s="126"/>
      <c r="S3" s="126"/>
      <c r="T3" s="126"/>
      <c r="U3" s="170"/>
      <c r="V3" s="171"/>
      <c r="W3" s="126"/>
      <c r="X3" s="126"/>
      <c r="Y3" s="126"/>
      <c r="Z3" s="126"/>
      <c r="AA3" s="170"/>
      <c r="AB3" s="171"/>
      <c r="AC3" s="126"/>
      <c r="AD3" s="126"/>
      <c r="AE3" s="126"/>
      <c r="AF3" s="126"/>
      <c r="AG3" s="170"/>
      <c r="AH3" s="171"/>
      <c r="AI3" s="126"/>
      <c r="AJ3" s="126"/>
      <c r="AK3" s="126"/>
      <c r="AL3" s="126"/>
      <c r="AM3" s="126"/>
      <c r="AN3" s="126"/>
      <c r="AO3" s="126"/>
      <c r="AP3" s="126"/>
    </row>
    <row r="4" spans="1:50" ht="7.5" customHeight="1">
      <c r="A4" s="180"/>
      <c r="B4" s="2425" t="s">
        <v>50</v>
      </c>
      <c r="C4" s="2425"/>
      <c r="D4" s="181"/>
      <c r="E4" s="182"/>
      <c r="F4" s="183"/>
      <c r="G4" s="2426">
        <v>2</v>
      </c>
      <c r="H4" s="2426"/>
      <c r="I4" s="184"/>
      <c r="K4" s="167"/>
      <c r="M4" s="169"/>
      <c r="O4" s="170"/>
      <c r="P4" s="171"/>
      <c r="Q4" s="126"/>
      <c r="R4" s="126"/>
      <c r="S4" s="126"/>
      <c r="T4" s="126"/>
      <c r="U4" s="170"/>
      <c r="V4" s="171"/>
      <c r="W4" s="126"/>
      <c r="X4" s="126"/>
      <c r="Y4" s="126"/>
      <c r="Z4" s="126"/>
      <c r="AA4" s="170"/>
      <c r="AB4" s="171"/>
      <c r="AC4" s="126"/>
      <c r="AD4" s="126"/>
      <c r="AE4" s="126"/>
      <c r="AF4" s="126"/>
      <c r="AG4" s="170"/>
      <c r="AH4" s="171"/>
      <c r="AI4" s="126"/>
      <c r="AJ4" s="126"/>
      <c r="AK4" s="126"/>
      <c r="AL4" s="126"/>
      <c r="AM4" s="126"/>
      <c r="AN4" s="126"/>
      <c r="AO4" s="126"/>
      <c r="AP4" s="126"/>
    </row>
    <row r="5" spans="1:50" ht="7.5" customHeight="1">
      <c r="A5" s="172"/>
      <c r="B5" s="2427" t="s">
        <v>52</v>
      </c>
      <c r="C5" s="2427"/>
      <c r="D5" s="117"/>
      <c r="E5" s="185"/>
      <c r="F5" s="178"/>
      <c r="G5" s="2428">
        <v>0.25</v>
      </c>
      <c r="H5" s="2428"/>
      <c r="I5" s="186"/>
      <c r="K5" s="167"/>
      <c r="M5" s="169"/>
      <c r="O5" s="170"/>
      <c r="P5" s="171"/>
      <c r="Q5" s="126"/>
      <c r="R5" s="126"/>
      <c r="S5" s="126"/>
      <c r="T5" s="126"/>
      <c r="U5" s="170"/>
      <c r="V5" s="171"/>
      <c r="W5" s="126"/>
      <c r="X5" s="126"/>
      <c r="Y5" s="126"/>
      <c r="Z5" s="126"/>
      <c r="AA5" s="170"/>
      <c r="AB5" s="171"/>
      <c r="AC5" s="126"/>
      <c r="AD5" s="126"/>
      <c r="AE5" s="126"/>
      <c r="AF5" s="126"/>
      <c r="AG5" s="170"/>
      <c r="AH5" s="171"/>
      <c r="AI5" s="126"/>
      <c r="AJ5" s="126"/>
      <c r="AK5" s="126"/>
      <c r="AL5" s="126"/>
      <c r="AM5" s="126"/>
      <c r="AN5" s="126"/>
      <c r="AO5" s="126"/>
      <c r="AP5" s="126"/>
    </row>
    <row r="6" spans="1:50" ht="7.5" customHeight="1">
      <c r="A6" s="180"/>
      <c r="B6" s="2425" t="s">
        <v>53</v>
      </c>
      <c r="C6" s="2425"/>
      <c r="D6" s="181"/>
      <c r="E6" s="182"/>
      <c r="F6" s="183"/>
      <c r="G6" s="2429">
        <v>0.25</v>
      </c>
      <c r="H6" s="2429"/>
      <c r="I6" s="184"/>
      <c r="K6" s="167"/>
      <c r="M6" s="169"/>
      <c r="O6" s="170"/>
      <c r="P6" s="171"/>
      <c r="Q6" s="126"/>
      <c r="R6" s="126"/>
      <c r="S6" s="126"/>
      <c r="T6" s="126"/>
      <c r="U6" s="170"/>
      <c r="V6" s="171"/>
      <c r="W6" s="126"/>
      <c r="X6" s="126"/>
      <c r="Y6" s="126"/>
      <c r="Z6" s="126"/>
      <c r="AA6" s="170"/>
      <c r="AB6" s="171"/>
      <c r="AC6" s="126"/>
      <c r="AD6" s="126"/>
      <c r="AE6" s="126"/>
      <c r="AF6" s="126"/>
      <c r="AG6" s="170"/>
      <c r="AH6" s="171"/>
      <c r="AI6" s="126"/>
      <c r="AJ6" s="126"/>
      <c r="AK6" s="126"/>
      <c r="AL6" s="126"/>
      <c r="AM6" s="126"/>
      <c r="AN6" s="126"/>
      <c r="AO6" s="126"/>
      <c r="AP6" s="126"/>
    </row>
    <row r="7" spans="1:50" ht="7.5" customHeight="1">
      <c r="A7" s="187"/>
      <c r="B7" s="188"/>
      <c r="C7" s="189"/>
      <c r="D7" s="189"/>
      <c r="E7" s="189"/>
      <c r="F7" s="189"/>
      <c r="G7" s="190"/>
      <c r="H7" s="191"/>
      <c r="I7" s="191"/>
      <c r="J7" s="191"/>
      <c r="K7" s="191"/>
      <c r="L7" s="191"/>
      <c r="M7" s="191"/>
      <c r="N7" s="190"/>
      <c r="O7" s="192"/>
      <c r="P7" s="193"/>
      <c r="Q7" s="194"/>
      <c r="R7" s="195"/>
      <c r="T7" s="171"/>
      <c r="U7" s="126"/>
      <c r="V7" s="126"/>
      <c r="W7" s="126"/>
      <c r="X7" s="126"/>
      <c r="Z7" s="171"/>
      <c r="AA7" s="126"/>
      <c r="AB7" s="126"/>
      <c r="AC7" s="126"/>
      <c r="AD7" s="126"/>
      <c r="AF7" s="171"/>
      <c r="AG7" s="126"/>
      <c r="AH7" s="126"/>
      <c r="AI7" s="126"/>
      <c r="AJ7" s="126"/>
      <c r="AL7" s="171"/>
      <c r="AM7" s="126"/>
      <c r="AN7" s="126"/>
      <c r="AO7" s="126"/>
      <c r="AP7" s="126"/>
    </row>
    <row r="8" spans="1:50" ht="7.5" customHeight="1">
      <c r="A8" s="2352" t="s">
        <v>81</v>
      </c>
      <c r="B8" s="2353"/>
      <c r="C8" s="2352" t="s">
        <v>113</v>
      </c>
      <c r="D8" s="2353"/>
      <c r="E8" s="2454" t="s">
        <v>130</v>
      </c>
      <c r="F8" s="2455"/>
      <c r="G8" s="2432" t="s">
        <v>131</v>
      </c>
      <c r="H8" s="2433"/>
      <c r="I8" s="2433"/>
      <c r="J8" s="2433"/>
      <c r="K8" s="2433"/>
      <c r="L8" s="2433"/>
      <c r="M8" s="2433"/>
      <c r="N8" s="2433"/>
      <c r="O8" s="2433"/>
      <c r="P8" s="2433"/>
      <c r="Q8" s="2433"/>
      <c r="R8" s="2434"/>
      <c r="S8" s="2443" t="s">
        <v>132</v>
      </c>
      <c r="T8" s="2444"/>
      <c r="U8" s="2444"/>
      <c r="V8" s="2444"/>
      <c r="W8" s="2444"/>
      <c r="X8" s="2444"/>
      <c r="Y8" s="2444"/>
      <c r="Z8" s="2444"/>
      <c r="AA8" s="2444"/>
      <c r="AB8" s="2444"/>
      <c r="AC8" s="2444"/>
      <c r="AD8" s="2444"/>
      <c r="AE8" s="2444"/>
      <c r="AF8" s="2444"/>
      <c r="AG8" s="2444"/>
      <c r="AH8" s="2444"/>
      <c r="AI8" s="2444"/>
      <c r="AJ8" s="2444"/>
      <c r="AK8" s="2444"/>
      <c r="AL8" s="2444"/>
      <c r="AM8" s="2444"/>
      <c r="AN8" s="2444"/>
      <c r="AO8" s="2444"/>
      <c r="AP8" s="2445"/>
      <c r="AQ8" s="2352" t="s">
        <v>115</v>
      </c>
      <c r="AR8" s="2353"/>
      <c r="AS8" s="542"/>
      <c r="AT8" s="542"/>
      <c r="AU8" s="542"/>
      <c r="AV8" s="542"/>
      <c r="AW8" s="542"/>
      <c r="AX8" s="542"/>
    </row>
    <row r="9" spans="1:50" ht="7.5" customHeight="1">
      <c r="A9" s="2354"/>
      <c r="B9" s="2355"/>
      <c r="C9" s="2354" t="s">
        <v>116</v>
      </c>
      <c r="D9" s="2355"/>
      <c r="E9" s="2435" t="s">
        <v>133</v>
      </c>
      <c r="F9" s="2436"/>
      <c r="G9" s="1265" t="s">
        <v>21</v>
      </c>
      <c r="H9" s="2435" t="s">
        <v>134</v>
      </c>
      <c r="I9" s="2437"/>
      <c r="J9" s="2437"/>
      <c r="K9" s="2437"/>
      <c r="L9" s="2437"/>
      <c r="M9" s="2437"/>
      <c r="N9" s="2436"/>
      <c r="O9" s="2438" t="s">
        <v>89</v>
      </c>
      <c r="P9" s="2439"/>
      <c r="Q9" s="2440" t="s">
        <v>127</v>
      </c>
      <c r="R9" s="2441"/>
      <c r="S9" s="2432" t="s">
        <v>135</v>
      </c>
      <c r="T9" s="2433"/>
      <c r="U9" s="2433"/>
      <c r="V9" s="2433"/>
      <c r="W9" s="2433"/>
      <c r="X9" s="2434"/>
      <c r="Y9" s="2432" t="s">
        <v>136</v>
      </c>
      <c r="Z9" s="2433"/>
      <c r="AA9" s="2433"/>
      <c r="AB9" s="2433"/>
      <c r="AC9" s="2433"/>
      <c r="AD9" s="2434"/>
      <c r="AE9" s="2432" t="s">
        <v>137</v>
      </c>
      <c r="AF9" s="2433"/>
      <c r="AG9" s="2433"/>
      <c r="AH9" s="2433"/>
      <c r="AI9" s="2433"/>
      <c r="AJ9" s="2434"/>
      <c r="AK9" s="2432" t="s">
        <v>138</v>
      </c>
      <c r="AL9" s="2433"/>
      <c r="AM9" s="2433"/>
      <c r="AN9" s="2433"/>
      <c r="AO9" s="2433"/>
      <c r="AP9" s="2434"/>
      <c r="AQ9" s="2354"/>
      <c r="AR9" s="2355"/>
    </row>
    <row r="10" spans="1:50" ht="7.5" customHeight="1">
      <c r="A10" s="2354"/>
      <c r="B10" s="2355"/>
      <c r="C10" s="2354"/>
      <c r="D10" s="2355"/>
      <c r="E10" s="2435"/>
      <c r="F10" s="2436"/>
      <c r="G10" s="1265"/>
      <c r="H10" s="2435"/>
      <c r="I10" s="2437"/>
      <c r="J10" s="2437"/>
      <c r="K10" s="2437"/>
      <c r="L10" s="2437"/>
      <c r="M10" s="2437"/>
      <c r="N10" s="2436"/>
      <c r="O10" s="2438" t="s">
        <v>139</v>
      </c>
      <c r="P10" s="2439"/>
      <c r="Q10" s="2456" t="s">
        <v>51</v>
      </c>
      <c r="R10" s="2457"/>
      <c r="S10" s="2450" t="str">
        <f>'3.1Cost by Sub-contractors'!N3</f>
        <v>Qty</v>
      </c>
      <c r="T10" s="2451"/>
      <c r="U10" s="2452" t="str">
        <f>'3.1Cost by Sub-contractors'!L3</f>
        <v>Unit Price</v>
      </c>
      <c r="V10" s="2453"/>
      <c r="W10" s="2442" t="str">
        <f>'3.1Cost by Sub-contractors'!P3</f>
        <v>Amount</v>
      </c>
      <c r="X10" s="2441"/>
      <c r="Y10" s="2450" t="str">
        <f>'3.1Cost by Sub-contractors'!N3</f>
        <v>Qty</v>
      </c>
      <c r="Z10" s="2451"/>
      <c r="AA10" s="2452" t="str">
        <f>'3.1Cost by Sub-contractors'!L3</f>
        <v>Unit Price</v>
      </c>
      <c r="AB10" s="2453"/>
      <c r="AC10" s="2442" t="str">
        <f>'3.1Cost by Sub-contractors'!P3</f>
        <v>Amount</v>
      </c>
      <c r="AD10" s="2441"/>
      <c r="AE10" s="2450" t="str">
        <f>'3.1Cost by Sub-contractors'!N3</f>
        <v>Qty</v>
      </c>
      <c r="AF10" s="2451"/>
      <c r="AG10" s="2452" t="str">
        <f>'3.1Cost by Sub-contractors'!L3</f>
        <v>Unit Price</v>
      </c>
      <c r="AH10" s="2453"/>
      <c r="AI10" s="2442" t="str">
        <f>'3.1Cost by Sub-contractors'!P3</f>
        <v>Amount</v>
      </c>
      <c r="AJ10" s="2441"/>
      <c r="AK10" s="2450" t="str">
        <f>'3.1Cost by Sub-contractors'!N3</f>
        <v>Qty</v>
      </c>
      <c r="AL10" s="2451"/>
      <c r="AM10" s="2452" t="str">
        <f>'3.1Cost by Sub-contractors'!L3</f>
        <v>Unit Price</v>
      </c>
      <c r="AN10" s="2453"/>
      <c r="AO10" s="2442" t="str">
        <f>'3.1Cost by Sub-contractors'!P3</f>
        <v>Amount</v>
      </c>
      <c r="AP10" s="2441"/>
      <c r="AQ10" s="2354"/>
      <c r="AR10" s="2355"/>
    </row>
    <row r="11" spans="1:50" ht="7.5" customHeight="1">
      <c r="A11" s="2430"/>
      <c r="B11" s="2431"/>
      <c r="C11" s="2430"/>
      <c r="D11" s="2431"/>
      <c r="E11" s="2458"/>
      <c r="F11" s="2459"/>
      <c r="G11" s="554"/>
      <c r="H11" s="2458"/>
      <c r="I11" s="2460"/>
      <c r="J11" s="2460"/>
      <c r="K11" s="2460"/>
      <c r="L11" s="2460"/>
      <c r="M11" s="2460"/>
      <c r="N11" s="2459"/>
      <c r="O11" s="2461"/>
      <c r="P11" s="2462"/>
      <c r="Q11" s="2463"/>
      <c r="R11" s="2411"/>
      <c r="S11" s="2412" t="str">
        <f>'3.1Cost by Sub-contractors'!K7</f>
        <v>(l.m.)</v>
      </c>
      <c r="T11" s="2413"/>
      <c r="U11" s="2414" t="str">
        <f>'3.1Cost by Sub-contractors'!L4</f>
        <v>(USD)</v>
      </c>
      <c r="V11" s="2415"/>
      <c r="W11" s="2410" t="str">
        <f>'3.1Cost by Sub-contractors'!P4</f>
        <v>(USD)</v>
      </c>
      <c r="X11" s="2411"/>
      <c r="Y11" s="2412" t="str">
        <f>'3.1Cost by Sub-contractors'!K8</f>
        <v>(nos.)</v>
      </c>
      <c r="Z11" s="2413"/>
      <c r="AA11" s="2414" t="str">
        <f>'3.1Cost by Sub-contractors'!L4</f>
        <v>(USD)</v>
      </c>
      <c r="AB11" s="2415"/>
      <c r="AC11" s="2410" t="str">
        <f>'3.1Cost by Sub-contractors'!P4</f>
        <v>(USD)</v>
      </c>
      <c r="AD11" s="2411"/>
      <c r="AE11" s="2412" t="str">
        <f>'3.1Cost by Sub-contractors'!K9</f>
        <v>(nos.)</v>
      </c>
      <c r="AF11" s="2413"/>
      <c r="AG11" s="2414" t="str">
        <f>'3.1Cost by Sub-contractors'!L4</f>
        <v>(USD)</v>
      </c>
      <c r="AH11" s="2415"/>
      <c r="AI11" s="2410" t="str">
        <f>'3.1Cost by Sub-contractors'!P4</f>
        <v>(USD)</v>
      </c>
      <c r="AJ11" s="2411"/>
      <c r="AK11" s="2412" t="str">
        <f>'3.1Cost by Sub-contractors'!K10</f>
        <v>(nos.)</v>
      </c>
      <c r="AL11" s="2413"/>
      <c r="AM11" s="2414" t="str">
        <f>'3.1Cost by Sub-contractors'!L4</f>
        <v>(USD)</v>
      </c>
      <c r="AN11" s="2415"/>
      <c r="AO11" s="2410" t="str">
        <f>'3.1Cost by Sub-contractors'!P4</f>
        <v>(USD)</v>
      </c>
      <c r="AP11" s="2411"/>
      <c r="AQ11" s="2430"/>
      <c r="AR11" s="2431"/>
    </row>
    <row r="12" spans="1:50" ht="7.5" customHeight="1">
      <c r="A12" s="543"/>
      <c r="B12" s="2408" t="s">
        <v>140</v>
      </c>
      <c r="C12" s="2408"/>
      <c r="D12" s="2408"/>
      <c r="E12" s="2408"/>
      <c r="F12" s="2408"/>
      <c r="G12" s="2408"/>
      <c r="H12" s="2408"/>
      <c r="I12" s="2408"/>
      <c r="J12" s="2408"/>
      <c r="K12" s="2408"/>
      <c r="L12" s="2408"/>
      <c r="M12" s="2408"/>
      <c r="N12" s="2408"/>
      <c r="O12" s="2408"/>
      <c r="P12" s="2408"/>
      <c r="Q12" s="2408"/>
      <c r="R12" s="2408"/>
      <c r="S12" s="2408"/>
      <c r="T12" s="2408"/>
      <c r="U12" s="2408"/>
      <c r="V12" s="2408"/>
      <c r="W12" s="2408"/>
      <c r="X12" s="2408"/>
      <c r="Y12" s="2408"/>
      <c r="Z12" s="2408"/>
      <c r="AA12" s="2408"/>
      <c r="AB12" s="2408"/>
      <c r="AC12" s="2408"/>
      <c r="AD12" s="2408"/>
      <c r="AE12" s="2408"/>
      <c r="AF12" s="2408"/>
      <c r="AG12" s="2408"/>
      <c r="AH12" s="2408"/>
      <c r="AI12" s="2408"/>
      <c r="AJ12" s="2408"/>
      <c r="AK12" s="2408"/>
      <c r="AL12" s="2408"/>
      <c r="AM12" s="2408"/>
      <c r="AN12" s="2408"/>
      <c r="AO12" s="2408"/>
      <c r="AP12" s="2408"/>
      <c r="AQ12" s="2408"/>
      <c r="AR12" s="2409"/>
    </row>
    <row r="13" spans="1:50" ht="7.5" customHeight="1">
      <c r="A13" s="810"/>
      <c r="B13" s="587" t="str">
        <f>'4.1Plan'!B6</f>
        <v>Danang</v>
      </c>
      <c r="C13" s="2352" t="str">
        <f>'4.1Plan'!C6</f>
        <v>PKG01</v>
      </c>
      <c r="D13" s="2353"/>
      <c r="E13" s="2417" t="str">
        <f>'4.1Plan'!D6</f>
        <v>ML01-1</v>
      </c>
      <c r="F13" s="2418"/>
      <c r="G13" s="1266" t="str">
        <f>'4.1Plan'!G7</f>
        <v>NEE001</v>
      </c>
      <c r="H13" s="2419">
        <f>'4.1Plan'!V7</f>
        <v>-800</v>
      </c>
      <c r="I13" s="2420"/>
      <c r="J13" s="1267"/>
      <c r="K13" s="1268" t="s">
        <v>536</v>
      </c>
      <c r="L13" s="2420">
        <f>'4.1Plan'!X7</f>
        <v>-144.55000000000001</v>
      </c>
      <c r="M13" s="2420"/>
      <c r="N13" s="1269"/>
      <c r="O13" s="1270">
        <f>'4.1Plan'!AB7</f>
        <v>655.45</v>
      </c>
      <c r="P13" s="1271"/>
      <c r="Q13" s="1272"/>
      <c r="R13" s="1273"/>
      <c r="S13" s="196"/>
      <c r="T13" s="1274"/>
      <c r="U13" s="1275"/>
      <c r="V13" s="1276"/>
      <c r="W13" s="1277"/>
      <c r="X13" s="1278"/>
      <c r="Y13" s="196"/>
      <c r="Z13" s="1274"/>
      <c r="AA13" s="1275"/>
      <c r="AB13" s="1276"/>
      <c r="AC13" s="1277"/>
      <c r="AD13" s="1278"/>
      <c r="AE13" s="196"/>
      <c r="AF13" s="1274"/>
      <c r="AG13" s="1275"/>
      <c r="AH13" s="1276"/>
      <c r="AI13" s="1277"/>
      <c r="AJ13" s="1278"/>
      <c r="AK13" s="196"/>
      <c r="AL13" s="1274"/>
      <c r="AM13" s="1275"/>
      <c r="AN13" s="1276"/>
      <c r="AO13" s="1277"/>
      <c r="AP13" s="1278"/>
      <c r="AQ13" s="734"/>
      <c r="AR13" s="730" t="s">
        <v>141</v>
      </c>
    </row>
    <row r="14" spans="1:50" ht="7.5" customHeight="1">
      <c r="A14" s="172"/>
      <c r="B14" s="575"/>
      <c r="C14" s="2401"/>
      <c r="D14" s="2402"/>
      <c r="E14" s="2401"/>
      <c r="F14" s="2402"/>
      <c r="G14" s="1279" t="str">
        <f>'4.1Plan'!G9</f>
        <v>NEE002</v>
      </c>
      <c r="H14" s="2421">
        <f>'4.1Plan'!V9</f>
        <v>-95.45</v>
      </c>
      <c r="I14" s="2416"/>
      <c r="J14" s="1280"/>
      <c r="K14" s="1281" t="s">
        <v>536</v>
      </c>
      <c r="L14" s="2416" t="str">
        <f>'4.1Plan'!X9</f>
        <v>KM000+000</v>
      </c>
      <c r="M14" s="2416"/>
      <c r="N14" s="1282"/>
      <c r="O14" s="1283">
        <f>'4.1Plan'!AB9</f>
        <v>95.45</v>
      </c>
      <c r="P14" s="1284"/>
      <c r="Q14" s="1285"/>
      <c r="R14" s="1286"/>
      <c r="S14" s="197"/>
      <c r="T14" s="1287"/>
      <c r="U14" s="1288"/>
      <c r="V14" s="1289"/>
      <c r="W14" s="1290"/>
      <c r="X14" s="1291"/>
      <c r="Y14" s="197"/>
      <c r="Z14" s="1287"/>
      <c r="AA14" s="1288"/>
      <c r="AB14" s="1289"/>
      <c r="AC14" s="1290"/>
      <c r="AD14" s="1291"/>
      <c r="AE14" s="197"/>
      <c r="AF14" s="1287"/>
      <c r="AG14" s="1288"/>
      <c r="AH14" s="1289"/>
      <c r="AI14" s="1290"/>
      <c r="AJ14" s="1291"/>
      <c r="AK14" s="197"/>
      <c r="AL14" s="1287"/>
      <c r="AM14" s="1288"/>
      <c r="AN14" s="1289"/>
      <c r="AO14" s="1290"/>
      <c r="AP14" s="1291"/>
      <c r="AQ14" s="743"/>
      <c r="AR14" s="739" t="s">
        <v>786</v>
      </c>
    </row>
    <row r="15" spans="1:50" ht="7.5" customHeight="1">
      <c r="A15" s="172"/>
      <c r="B15" s="575"/>
      <c r="C15" s="2401"/>
      <c r="D15" s="2402"/>
      <c r="E15" s="2401"/>
      <c r="F15" s="2402"/>
      <c r="G15" s="1279" t="str">
        <f>'4.1Plan'!G11</f>
        <v>NEE003</v>
      </c>
      <c r="H15" s="2421" t="str">
        <f>'4.1Plan'!V11</f>
        <v>KM000+000</v>
      </c>
      <c r="I15" s="2416"/>
      <c r="J15" s="1280"/>
      <c r="K15" s="1281" t="s">
        <v>536</v>
      </c>
      <c r="L15" s="2416">
        <f>'4.1Plan'!X11</f>
        <v>590</v>
      </c>
      <c r="M15" s="2416"/>
      <c r="N15" s="1282"/>
      <c r="O15" s="1283">
        <f>'4.1Plan'!AB11</f>
        <v>590</v>
      </c>
      <c r="P15" s="1284"/>
      <c r="Q15" s="1285"/>
      <c r="R15" s="1286"/>
      <c r="S15" s="197"/>
      <c r="T15" s="1287"/>
      <c r="U15" s="1288"/>
      <c r="V15" s="1289"/>
      <c r="W15" s="1290"/>
      <c r="X15" s="1291"/>
      <c r="Y15" s="197"/>
      <c r="Z15" s="1287"/>
      <c r="AA15" s="1288"/>
      <c r="AB15" s="1289"/>
      <c r="AC15" s="1290"/>
      <c r="AD15" s="1291"/>
      <c r="AE15" s="197"/>
      <c r="AF15" s="1287"/>
      <c r="AG15" s="1288"/>
      <c r="AH15" s="1289"/>
      <c r="AI15" s="1290"/>
      <c r="AJ15" s="1291"/>
      <c r="AK15" s="197"/>
      <c r="AL15" s="1287"/>
      <c r="AM15" s="1288"/>
      <c r="AN15" s="1289"/>
      <c r="AO15" s="1290"/>
      <c r="AP15" s="1291"/>
      <c r="AQ15" s="743"/>
      <c r="AR15" s="739" t="s">
        <v>787</v>
      </c>
    </row>
    <row r="16" spans="1:50" ht="7.5" customHeight="1">
      <c r="A16" s="172"/>
      <c r="B16" s="575"/>
      <c r="C16" s="2401"/>
      <c r="D16" s="2402"/>
      <c r="E16" s="2401"/>
      <c r="F16" s="2402"/>
      <c r="G16" s="1279" t="str">
        <f>'4.1Plan'!G13</f>
        <v>NEE004</v>
      </c>
      <c r="H16" s="2421">
        <f>'4.1Plan'!V13</f>
        <v>590</v>
      </c>
      <c r="I16" s="2416"/>
      <c r="J16" s="1280"/>
      <c r="K16" s="1281" t="s">
        <v>536</v>
      </c>
      <c r="L16" s="2416">
        <f>'4.1Plan'!X13</f>
        <v>1247.425</v>
      </c>
      <c r="M16" s="2416"/>
      <c r="N16" s="1282"/>
      <c r="O16" s="1283">
        <f>'4.1Plan'!AB13</f>
        <v>657.42499999999995</v>
      </c>
      <c r="P16" s="1284"/>
      <c r="Q16" s="1285"/>
      <c r="R16" s="1286"/>
      <c r="S16" s="197"/>
      <c r="T16" s="1287"/>
      <c r="U16" s="1288"/>
      <c r="V16" s="1289"/>
      <c r="W16" s="1290"/>
      <c r="X16" s="1291"/>
      <c r="Y16" s="197"/>
      <c r="Z16" s="1287"/>
      <c r="AA16" s="1288"/>
      <c r="AB16" s="1289"/>
      <c r="AC16" s="1290"/>
      <c r="AD16" s="1291"/>
      <c r="AE16" s="197"/>
      <c r="AF16" s="1287"/>
      <c r="AG16" s="1288"/>
      <c r="AH16" s="1289"/>
      <c r="AI16" s="1290"/>
      <c r="AJ16" s="1291"/>
      <c r="AK16" s="197"/>
      <c r="AL16" s="1287"/>
      <c r="AM16" s="1288"/>
      <c r="AN16" s="1289"/>
      <c r="AO16" s="1290"/>
      <c r="AP16" s="1291"/>
      <c r="AQ16" s="743"/>
      <c r="AR16" s="739" t="s">
        <v>788</v>
      </c>
    </row>
    <row r="17" spans="1:44" ht="7.5" customHeight="1">
      <c r="A17" s="172"/>
      <c r="B17" s="575"/>
      <c r="C17" s="2401"/>
      <c r="D17" s="2402"/>
      <c r="E17" s="2401"/>
      <c r="F17" s="2402"/>
      <c r="G17" s="1279" t="str">
        <f>'4.1Plan'!G15</f>
        <v>NEE005</v>
      </c>
      <c r="H17" s="2421">
        <f>'4.1Plan'!V15</f>
        <v>1990.575</v>
      </c>
      <c r="I17" s="2416"/>
      <c r="J17" s="1280"/>
      <c r="K17" s="1281" t="s">
        <v>536</v>
      </c>
      <c r="L17" s="2416">
        <f>'4.1Plan'!X15</f>
        <v>2419.35</v>
      </c>
      <c r="M17" s="2416"/>
      <c r="N17" s="1282"/>
      <c r="O17" s="1283">
        <f>'4.1Plan'!AB15</f>
        <v>428.77499999999986</v>
      </c>
      <c r="P17" s="1284"/>
      <c r="Q17" s="1285"/>
      <c r="R17" s="1286"/>
      <c r="S17" s="197"/>
      <c r="T17" s="1287"/>
      <c r="U17" s="1288"/>
      <c r="V17" s="1289"/>
      <c r="W17" s="1290"/>
      <c r="X17" s="1291"/>
      <c r="Y17" s="197"/>
      <c r="Z17" s="1287"/>
      <c r="AA17" s="1288"/>
      <c r="AB17" s="1289"/>
      <c r="AC17" s="1290"/>
      <c r="AD17" s="1291"/>
      <c r="AE17" s="197"/>
      <c r="AF17" s="1287"/>
      <c r="AG17" s="1288"/>
      <c r="AH17" s="1289"/>
      <c r="AI17" s="1290"/>
      <c r="AJ17" s="1291"/>
      <c r="AK17" s="197"/>
      <c r="AL17" s="1287"/>
      <c r="AM17" s="1288"/>
      <c r="AN17" s="1289"/>
      <c r="AO17" s="1290"/>
      <c r="AP17" s="1291"/>
      <c r="AQ17" s="743"/>
      <c r="AR17" s="739" t="s">
        <v>789</v>
      </c>
    </row>
    <row r="18" spans="1:44" ht="7.5" customHeight="1">
      <c r="A18" s="172"/>
      <c r="B18" s="575"/>
      <c r="C18" s="2401"/>
      <c r="D18" s="2402"/>
      <c r="E18" s="2401"/>
      <c r="F18" s="2402"/>
      <c r="G18" s="1292" t="str">
        <f>'4.1Plan'!G17</f>
        <v>NEE006</v>
      </c>
      <c r="H18" s="2464">
        <f>'4.1Plan'!V17</f>
        <v>2600.65</v>
      </c>
      <c r="I18" s="2465"/>
      <c r="J18" s="1293"/>
      <c r="K18" s="1294" t="s">
        <v>536</v>
      </c>
      <c r="L18" s="2465">
        <f>'4.1Plan'!X17</f>
        <v>4000</v>
      </c>
      <c r="M18" s="2465"/>
      <c r="N18" s="1295"/>
      <c r="O18" s="1296">
        <f>'4.1Plan'!AB17</f>
        <v>1399.35</v>
      </c>
      <c r="P18" s="1297"/>
      <c r="Q18" s="1298">
        <v>1</v>
      </c>
      <c r="R18" s="1299"/>
      <c r="S18" s="201">
        <f>Q18*$G$3</f>
        <v>7</v>
      </c>
      <c r="T18" s="1300"/>
      <c r="U18" s="1301"/>
      <c r="V18" s="1302"/>
      <c r="W18" s="1303"/>
      <c r="X18" s="1304"/>
      <c r="Y18" s="201">
        <f>ROUND($G$3/$G$4,0)*Q18</f>
        <v>4</v>
      </c>
      <c r="Z18" s="1300"/>
      <c r="AA18" s="1301"/>
      <c r="AB18" s="1302"/>
      <c r="AC18" s="1303"/>
      <c r="AD18" s="1304"/>
      <c r="AE18" s="201">
        <f>ROUND(Y18*$G$5,0)</f>
        <v>1</v>
      </c>
      <c r="AF18" s="1300"/>
      <c r="AG18" s="1301"/>
      <c r="AH18" s="1302"/>
      <c r="AI18" s="1303"/>
      <c r="AJ18" s="1304"/>
      <c r="AK18" s="201">
        <f>ROUND(Y18*$G$6,0)</f>
        <v>1</v>
      </c>
      <c r="AL18" s="1300"/>
      <c r="AM18" s="1301"/>
      <c r="AN18" s="1302"/>
      <c r="AO18" s="1303"/>
      <c r="AP18" s="1304"/>
      <c r="AQ18" s="918"/>
      <c r="AR18" s="914" t="s">
        <v>791</v>
      </c>
    </row>
    <row r="19" spans="1:44" s="199" customFormat="1" ht="7.5" customHeight="1">
      <c r="A19" s="1305"/>
      <c r="B19" s="884"/>
      <c r="C19" s="2401"/>
      <c r="D19" s="2402"/>
      <c r="E19" s="2401"/>
      <c r="F19" s="2402"/>
      <c r="G19" s="2422" t="s">
        <v>848</v>
      </c>
      <c r="H19" s="2423"/>
      <c r="I19" s="2423"/>
      <c r="J19" s="2423"/>
      <c r="K19" s="2423"/>
      <c r="L19" s="2423"/>
      <c r="M19" s="2423"/>
      <c r="N19" s="2424"/>
      <c r="O19" s="1306">
        <f>SUM(O13:O18)</f>
        <v>3826.45</v>
      </c>
      <c r="P19" s="1307"/>
      <c r="Q19" s="1308">
        <f>SUM(Q13:Q18)</f>
        <v>1</v>
      </c>
      <c r="R19" s="1309"/>
      <c r="S19" s="206">
        <f>SUM(S13:S18)</f>
        <v>7</v>
      </c>
      <c r="T19" s="1310"/>
      <c r="U19" s="1311">
        <f>'3.1Cost by Sub-contractors'!L7</f>
        <v>51.08</v>
      </c>
      <c r="V19" s="1312"/>
      <c r="W19" s="1313">
        <f>S19*U19</f>
        <v>357.56</v>
      </c>
      <c r="X19" s="1264"/>
      <c r="Y19" s="206">
        <f>SUM(Y13:Y18)</f>
        <v>4</v>
      </c>
      <c r="Z19" s="1310"/>
      <c r="AA19" s="2405" t="str">
        <f>'3.1Cost by Sub-contractors'!L8</f>
        <v>-</v>
      </c>
      <c r="AB19" s="2407"/>
      <c r="AC19" s="2405" t="s">
        <v>847</v>
      </c>
      <c r="AD19" s="2406"/>
      <c r="AE19" s="206">
        <f>SUM(AE13:AE18)</f>
        <v>1</v>
      </c>
      <c r="AF19" s="1310"/>
      <c r="AG19" s="1311">
        <f>'3.1Cost by Sub-contractors'!L9</f>
        <v>44.07</v>
      </c>
      <c r="AH19" s="1312"/>
      <c r="AI19" s="1313">
        <f>AE19*AG19</f>
        <v>44.07</v>
      </c>
      <c r="AJ19" s="1264"/>
      <c r="AK19" s="206">
        <f>SUM(AK13:AK18)</f>
        <v>1</v>
      </c>
      <c r="AL19" s="1310"/>
      <c r="AM19" s="1311">
        <f>'3.1Cost by Sub-contractors'!L10</f>
        <v>27.87</v>
      </c>
      <c r="AN19" s="1312"/>
      <c r="AO19" s="1313">
        <f>AK19*AM19</f>
        <v>27.87</v>
      </c>
      <c r="AP19" s="1264"/>
      <c r="AQ19" s="1314"/>
      <c r="AR19" s="1315"/>
    </row>
    <row r="20" spans="1:44" ht="7.5" customHeight="1">
      <c r="A20" s="172"/>
      <c r="B20" s="544"/>
      <c r="C20" s="2401"/>
      <c r="D20" s="2402"/>
      <c r="E20" s="2417" t="str">
        <f>'4.1Plan'!D25</f>
        <v>ML01-2</v>
      </c>
      <c r="F20" s="2418"/>
      <c r="G20" s="1266" t="str">
        <f>'4.1Plan'!G26</f>
        <v>NEE007</v>
      </c>
      <c r="H20" s="2419">
        <f>'4.1Plan'!V26</f>
        <v>4000</v>
      </c>
      <c r="I20" s="2420"/>
      <c r="J20" s="1267"/>
      <c r="K20" s="1268" t="s">
        <v>30</v>
      </c>
      <c r="L20" s="2420">
        <f>'4.1Plan'!X26</f>
        <v>4750</v>
      </c>
      <c r="M20" s="2420"/>
      <c r="N20" s="1269"/>
      <c r="O20" s="1270">
        <f>'4.1Plan'!AB26</f>
        <v>750</v>
      </c>
      <c r="P20" s="1316"/>
      <c r="Q20" s="1317"/>
      <c r="R20" s="1318"/>
      <c r="S20" s="197"/>
      <c r="T20" s="1287"/>
      <c r="U20" s="1288"/>
      <c r="V20" s="1289"/>
      <c r="W20" s="1290"/>
      <c r="X20" s="1291"/>
      <c r="Y20" s="197"/>
      <c r="Z20" s="1287"/>
      <c r="AA20" s="1288"/>
      <c r="AB20" s="1289"/>
      <c r="AC20" s="1290"/>
      <c r="AD20" s="1291"/>
      <c r="AE20" s="197"/>
      <c r="AF20" s="1287"/>
      <c r="AG20" s="1288"/>
      <c r="AH20" s="1289"/>
      <c r="AI20" s="1290"/>
      <c r="AJ20" s="1291"/>
      <c r="AK20" s="197"/>
      <c r="AL20" s="1287"/>
      <c r="AM20" s="1288"/>
      <c r="AN20" s="1289"/>
      <c r="AO20" s="1290"/>
      <c r="AP20" s="1291"/>
      <c r="AQ20" s="743"/>
      <c r="AR20" s="914" t="s">
        <v>791</v>
      </c>
    </row>
    <row r="21" spans="1:44" ht="7.5" customHeight="1">
      <c r="A21" s="172"/>
      <c r="B21" s="544"/>
      <c r="C21" s="2401"/>
      <c r="D21" s="2402"/>
      <c r="E21" s="2403"/>
      <c r="F21" s="2404"/>
      <c r="G21" s="1279" t="str">
        <f>'4.1Plan'!G28</f>
        <v>NEE008</v>
      </c>
      <c r="H21" s="2421">
        <f>'4.1Plan'!V28</f>
        <v>4750</v>
      </c>
      <c r="I21" s="2416"/>
      <c r="J21" s="1280"/>
      <c r="K21" s="1281" t="s">
        <v>30</v>
      </c>
      <c r="L21" s="2416">
        <f>'4.1Plan'!X28</f>
        <v>5566.4</v>
      </c>
      <c r="M21" s="2416"/>
      <c r="N21" s="1282"/>
      <c r="O21" s="1283">
        <f>'4.1Plan'!AB28</f>
        <v>816.39999999999964</v>
      </c>
      <c r="P21" s="1297"/>
      <c r="Q21" s="1298"/>
      <c r="R21" s="1299"/>
      <c r="S21" s="197"/>
      <c r="T21" s="1287"/>
      <c r="U21" s="1288"/>
      <c r="V21" s="1289"/>
      <c r="W21" s="1290"/>
      <c r="X21" s="1291"/>
      <c r="Y21" s="197"/>
      <c r="Z21" s="1287"/>
      <c r="AA21" s="1288"/>
      <c r="AB21" s="1289"/>
      <c r="AC21" s="1290"/>
      <c r="AD21" s="1291"/>
      <c r="AE21" s="197"/>
      <c r="AF21" s="1287"/>
      <c r="AG21" s="1288"/>
      <c r="AH21" s="1289"/>
      <c r="AI21" s="1290"/>
      <c r="AJ21" s="1291"/>
      <c r="AK21" s="197"/>
      <c r="AL21" s="1287"/>
      <c r="AM21" s="1288"/>
      <c r="AN21" s="1289"/>
      <c r="AO21" s="1290"/>
      <c r="AP21" s="1291"/>
      <c r="AQ21" s="743"/>
      <c r="AR21" s="739" t="s">
        <v>790</v>
      </c>
    </row>
    <row r="22" spans="1:44" ht="7.5" customHeight="1">
      <c r="A22" s="172"/>
      <c r="B22" s="544"/>
      <c r="C22" s="2401"/>
      <c r="D22" s="2402"/>
      <c r="E22" s="2403"/>
      <c r="F22" s="2404"/>
      <c r="G22" s="1279" t="str">
        <f>'4.1Plan'!G30</f>
        <v>NEE009</v>
      </c>
      <c r="H22" s="2421">
        <f>'4.1Plan'!V30</f>
        <v>5679.6</v>
      </c>
      <c r="I22" s="2416"/>
      <c r="J22" s="1280"/>
      <c r="K22" s="1281" t="s">
        <v>30</v>
      </c>
      <c r="L22" s="2416">
        <f>'4.1Plan'!X30</f>
        <v>5736.95</v>
      </c>
      <c r="M22" s="2416"/>
      <c r="N22" s="1282"/>
      <c r="O22" s="1283">
        <f>'4.1Plan'!AB30</f>
        <v>57.349999999999454</v>
      </c>
      <c r="P22" s="1297"/>
      <c r="Q22" s="1298"/>
      <c r="R22" s="1299"/>
      <c r="S22" s="197"/>
      <c r="T22" s="1287"/>
      <c r="U22" s="1288"/>
      <c r="V22" s="1289"/>
      <c r="W22" s="1290"/>
      <c r="X22" s="1291"/>
      <c r="Y22" s="197"/>
      <c r="Z22" s="1287"/>
      <c r="AA22" s="1288"/>
      <c r="AB22" s="1289"/>
      <c r="AC22" s="1290"/>
      <c r="AD22" s="1291"/>
      <c r="AE22" s="197"/>
      <c r="AF22" s="1287"/>
      <c r="AG22" s="1288"/>
      <c r="AH22" s="1289"/>
      <c r="AI22" s="1290"/>
      <c r="AJ22" s="1291"/>
      <c r="AK22" s="197"/>
      <c r="AL22" s="1287"/>
      <c r="AM22" s="1288"/>
      <c r="AN22" s="1289"/>
      <c r="AO22" s="1290"/>
      <c r="AP22" s="1291"/>
      <c r="AQ22" s="743"/>
      <c r="AR22" s="739" t="s">
        <v>790</v>
      </c>
    </row>
    <row r="23" spans="1:44" ht="7.5" customHeight="1">
      <c r="A23" s="172"/>
      <c r="B23" s="544"/>
      <c r="C23" s="2401"/>
      <c r="D23" s="2402"/>
      <c r="E23" s="2403"/>
      <c r="F23" s="2404"/>
      <c r="G23" s="1279" t="str">
        <f>'4.1Plan'!G32</f>
        <v>NEE010</v>
      </c>
      <c r="H23" s="2421">
        <f>'4.1Plan'!V32</f>
        <v>5763.05</v>
      </c>
      <c r="I23" s="2416"/>
      <c r="J23" s="1280"/>
      <c r="K23" s="1281" t="s">
        <v>30</v>
      </c>
      <c r="L23" s="2416">
        <f>'4.1Plan'!X32</f>
        <v>7914.45</v>
      </c>
      <c r="M23" s="2416"/>
      <c r="N23" s="1282"/>
      <c r="O23" s="1283">
        <f>'4.1Plan'!AB32</f>
        <v>2151.3999999999996</v>
      </c>
      <c r="P23" s="1297"/>
      <c r="Q23" s="1298"/>
      <c r="R23" s="1299"/>
      <c r="S23" s="197"/>
      <c r="T23" s="1287"/>
      <c r="U23" s="1288"/>
      <c r="V23" s="1289"/>
      <c r="W23" s="1290"/>
      <c r="X23" s="1291"/>
      <c r="Y23" s="197"/>
      <c r="Z23" s="1287"/>
      <c r="AA23" s="1288"/>
      <c r="AB23" s="1289"/>
      <c r="AC23" s="1290"/>
      <c r="AD23" s="1291"/>
      <c r="AE23" s="197"/>
      <c r="AF23" s="1287"/>
      <c r="AG23" s="1288"/>
      <c r="AH23" s="1289"/>
      <c r="AI23" s="1290"/>
      <c r="AJ23" s="1291"/>
      <c r="AK23" s="197"/>
      <c r="AL23" s="1287"/>
      <c r="AM23" s="1288"/>
      <c r="AN23" s="1289"/>
      <c r="AO23" s="1290"/>
      <c r="AP23" s="1291"/>
      <c r="AQ23" s="743"/>
      <c r="AR23" s="739" t="s">
        <v>792</v>
      </c>
    </row>
    <row r="24" spans="1:44" ht="7.5" customHeight="1">
      <c r="A24" s="172"/>
      <c r="B24" s="544"/>
      <c r="C24" s="2401"/>
      <c r="D24" s="2402"/>
      <c r="E24" s="2403"/>
      <c r="F24" s="2404"/>
      <c r="G24" s="1279" t="str">
        <f>'4.1Plan'!G34</f>
        <v>NEE011</v>
      </c>
      <c r="H24" s="2421">
        <f>'4.1Plan'!V34</f>
        <v>7937.55</v>
      </c>
      <c r="I24" s="2416"/>
      <c r="J24" s="1280"/>
      <c r="K24" s="1281" t="s">
        <v>30</v>
      </c>
      <c r="L24" s="2416">
        <f>'4.1Plan'!X34</f>
        <v>8000</v>
      </c>
      <c r="M24" s="2416"/>
      <c r="N24" s="1282"/>
      <c r="O24" s="1283">
        <f>'4.1Plan'!AB34</f>
        <v>62.449999999999818</v>
      </c>
      <c r="P24" s="1297"/>
      <c r="Q24" s="1298"/>
      <c r="R24" s="1299"/>
      <c r="S24" s="197"/>
      <c r="T24" s="1287"/>
      <c r="U24" s="1288"/>
      <c r="V24" s="1289"/>
      <c r="W24" s="1290"/>
      <c r="X24" s="1291"/>
      <c r="Y24" s="197"/>
      <c r="Z24" s="1287"/>
      <c r="AA24" s="1288"/>
      <c r="AB24" s="1289"/>
      <c r="AC24" s="1290"/>
      <c r="AD24" s="1291"/>
      <c r="AE24" s="197"/>
      <c r="AF24" s="1287"/>
      <c r="AG24" s="1288"/>
      <c r="AH24" s="1289"/>
      <c r="AI24" s="1290"/>
      <c r="AJ24" s="1291"/>
      <c r="AK24" s="197"/>
      <c r="AL24" s="1287"/>
      <c r="AM24" s="1288"/>
      <c r="AN24" s="1289"/>
      <c r="AO24" s="1290"/>
      <c r="AP24" s="1291"/>
      <c r="AQ24" s="743"/>
      <c r="AR24" s="739" t="s">
        <v>793</v>
      </c>
    </row>
    <row r="25" spans="1:44" s="202" customFormat="1" ht="7.5" customHeight="1">
      <c r="A25" s="893"/>
      <c r="B25" s="1319"/>
      <c r="C25" s="2466"/>
      <c r="D25" s="2467"/>
      <c r="E25" s="2466"/>
      <c r="F25" s="2467"/>
      <c r="G25" s="2422" t="s">
        <v>848</v>
      </c>
      <c r="H25" s="2423"/>
      <c r="I25" s="2423"/>
      <c r="J25" s="2423"/>
      <c r="K25" s="2423"/>
      <c r="L25" s="2423"/>
      <c r="M25" s="2423"/>
      <c r="N25" s="2424"/>
      <c r="O25" s="1306">
        <f>SUM(O20:O24)</f>
        <v>3837.5999999999985</v>
      </c>
      <c r="P25" s="1307"/>
      <c r="Q25" s="1308"/>
      <c r="R25" s="1309"/>
      <c r="S25" s="1320"/>
      <c r="T25" s="1310"/>
      <c r="U25" s="1311"/>
      <c r="V25" s="1312"/>
      <c r="W25" s="1313"/>
      <c r="X25" s="1264"/>
      <c r="Y25" s="1320"/>
      <c r="Z25" s="1310"/>
      <c r="AA25" s="2405"/>
      <c r="AB25" s="2407"/>
      <c r="AC25" s="2405"/>
      <c r="AD25" s="2406"/>
      <c r="AE25" s="1320"/>
      <c r="AF25" s="1310"/>
      <c r="AG25" s="1311"/>
      <c r="AH25" s="1312"/>
      <c r="AI25" s="1313"/>
      <c r="AJ25" s="1264"/>
      <c r="AK25" s="1320"/>
      <c r="AL25" s="1310"/>
      <c r="AM25" s="1311"/>
      <c r="AN25" s="1312"/>
      <c r="AO25" s="1313"/>
      <c r="AP25" s="1264"/>
      <c r="AQ25" s="782"/>
      <c r="AR25" s="1315"/>
    </row>
    <row r="26" spans="1:44" ht="7.5" customHeight="1">
      <c r="A26" s="810"/>
      <c r="B26" s="586" t="str">
        <f>'4.1Plan'!B37</f>
        <v>Quang Nam</v>
      </c>
      <c r="C26" s="2454" t="str">
        <f>'4.1Plan'!C37</f>
        <v>PKG02</v>
      </c>
      <c r="D26" s="2455"/>
      <c r="E26" s="2417" t="str">
        <f>'4.1Plan'!D37</f>
        <v>ML02-1</v>
      </c>
      <c r="F26" s="2418"/>
      <c r="G26" s="1266" t="str">
        <f>'4.1Plan'!G38</f>
        <v>NEE012</v>
      </c>
      <c r="H26" s="2419">
        <f>'4.1Plan'!V38</f>
        <v>8000</v>
      </c>
      <c r="I26" s="2420"/>
      <c r="J26" s="1267"/>
      <c r="K26" s="1268" t="s">
        <v>30</v>
      </c>
      <c r="L26" s="2420">
        <f>'4.1Plan'!X38</f>
        <v>9585</v>
      </c>
      <c r="M26" s="2420"/>
      <c r="N26" s="1269"/>
      <c r="O26" s="1270">
        <f>'4.1Plan'!AB38</f>
        <v>1585</v>
      </c>
      <c r="P26" s="1271"/>
      <c r="Q26" s="1272">
        <v>1</v>
      </c>
      <c r="R26" s="1273"/>
      <c r="S26" s="196">
        <f>Q26*$G$3</f>
        <v>7</v>
      </c>
      <c r="T26" s="1274"/>
      <c r="U26" s="1275"/>
      <c r="V26" s="1276"/>
      <c r="W26" s="1277"/>
      <c r="X26" s="1278"/>
      <c r="Y26" s="201">
        <f>ROUND($G$3/$G$4,0)*Q26</f>
        <v>4</v>
      </c>
      <c r="Z26" s="1274"/>
      <c r="AA26" s="1275"/>
      <c r="AB26" s="1276"/>
      <c r="AC26" s="1277"/>
      <c r="AD26" s="1278"/>
      <c r="AE26" s="201">
        <f>ROUND(Y26*$G$5,0)</f>
        <v>1</v>
      </c>
      <c r="AF26" s="1274"/>
      <c r="AG26" s="1275"/>
      <c r="AH26" s="1276"/>
      <c r="AI26" s="1277"/>
      <c r="AJ26" s="1278"/>
      <c r="AK26" s="201">
        <f>ROUND(Y26*$G$6,0)</f>
        <v>1</v>
      </c>
      <c r="AL26" s="1300"/>
      <c r="AM26" s="1301"/>
      <c r="AN26" s="1302"/>
      <c r="AO26" s="1303"/>
      <c r="AP26" s="1304"/>
      <c r="AQ26" s="734"/>
      <c r="AR26" s="607" t="s">
        <v>794</v>
      </c>
    </row>
    <row r="27" spans="1:44" ht="7.5" customHeight="1">
      <c r="A27" s="172"/>
      <c r="B27" s="544"/>
      <c r="C27" s="2401"/>
      <c r="D27" s="2402"/>
      <c r="E27" s="2403"/>
      <c r="F27" s="2404"/>
      <c r="G27" s="1279" t="str">
        <f>'4.1Plan'!G40</f>
        <v>NEE013</v>
      </c>
      <c r="H27" s="2421">
        <f>'4.1Plan'!V40</f>
        <v>9585</v>
      </c>
      <c r="I27" s="2416"/>
      <c r="J27" s="1280"/>
      <c r="K27" s="1281" t="s">
        <v>30</v>
      </c>
      <c r="L27" s="2416">
        <f>'4.1Plan'!X40</f>
        <v>9778.35</v>
      </c>
      <c r="M27" s="2416"/>
      <c r="N27" s="1282"/>
      <c r="O27" s="1283">
        <f>'4.1Plan'!AB40</f>
        <v>193.35000000000036</v>
      </c>
      <c r="P27" s="1316"/>
      <c r="Q27" s="1317"/>
      <c r="R27" s="1318"/>
      <c r="S27" s="201"/>
      <c r="T27" s="1287"/>
      <c r="U27" s="1288"/>
      <c r="V27" s="1289"/>
      <c r="W27" s="1290"/>
      <c r="X27" s="1291"/>
      <c r="Y27" s="201"/>
      <c r="Z27" s="1287"/>
      <c r="AA27" s="1288"/>
      <c r="AB27" s="1289"/>
      <c r="AC27" s="1290"/>
      <c r="AD27" s="1291"/>
      <c r="AE27" s="201"/>
      <c r="AF27" s="1287"/>
      <c r="AG27" s="1288"/>
      <c r="AH27" s="1289"/>
      <c r="AI27" s="1290"/>
      <c r="AJ27" s="1291"/>
      <c r="AK27" s="201"/>
      <c r="AL27" s="1287"/>
      <c r="AM27" s="1288"/>
      <c r="AN27" s="1289"/>
      <c r="AO27" s="1290"/>
      <c r="AP27" s="1291"/>
      <c r="AQ27" s="743"/>
      <c r="AR27" s="739" t="s">
        <v>795</v>
      </c>
    </row>
    <row r="28" spans="1:44" ht="7.5" customHeight="1">
      <c r="A28" s="172"/>
      <c r="B28" s="544"/>
      <c r="C28" s="2401"/>
      <c r="D28" s="2402"/>
      <c r="E28" s="2403"/>
      <c r="F28" s="2404"/>
      <c r="G28" s="1279" t="str">
        <f>'4.1Plan'!G42</f>
        <v>NEE014</v>
      </c>
      <c r="H28" s="2421">
        <f>'4.1Plan'!V42</f>
        <v>9961.65</v>
      </c>
      <c r="I28" s="2416"/>
      <c r="J28" s="1280"/>
      <c r="K28" s="1281" t="s">
        <v>30</v>
      </c>
      <c r="L28" s="2416">
        <f>'4.1Plan'!X42</f>
        <v>10225.9</v>
      </c>
      <c r="M28" s="2416"/>
      <c r="N28" s="1282"/>
      <c r="O28" s="1283">
        <f>'4.1Plan'!AB42</f>
        <v>264.25</v>
      </c>
      <c r="P28" s="1316"/>
      <c r="Q28" s="1317"/>
      <c r="R28" s="1318"/>
      <c r="S28" s="197"/>
      <c r="T28" s="1287"/>
      <c r="U28" s="1288"/>
      <c r="V28" s="1289"/>
      <c r="W28" s="1290"/>
      <c r="X28" s="1291"/>
      <c r="Y28" s="197"/>
      <c r="Z28" s="1287"/>
      <c r="AA28" s="1288"/>
      <c r="AB28" s="1289"/>
      <c r="AC28" s="1290"/>
      <c r="AD28" s="1291"/>
      <c r="AE28" s="197"/>
      <c r="AF28" s="1287"/>
      <c r="AG28" s="1288"/>
      <c r="AH28" s="1289"/>
      <c r="AI28" s="1290"/>
      <c r="AJ28" s="1291"/>
      <c r="AK28" s="197"/>
      <c r="AL28" s="1287"/>
      <c r="AM28" s="1288"/>
      <c r="AN28" s="1289"/>
      <c r="AO28" s="1290"/>
      <c r="AP28" s="1291"/>
      <c r="AQ28" s="743"/>
      <c r="AR28" s="739" t="s">
        <v>796</v>
      </c>
    </row>
    <row r="29" spans="1:44" ht="7.5" customHeight="1">
      <c r="A29" s="172"/>
      <c r="B29" s="544"/>
      <c r="C29" s="2401"/>
      <c r="D29" s="2402"/>
      <c r="E29" s="2403"/>
      <c r="F29" s="2404"/>
      <c r="G29" s="1279" t="str">
        <f>'4.1Plan'!G44</f>
        <v>NEE015</v>
      </c>
      <c r="H29" s="2421">
        <f>'4.1Plan'!V44</f>
        <v>10316.1</v>
      </c>
      <c r="I29" s="2416"/>
      <c r="J29" s="1280"/>
      <c r="K29" s="1281" t="s">
        <v>30</v>
      </c>
      <c r="L29" s="2416">
        <f>'4.1Plan'!X44</f>
        <v>10823.4</v>
      </c>
      <c r="M29" s="2416"/>
      <c r="N29" s="1282"/>
      <c r="O29" s="1283">
        <f>'4.1Plan'!AB44</f>
        <v>507.29999999999927</v>
      </c>
      <c r="P29" s="1316"/>
      <c r="Q29" s="1317"/>
      <c r="R29" s="1318"/>
      <c r="S29" s="197"/>
      <c r="T29" s="1287"/>
      <c r="U29" s="1288"/>
      <c r="V29" s="1289"/>
      <c r="W29" s="1290"/>
      <c r="X29" s="1291"/>
      <c r="Y29" s="197"/>
      <c r="Z29" s="1287"/>
      <c r="AA29" s="1288"/>
      <c r="AB29" s="1289"/>
      <c r="AC29" s="1290"/>
      <c r="AD29" s="1291"/>
      <c r="AE29" s="197"/>
      <c r="AF29" s="1287"/>
      <c r="AG29" s="1288"/>
      <c r="AH29" s="1289"/>
      <c r="AI29" s="1290"/>
      <c r="AJ29" s="1291"/>
      <c r="AK29" s="197"/>
      <c r="AL29" s="1287"/>
      <c r="AM29" s="1288"/>
      <c r="AN29" s="1289"/>
      <c r="AO29" s="1290"/>
      <c r="AP29" s="1291"/>
      <c r="AQ29" s="743"/>
      <c r="AR29" s="739" t="s">
        <v>797</v>
      </c>
    </row>
    <row r="30" spans="1:44" ht="7.5" customHeight="1">
      <c r="A30" s="172"/>
      <c r="B30" s="544"/>
      <c r="C30" s="2401"/>
      <c r="D30" s="2402"/>
      <c r="E30" s="2403"/>
      <c r="F30" s="2404"/>
      <c r="G30" s="1279" t="str">
        <f>'4.1Plan'!G46</f>
        <v>NEE016</v>
      </c>
      <c r="H30" s="2421">
        <f>'4.1Plan'!V46</f>
        <v>10940.6</v>
      </c>
      <c r="I30" s="2416"/>
      <c r="J30" s="1280"/>
      <c r="K30" s="1281" t="s">
        <v>30</v>
      </c>
      <c r="L30" s="2416">
        <f>'4.1Plan'!X46</f>
        <v>11828.875</v>
      </c>
      <c r="M30" s="2416"/>
      <c r="N30" s="1282"/>
      <c r="O30" s="1283">
        <f>'4.1Plan'!AB46</f>
        <v>888.27499999999964</v>
      </c>
      <c r="P30" s="1316"/>
      <c r="Q30" s="1317"/>
      <c r="R30" s="1318"/>
      <c r="S30" s="197"/>
      <c r="T30" s="1287"/>
      <c r="U30" s="1288"/>
      <c r="V30" s="1289"/>
      <c r="W30" s="1290"/>
      <c r="X30" s="1291"/>
      <c r="Y30" s="197"/>
      <c r="Z30" s="1287"/>
      <c r="AA30" s="1288"/>
      <c r="AB30" s="1289"/>
      <c r="AC30" s="1290"/>
      <c r="AD30" s="1291"/>
      <c r="AE30" s="197"/>
      <c r="AF30" s="1287"/>
      <c r="AG30" s="1288"/>
      <c r="AH30" s="1289"/>
      <c r="AI30" s="1290"/>
      <c r="AJ30" s="1291"/>
      <c r="AK30" s="197"/>
      <c r="AL30" s="1287"/>
      <c r="AM30" s="1288"/>
      <c r="AN30" s="1289"/>
      <c r="AO30" s="1290"/>
      <c r="AP30" s="1291"/>
      <c r="AQ30" s="743"/>
      <c r="AR30" s="739" t="s">
        <v>798</v>
      </c>
    </row>
    <row r="31" spans="1:44" ht="7.5" customHeight="1">
      <c r="A31" s="172"/>
      <c r="B31" s="544"/>
      <c r="C31" s="2401"/>
      <c r="D31" s="2402"/>
      <c r="E31" s="2403"/>
      <c r="F31" s="2404"/>
      <c r="G31" s="1279" t="str">
        <f>'4.1Plan'!G48</f>
        <v>NEE017</v>
      </c>
      <c r="H31" s="2421">
        <f>'4.1Plan'!V48</f>
        <v>11979.125</v>
      </c>
      <c r="I31" s="2416"/>
      <c r="J31" s="1280"/>
      <c r="K31" s="1281" t="s">
        <v>785</v>
      </c>
      <c r="L31" s="2416">
        <f>'4.1Plan'!X48</f>
        <v>12595.9</v>
      </c>
      <c r="M31" s="2416"/>
      <c r="N31" s="1282"/>
      <c r="O31" s="1283">
        <f>'4.1Plan'!AB48</f>
        <v>616.77499999999964</v>
      </c>
      <c r="P31" s="1316"/>
      <c r="Q31" s="1317"/>
      <c r="R31" s="1318"/>
      <c r="S31" s="197"/>
      <c r="T31" s="1287"/>
      <c r="U31" s="1288"/>
      <c r="V31" s="1289"/>
      <c r="W31" s="1290"/>
      <c r="X31" s="1291"/>
      <c r="Y31" s="197"/>
      <c r="Z31" s="1287"/>
      <c r="AA31" s="1288"/>
      <c r="AB31" s="1289"/>
      <c r="AC31" s="1290"/>
      <c r="AD31" s="1291"/>
      <c r="AE31" s="197"/>
      <c r="AF31" s="1287"/>
      <c r="AG31" s="1288"/>
      <c r="AH31" s="1289"/>
      <c r="AI31" s="1290"/>
      <c r="AJ31" s="1291"/>
      <c r="AK31" s="197"/>
      <c r="AL31" s="1287"/>
      <c r="AM31" s="1288"/>
      <c r="AN31" s="1289"/>
      <c r="AO31" s="1290"/>
      <c r="AP31" s="1291"/>
      <c r="AQ31" s="743"/>
      <c r="AR31" s="739" t="s">
        <v>795</v>
      </c>
    </row>
    <row r="32" spans="1:44" ht="7.5" customHeight="1">
      <c r="A32" s="172"/>
      <c r="B32" s="544"/>
      <c r="C32" s="2401"/>
      <c r="D32" s="2402"/>
      <c r="E32" s="2403"/>
      <c r="F32" s="2404"/>
      <c r="G32" s="1279" t="str">
        <f>'4.1Plan'!G50</f>
        <v>NEE018</v>
      </c>
      <c r="H32" s="2421">
        <f>'4.1Plan'!V50</f>
        <v>12682.1</v>
      </c>
      <c r="I32" s="2416"/>
      <c r="J32" s="1280"/>
      <c r="K32" s="1281" t="s">
        <v>785</v>
      </c>
      <c r="L32" s="2416">
        <f>'4.1Plan'!X50</f>
        <v>13000</v>
      </c>
      <c r="M32" s="2416"/>
      <c r="N32" s="1282"/>
      <c r="O32" s="1283">
        <f>'4.1Plan'!AB50</f>
        <v>317.89999999999964</v>
      </c>
      <c r="P32" s="1316"/>
      <c r="Q32" s="1317"/>
      <c r="R32" s="1318"/>
      <c r="S32" s="197"/>
      <c r="T32" s="1287"/>
      <c r="U32" s="1288"/>
      <c r="V32" s="1289"/>
      <c r="W32" s="1290"/>
      <c r="X32" s="1291"/>
      <c r="Y32" s="197"/>
      <c r="Z32" s="1287"/>
      <c r="AA32" s="1288"/>
      <c r="AB32" s="1289"/>
      <c r="AC32" s="1290"/>
      <c r="AD32" s="1291"/>
      <c r="AE32" s="197"/>
      <c r="AF32" s="1287"/>
      <c r="AG32" s="1288"/>
      <c r="AH32" s="1289"/>
      <c r="AI32" s="1290"/>
      <c r="AJ32" s="1291"/>
      <c r="AK32" s="197"/>
      <c r="AL32" s="1287"/>
      <c r="AM32" s="1288"/>
      <c r="AN32" s="1289"/>
      <c r="AO32" s="1290"/>
      <c r="AP32" s="1291"/>
      <c r="AQ32" s="743"/>
      <c r="AR32" s="739" t="s">
        <v>799</v>
      </c>
    </row>
    <row r="33" spans="1:44" s="202" customFormat="1" ht="7.5" customHeight="1">
      <c r="A33" s="893"/>
      <c r="B33" s="1319"/>
      <c r="C33" s="2401"/>
      <c r="D33" s="2402"/>
      <c r="E33" s="2466"/>
      <c r="F33" s="2467"/>
      <c r="G33" s="2422" t="s">
        <v>848</v>
      </c>
      <c r="H33" s="2423"/>
      <c r="I33" s="2423"/>
      <c r="J33" s="2423"/>
      <c r="K33" s="2423"/>
      <c r="L33" s="2423"/>
      <c r="M33" s="2423"/>
      <c r="N33" s="2424"/>
      <c r="O33" s="1306">
        <f>SUM(O26:O32)</f>
        <v>4372.8499999999985</v>
      </c>
      <c r="P33" s="1307"/>
      <c r="Q33" s="1308">
        <f>SUM(Q26:Q32)</f>
        <v>1</v>
      </c>
      <c r="R33" s="1309"/>
      <c r="S33" s="1320">
        <f>SUM(S26:S32)</f>
        <v>7</v>
      </c>
      <c r="T33" s="1310"/>
      <c r="U33" s="1311">
        <f>'3.1Cost by Sub-contractors'!L7</f>
        <v>51.08</v>
      </c>
      <c r="V33" s="1312"/>
      <c r="W33" s="1313">
        <f>S33*U33</f>
        <v>357.56</v>
      </c>
      <c r="X33" s="1264"/>
      <c r="Y33" s="1320">
        <f>SUM(Y26:Y32)</f>
        <v>4</v>
      </c>
      <c r="Z33" s="1310"/>
      <c r="AA33" s="2405" t="str">
        <f>'3.1Cost by Sub-contractors'!L8</f>
        <v>-</v>
      </c>
      <c r="AB33" s="2407"/>
      <c r="AC33" s="2405" t="s">
        <v>847</v>
      </c>
      <c r="AD33" s="2406"/>
      <c r="AE33" s="1320">
        <f>SUM(AE26:AE32)</f>
        <v>1</v>
      </c>
      <c r="AF33" s="1310"/>
      <c r="AG33" s="1311">
        <f>'3.1Cost by Sub-contractors'!L9</f>
        <v>44.07</v>
      </c>
      <c r="AH33" s="1312"/>
      <c r="AI33" s="1313">
        <f>AE33*AG33</f>
        <v>44.07</v>
      </c>
      <c r="AJ33" s="1264"/>
      <c r="AK33" s="1320">
        <f>SUM(AK26:AK32)</f>
        <v>1</v>
      </c>
      <c r="AL33" s="1310"/>
      <c r="AM33" s="1311">
        <f>'3.1Cost by Sub-contractors'!L10</f>
        <v>27.87</v>
      </c>
      <c r="AN33" s="1312"/>
      <c r="AO33" s="1313">
        <f>AK33*AM33</f>
        <v>27.87</v>
      </c>
      <c r="AP33" s="1264"/>
      <c r="AQ33" s="782"/>
      <c r="AR33" s="1315"/>
    </row>
    <row r="34" spans="1:44" ht="7.5" customHeight="1">
      <c r="A34" s="172"/>
      <c r="B34" s="544"/>
      <c r="C34" s="2435"/>
      <c r="D34" s="2436"/>
      <c r="E34" s="2403" t="str">
        <f>'4.1Plan'!D54</f>
        <v>ML02-2</v>
      </c>
      <c r="F34" s="2404"/>
      <c r="G34" s="1266" t="str">
        <f>'4.1Plan'!G55</f>
        <v>NEE019</v>
      </c>
      <c r="H34" s="2419">
        <f>'4.1Plan'!V55</f>
        <v>13000</v>
      </c>
      <c r="I34" s="2420"/>
      <c r="J34" s="1267"/>
      <c r="K34" s="1268" t="s">
        <v>30</v>
      </c>
      <c r="L34" s="2420">
        <f>'4.1Plan'!X55</f>
        <v>13140.85</v>
      </c>
      <c r="M34" s="2420"/>
      <c r="N34" s="1269"/>
      <c r="O34" s="1270">
        <f>'4.1Plan'!AB55</f>
        <v>140.85000000000036</v>
      </c>
      <c r="P34" s="1271"/>
      <c r="Q34" s="1317"/>
      <c r="R34" s="1318"/>
      <c r="S34" s="203"/>
      <c r="T34" s="204"/>
      <c r="U34" s="1321"/>
      <c r="V34" s="1322"/>
      <c r="W34" s="205"/>
      <c r="X34" s="1323"/>
      <c r="Y34" s="203"/>
      <c r="Z34" s="204"/>
      <c r="AA34" s="1321"/>
      <c r="AB34" s="1322"/>
      <c r="AC34" s="205"/>
      <c r="AD34" s="1323"/>
      <c r="AE34" s="203"/>
      <c r="AF34" s="204"/>
      <c r="AG34" s="1321"/>
      <c r="AH34" s="1322"/>
      <c r="AI34" s="205"/>
      <c r="AJ34" s="1323"/>
      <c r="AK34" s="203"/>
      <c r="AL34" s="204"/>
      <c r="AM34" s="1321"/>
      <c r="AN34" s="1322"/>
      <c r="AO34" s="205"/>
      <c r="AP34" s="1323"/>
      <c r="AQ34" s="778"/>
      <c r="AR34" s="914" t="s">
        <v>800</v>
      </c>
    </row>
    <row r="35" spans="1:44" ht="7.5" customHeight="1">
      <c r="A35" s="172"/>
      <c r="B35" s="544"/>
      <c r="C35" s="2401"/>
      <c r="D35" s="2402"/>
      <c r="E35" s="2403"/>
      <c r="F35" s="2404"/>
      <c r="G35" s="1279" t="str">
        <f>'4.1Plan'!G57</f>
        <v>NEE020</v>
      </c>
      <c r="H35" s="2421">
        <f>'4.1Plan'!V57</f>
        <v>13279.15</v>
      </c>
      <c r="I35" s="2416"/>
      <c r="J35" s="1280"/>
      <c r="K35" s="1281" t="s">
        <v>30</v>
      </c>
      <c r="L35" s="2416">
        <f>'4.1Plan'!X57</f>
        <v>13604.95</v>
      </c>
      <c r="M35" s="2416"/>
      <c r="N35" s="1282"/>
      <c r="O35" s="1283">
        <f>'4.1Plan'!AB57</f>
        <v>325.80000000000109</v>
      </c>
      <c r="P35" s="1284"/>
      <c r="Q35" s="1285"/>
      <c r="R35" s="1286"/>
      <c r="S35" s="197"/>
      <c r="T35" s="1287"/>
      <c r="U35" s="1288"/>
      <c r="V35" s="1289"/>
      <c r="W35" s="1290"/>
      <c r="X35" s="1291"/>
      <c r="Y35" s="197"/>
      <c r="Z35" s="1287"/>
      <c r="AA35" s="1288"/>
      <c r="AB35" s="1289"/>
      <c r="AC35" s="1290"/>
      <c r="AD35" s="1291"/>
      <c r="AE35" s="197"/>
      <c r="AF35" s="1287"/>
      <c r="AG35" s="1288"/>
      <c r="AH35" s="1289"/>
      <c r="AI35" s="1290"/>
      <c r="AJ35" s="1291"/>
      <c r="AK35" s="197"/>
      <c r="AL35" s="1287"/>
      <c r="AM35" s="1288"/>
      <c r="AN35" s="1289"/>
      <c r="AO35" s="1290"/>
      <c r="AP35" s="1291"/>
      <c r="AQ35" s="743"/>
      <c r="AR35" s="739" t="s">
        <v>801</v>
      </c>
    </row>
    <row r="36" spans="1:44" ht="7.5" customHeight="1">
      <c r="A36" s="172"/>
      <c r="B36" s="544"/>
      <c r="C36" s="2401"/>
      <c r="D36" s="2402"/>
      <c r="E36" s="2403"/>
      <c r="F36" s="2404"/>
      <c r="G36" s="1279" t="str">
        <f>'4.1Plan'!G59</f>
        <v>NEE021</v>
      </c>
      <c r="H36" s="2421">
        <f>'4.1Plan'!V59</f>
        <v>13647.05</v>
      </c>
      <c r="I36" s="2416"/>
      <c r="J36" s="1280"/>
      <c r="K36" s="1281" t="s">
        <v>30</v>
      </c>
      <c r="L36" s="2416">
        <f>'4.1Plan'!X59</f>
        <v>13968.4</v>
      </c>
      <c r="M36" s="2416"/>
      <c r="N36" s="1282"/>
      <c r="O36" s="1283">
        <f>'4.1Plan'!AB59</f>
        <v>321.35000000000036</v>
      </c>
      <c r="P36" s="1284"/>
      <c r="Q36" s="1285"/>
      <c r="R36" s="1286"/>
      <c r="S36" s="197"/>
      <c r="T36" s="1287"/>
      <c r="U36" s="1288"/>
      <c r="V36" s="1289"/>
      <c r="W36" s="1290"/>
      <c r="X36" s="1291"/>
      <c r="Y36" s="197"/>
      <c r="Z36" s="1287"/>
      <c r="AA36" s="1288"/>
      <c r="AB36" s="1289"/>
      <c r="AC36" s="1290"/>
      <c r="AD36" s="1291"/>
      <c r="AE36" s="197"/>
      <c r="AF36" s="1287"/>
      <c r="AG36" s="1288"/>
      <c r="AH36" s="1289"/>
      <c r="AI36" s="1290"/>
      <c r="AJ36" s="1291"/>
      <c r="AK36" s="197"/>
      <c r="AL36" s="1287"/>
      <c r="AM36" s="1288"/>
      <c r="AN36" s="1289"/>
      <c r="AO36" s="1290"/>
      <c r="AP36" s="1291"/>
      <c r="AQ36" s="743"/>
      <c r="AR36" s="739" t="s">
        <v>795</v>
      </c>
    </row>
    <row r="37" spans="1:44" ht="7.5" customHeight="1">
      <c r="A37" s="172"/>
      <c r="B37" s="544"/>
      <c r="C37" s="2401"/>
      <c r="D37" s="2402"/>
      <c r="E37" s="2403"/>
      <c r="F37" s="2404"/>
      <c r="G37" s="1279" t="str">
        <f>'4.1Plan'!G61</f>
        <v>NEE022</v>
      </c>
      <c r="H37" s="2421">
        <f>'4.1Plan'!V61</f>
        <v>14085.6</v>
      </c>
      <c r="I37" s="2416"/>
      <c r="J37" s="1280"/>
      <c r="K37" s="1281" t="s">
        <v>30</v>
      </c>
      <c r="L37" s="2416">
        <f>'4.1Plan'!X61</f>
        <v>14814.4</v>
      </c>
      <c r="M37" s="2416"/>
      <c r="N37" s="1282"/>
      <c r="O37" s="1283">
        <f>'4.1Plan'!AB61</f>
        <v>728.79999999999927</v>
      </c>
      <c r="P37" s="1284"/>
      <c r="Q37" s="1285"/>
      <c r="R37" s="1286"/>
      <c r="S37" s="197"/>
      <c r="T37" s="1287"/>
      <c r="U37" s="1288"/>
      <c r="V37" s="1289"/>
      <c r="W37" s="1290"/>
      <c r="X37" s="1291"/>
      <c r="Y37" s="197"/>
      <c r="Z37" s="1287"/>
      <c r="AA37" s="1288"/>
      <c r="AB37" s="1289"/>
      <c r="AC37" s="1290"/>
      <c r="AD37" s="1291"/>
      <c r="AE37" s="197"/>
      <c r="AF37" s="1287"/>
      <c r="AG37" s="1288"/>
      <c r="AH37" s="1289"/>
      <c r="AI37" s="1290"/>
      <c r="AJ37" s="1291"/>
      <c r="AK37" s="197"/>
      <c r="AL37" s="1287"/>
      <c r="AM37" s="1288"/>
      <c r="AN37" s="1289"/>
      <c r="AO37" s="1290"/>
      <c r="AP37" s="1291"/>
      <c r="AQ37" s="743"/>
      <c r="AR37" s="739" t="s">
        <v>795</v>
      </c>
    </row>
    <row r="38" spans="1:44" ht="7.5" customHeight="1">
      <c r="A38" s="172"/>
      <c r="B38" s="544"/>
      <c r="C38" s="2401"/>
      <c r="D38" s="2402"/>
      <c r="E38" s="2403"/>
      <c r="F38" s="2404"/>
      <c r="G38" s="1279" t="str">
        <f>'4.1Plan'!G63</f>
        <v>NEE023</v>
      </c>
      <c r="H38" s="2421">
        <f>'4.1Plan'!V63</f>
        <v>14931.6</v>
      </c>
      <c r="I38" s="2416"/>
      <c r="J38" s="1280"/>
      <c r="K38" s="1281" t="s">
        <v>30</v>
      </c>
      <c r="L38" s="2416">
        <f>'4.1Plan'!X63</f>
        <v>15112.4</v>
      </c>
      <c r="M38" s="2416"/>
      <c r="N38" s="1282"/>
      <c r="O38" s="1283">
        <f>'4.1Plan'!AB63</f>
        <v>180.79999999999927</v>
      </c>
      <c r="P38" s="1284"/>
      <c r="Q38" s="1285"/>
      <c r="R38" s="1286"/>
      <c r="S38" s="197"/>
      <c r="T38" s="1287"/>
      <c r="U38" s="1288"/>
      <c r="V38" s="1289"/>
      <c r="W38" s="1290"/>
      <c r="X38" s="1291"/>
      <c r="Y38" s="197"/>
      <c r="Z38" s="1287"/>
      <c r="AA38" s="1288"/>
      <c r="AB38" s="1289"/>
      <c r="AC38" s="1290"/>
      <c r="AD38" s="1291"/>
      <c r="AE38" s="197"/>
      <c r="AF38" s="1287"/>
      <c r="AG38" s="1288"/>
      <c r="AH38" s="1289"/>
      <c r="AI38" s="1290"/>
      <c r="AJ38" s="1291"/>
      <c r="AK38" s="197"/>
      <c r="AL38" s="1287"/>
      <c r="AM38" s="1288"/>
      <c r="AN38" s="1289"/>
      <c r="AO38" s="1290"/>
      <c r="AP38" s="1291"/>
      <c r="AQ38" s="743"/>
      <c r="AR38" s="739" t="s">
        <v>795</v>
      </c>
    </row>
    <row r="39" spans="1:44" ht="7.5" customHeight="1">
      <c r="A39" s="172"/>
      <c r="B39" s="544"/>
      <c r="C39" s="2401"/>
      <c r="D39" s="2402"/>
      <c r="E39" s="2403"/>
      <c r="F39" s="2404"/>
      <c r="G39" s="1279" t="str">
        <f>'4.1Plan'!G65</f>
        <v>NEE024</v>
      </c>
      <c r="H39" s="2421">
        <f>'4.1Plan'!V65</f>
        <v>15229.6</v>
      </c>
      <c r="I39" s="2416"/>
      <c r="J39" s="1280"/>
      <c r="K39" s="1281" t="s">
        <v>30</v>
      </c>
      <c r="L39" s="2416">
        <f>'4.1Plan'!X65</f>
        <v>16438.400000000001</v>
      </c>
      <c r="M39" s="2416"/>
      <c r="N39" s="1282"/>
      <c r="O39" s="1283">
        <f>'4.1Plan'!AB65</f>
        <v>1208.8000000000011</v>
      </c>
      <c r="P39" s="1284"/>
      <c r="Q39" s="1285">
        <v>1</v>
      </c>
      <c r="R39" s="1286"/>
      <c r="S39" s="197">
        <f>Q39*$G$3</f>
        <v>7</v>
      </c>
      <c r="T39" s="1287"/>
      <c r="U39" s="1288"/>
      <c r="V39" s="1289"/>
      <c r="W39" s="1290"/>
      <c r="X39" s="1291"/>
      <c r="Y39" s="201">
        <f>ROUND($G$3/$G$4,0)*Q39</f>
        <v>4</v>
      </c>
      <c r="Z39" s="1287"/>
      <c r="AA39" s="1288"/>
      <c r="AB39" s="1289"/>
      <c r="AC39" s="1290"/>
      <c r="AD39" s="1291"/>
      <c r="AE39" s="201">
        <f>ROUND(Y39*$G$5,0)</f>
        <v>1</v>
      </c>
      <c r="AF39" s="1287"/>
      <c r="AG39" s="1288"/>
      <c r="AH39" s="1289"/>
      <c r="AI39" s="1290"/>
      <c r="AJ39" s="1291"/>
      <c r="AK39" s="201">
        <f>ROUND(Y39*$G$6,0)</f>
        <v>1</v>
      </c>
      <c r="AL39" s="1300"/>
      <c r="AM39" s="1301"/>
      <c r="AN39" s="1302"/>
      <c r="AO39" s="1303"/>
      <c r="AP39" s="1304"/>
      <c r="AQ39" s="743"/>
      <c r="AR39" s="739" t="s">
        <v>802</v>
      </c>
    </row>
    <row r="40" spans="1:44" ht="7.5" customHeight="1">
      <c r="A40" s="172"/>
      <c r="B40" s="544"/>
      <c r="C40" s="2401"/>
      <c r="D40" s="2402"/>
      <c r="E40" s="2403"/>
      <c r="F40" s="2404"/>
      <c r="G40" s="1324" t="str">
        <f>'4.1Plan'!G67</f>
        <v>NEE025</v>
      </c>
      <c r="H40" s="2468">
        <f>'4.1Plan'!V67</f>
        <v>16555.599999999999</v>
      </c>
      <c r="I40" s="2469"/>
      <c r="J40" s="1325"/>
      <c r="K40" s="1326" t="s">
        <v>30</v>
      </c>
      <c r="L40" s="2469">
        <f>'4.1Plan'!X67</f>
        <v>17000</v>
      </c>
      <c r="M40" s="2469"/>
      <c r="N40" s="1327"/>
      <c r="O40" s="1328">
        <f>'4.1Plan'!AB67</f>
        <v>444.40000000000146</v>
      </c>
      <c r="P40" s="1329"/>
      <c r="Q40" s="1298"/>
      <c r="R40" s="1299"/>
      <c r="S40" s="201"/>
      <c r="T40" s="1300"/>
      <c r="U40" s="1301"/>
      <c r="V40" s="1302"/>
      <c r="W40" s="1303"/>
      <c r="X40" s="1304"/>
      <c r="Y40" s="201"/>
      <c r="Z40" s="1300"/>
      <c r="AA40" s="1301"/>
      <c r="AB40" s="1302"/>
      <c r="AC40" s="1303"/>
      <c r="AD40" s="1304"/>
      <c r="AE40" s="201"/>
      <c r="AF40" s="1300"/>
      <c r="AG40" s="1301"/>
      <c r="AH40" s="1302"/>
      <c r="AI40" s="1303"/>
      <c r="AJ40" s="1304"/>
      <c r="AK40" s="201"/>
      <c r="AL40" s="1300"/>
      <c r="AM40" s="1301"/>
      <c r="AN40" s="1302"/>
      <c r="AO40" s="1303"/>
      <c r="AP40" s="1304"/>
      <c r="AQ40" s="918"/>
      <c r="AR40" s="914" t="s">
        <v>803</v>
      </c>
    </row>
    <row r="41" spans="1:44" s="202" customFormat="1" ht="7.5" customHeight="1">
      <c r="A41" s="893"/>
      <c r="B41" s="1319"/>
      <c r="C41" s="2466"/>
      <c r="D41" s="2467"/>
      <c r="E41" s="2466"/>
      <c r="F41" s="2467"/>
      <c r="G41" s="2422" t="s">
        <v>848</v>
      </c>
      <c r="H41" s="2423"/>
      <c r="I41" s="2423"/>
      <c r="J41" s="2423"/>
      <c r="K41" s="2423"/>
      <c r="L41" s="2423"/>
      <c r="M41" s="2423"/>
      <c r="N41" s="2424"/>
      <c r="O41" s="1306">
        <f>SUM(O34:O40)</f>
        <v>3350.8000000000029</v>
      </c>
      <c r="P41" s="1307"/>
      <c r="Q41" s="1308">
        <f>SUM(Q34:Q40)</f>
        <v>1</v>
      </c>
      <c r="R41" s="1309"/>
      <c r="S41" s="206">
        <f>SUM(S34:S40)</f>
        <v>7</v>
      </c>
      <c r="T41" s="1310"/>
      <c r="U41" s="1311">
        <f>'3.1Cost by Sub-contractors'!L7</f>
        <v>51.08</v>
      </c>
      <c r="V41" s="1312"/>
      <c r="W41" s="1313">
        <f>S41*U41</f>
        <v>357.56</v>
      </c>
      <c r="X41" s="1264"/>
      <c r="Y41" s="206">
        <f>SUM(Y34:Y40)</f>
        <v>4</v>
      </c>
      <c r="Z41" s="1310"/>
      <c r="AA41" s="2405" t="str">
        <f>'3.1Cost by Sub-contractors'!L8</f>
        <v>-</v>
      </c>
      <c r="AB41" s="2407"/>
      <c r="AC41" s="2405" t="s">
        <v>847</v>
      </c>
      <c r="AD41" s="2406"/>
      <c r="AE41" s="206">
        <f>SUM(AE34:AE40)</f>
        <v>1</v>
      </c>
      <c r="AF41" s="1310"/>
      <c r="AG41" s="1311">
        <f>'3.1Cost by Sub-contractors'!L9</f>
        <v>44.07</v>
      </c>
      <c r="AH41" s="1312"/>
      <c r="AI41" s="1313">
        <f>AE41*AG41</f>
        <v>44.07</v>
      </c>
      <c r="AJ41" s="1264"/>
      <c r="AK41" s="206">
        <f>SUM(AK34:AK40)</f>
        <v>1</v>
      </c>
      <c r="AL41" s="1310"/>
      <c r="AM41" s="1311">
        <f>'3.1Cost by Sub-contractors'!L10</f>
        <v>27.87</v>
      </c>
      <c r="AN41" s="1312"/>
      <c r="AO41" s="1313">
        <f>AK41*AM41</f>
        <v>27.87</v>
      </c>
      <c r="AP41" s="1264"/>
      <c r="AQ41" s="782"/>
      <c r="AR41" s="1315"/>
    </row>
    <row r="42" spans="1:44" ht="7.5" customHeight="1">
      <c r="A42" s="172"/>
      <c r="B42" s="544"/>
      <c r="C42" s="2454" t="str">
        <f>'4.1Plan'!C70</f>
        <v>PKG03</v>
      </c>
      <c r="D42" s="2455"/>
      <c r="E42" s="2417" t="str">
        <f>'4.1Plan'!D70</f>
        <v>ML03-1</v>
      </c>
      <c r="F42" s="2418"/>
      <c r="G42" s="1266" t="str">
        <f>'4.1Plan'!G71</f>
        <v>NEE026</v>
      </c>
      <c r="H42" s="2419">
        <f>'4.1Plan'!V71</f>
        <v>17000</v>
      </c>
      <c r="I42" s="2420"/>
      <c r="J42" s="1267"/>
      <c r="K42" s="1268" t="s">
        <v>30</v>
      </c>
      <c r="L42" s="2420">
        <f>'4.1Plan'!X71</f>
        <v>17181</v>
      </c>
      <c r="M42" s="2420"/>
      <c r="N42" s="1269"/>
      <c r="O42" s="1270">
        <f>'4.1Plan'!AB71</f>
        <v>181</v>
      </c>
      <c r="P42" s="1271"/>
      <c r="Q42" s="1272"/>
      <c r="R42" s="1273"/>
      <c r="S42" s="196"/>
      <c r="T42" s="1274"/>
      <c r="U42" s="1275"/>
      <c r="V42" s="1276"/>
      <c r="W42" s="1277"/>
      <c r="X42" s="1278"/>
      <c r="Y42" s="196"/>
      <c r="Z42" s="1274"/>
      <c r="AA42" s="1275"/>
      <c r="AB42" s="1276"/>
      <c r="AC42" s="1277"/>
      <c r="AD42" s="1278"/>
      <c r="AE42" s="196"/>
      <c r="AF42" s="1274"/>
      <c r="AG42" s="1275"/>
      <c r="AH42" s="1276"/>
      <c r="AI42" s="1277"/>
      <c r="AJ42" s="1278"/>
      <c r="AK42" s="196"/>
      <c r="AL42" s="1274"/>
      <c r="AM42" s="1275"/>
      <c r="AN42" s="1276"/>
      <c r="AO42" s="1277"/>
      <c r="AP42" s="1278"/>
      <c r="AQ42" s="734"/>
      <c r="AR42" s="607" t="s">
        <v>803</v>
      </c>
    </row>
    <row r="43" spans="1:44" ht="7.5" customHeight="1">
      <c r="A43" s="172"/>
      <c r="B43" s="544"/>
      <c r="C43" s="2401"/>
      <c r="D43" s="2402"/>
      <c r="E43" s="2403"/>
      <c r="F43" s="2404"/>
      <c r="G43" s="1279" t="str">
        <f>'4.1Plan'!G73</f>
        <v>NEE027</v>
      </c>
      <c r="H43" s="2421">
        <f>'4.1Plan'!V73</f>
        <v>18143</v>
      </c>
      <c r="I43" s="2416"/>
      <c r="J43" s="1280"/>
      <c r="K43" s="1281" t="s">
        <v>30</v>
      </c>
      <c r="L43" s="2416">
        <f>'4.1Plan'!X73</f>
        <v>18275.900000000001</v>
      </c>
      <c r="M43" s="2416"/>
      <c r="N43" s="1282"/>
      <c r="O43" s="1283">
        <f>'4.1Plan'!AB73</f>
        <v>132.90000000000146</v>
      </c>
      <c r="P43" s="1284"/>
      <c r="Q43" s="1285"/>
      <c r="R43" s="1286"/>
      <c r="S43" s="197"/>
      <c r="T43" s="1287"/>
      <c r="U43" s="1288"/>
      <c r="V43" s="1289"/>
      <c r="W43" s="1290"/>
      <c r="X43" s="1291"/>
      <c r="Y43" s="197"/>
      <c r="Z43" s="1287"/>
      <c r="AA43" s="1288"/>
      <c r="AB43" s="1289"/>
      <c r="AC43" s="1290"/>
      <c r="AD43" s="1291"/>
      <c r="AE43" s="197"/>
      <c r="AF43" s="1287"/>
      <c r="AG43" s="1288"/>
      <c r="AH43" s="1289"/>
      <c r="AI43" s="1290"/>
      <c r="AJ43" s="1291"/>
      <c r="AK43" s="197"/>
      <c r="AL43" s="1287"/>
      <c r="AM43" s="1288"/>
      <c r="AN43" s="1289"/>
      <c r="AO43" s="1290"/>
      <c r="AP43" s="1291"/>
      <c r="AQ43" s="743"/>
      <c r="AR43" s="739" t="s">
        <v>795</v>
      </c>
    </row>
    <row r="44" spans="1:44" ht="7.5" customHeight="1">
      <c r="A44" s="172"/>
      <c r="B44" s="544"/>
      <c r="C44" s="2401"/>
      <c r="D44" s="2402"/>
      <c r="E44" s="2403"/>
      <c r="F44" s="2404"/>
      <c r="G44" s="1279" t="str">
        <f>'4.1Plan'!G75</f>
        <v>NEE028</v>
      </c>
      <c r="H44" s="2421">
        <f>'4.1Plan'!V75</f>
        <v>18362.099999999999</v>
      </c>
      <c r="I44" s="2416"/>
      <c r="J44" s="1280"/>
      <c r="K44" s="1281" t="s">
        <v>30</v>
      </c>
      <c r="L44" s="2416">
        <f>'4.1Plan'!X75</f>
        <v>18580.924999999999</v>
      </c>
      <c r="M44" s="2416"/>
      <c r="N44" s="1282"/>
      <c r="O44" s="1283">
        <f>'4.1Plan'!AB75</f>
        <v>218.82500000000073</v>
      </c>
      <c r="P44" s="1284"/>
      <c r="Q44" s="1285"/>
      <c r="R44" s="1286"/>
      <c r="S44" s="197"/>
      <c r="T44" s="1287"/>
      <c r="U44" s="1288"/>
      <c r="V44" s="1289"/>
      <c r="W44" s="1290"/>
      <c r="X44" s="1291"/>
      <c r="Y44" s="197"/>
      <c r="Z44" s="1287"/>
      <c r="AA44" s="1288"/>
      <c r="AB44" s="1289"/>
      <c r="AC44" s="1290"/>
      <c r="AD44" s="1291"/>
      <c r="AE44" s="197"/>
      <c r="AF44" s="1287"/>
      <c r="AG44" s="1288"/>
      <c r="AH44" s="1289"/>
      <c r="AI44" s="1290"/>
      <c r="AJ44" s="1291"/>
      <c r="AK44" s="197"/>
      <c r="AL44" s="1287"/>
      <c r="AM44" s="1288"/>
      <c r="AN44" s="1289"/>
      <c r="AO44" s="1290"/>
      <c r="AP44" s="1291"/>
      <c r="AQ44" s="743"/>
      <c r="AR44" s="739" t="s">
        <v>795</v>
      </c>
    </row>
    <row r="45" spans="1:44" ht="7.5" customHeight="1">
      <c r="A45" s="172"/>
      <c r="B45" s="544"/>
      <c r="C45" s="2401"/>
      <c r="D45" s="2402"/>
      <c r="E45" s="2403"/>
      <c r="F45" s="2404"/>
      <c r="G45" s="1279" t="str">
        <f>'4.1Plan'!G77</f>
        <v>NEE029</v>
      </c>
      <c r="H45" s="2421">
        <f>'4.1Plan'!V77</f>
        <v>18643.075000000001</v>
      </c>
      <c r="I45" s="2416"/>
      <c r="J45" s="1280"/>
      <c r="K45" s="1281" t="s">
        <v>30</v>
      </c>
      <c r="L45" s="2416">
        <f>'4.1Plan'!X77</f>
        <v>18787.900000000001</v>
      </c>
      <c r="M45" s="2416"/>
      <c r="N45" s="1282"/>
      <c r="O45" s="1283">
        <f>'4.1Plan'!AB77</f>
        <v>144.82500000000073</v>
      </c>
      <c r="P45" s="1284"/>
      <c r="Q45" s="1285"/>
      <c r="R45" s="1286"/>
      <c r="S45" s="197"/>
      <c r="T45" s="1287"/>
      <c r="U45" s="1288"/>
      <c r="V45" s="1289"/>
      <c r="W45" s="1290"/>
      <c r="X45" s="1291"/>
      <c r="Y45" s="197"/>
      <c r="Z45" s="1287"/>
      <c r="AA45" s="1288"/>
      <c r="AB45" s="1289"/>
      <c r="AC45" s="1290"/>
      <c r="AD45" s="1291"/>
      <c r="AE45" s="197"/>
      <c r="AF45" s="1287"/>
      <c r="AG45" s="1288"/>
      <c r="AH45" s="1289"/>
      <c r="AI45" s="1290"/>
      <c r="AJ45" s="1291"/>
      <c r="AK45" s="197"/>
      <c r="AL45" s="1287"/>
      <c r="AM45" s="1288"/>
      <c r="AN45" s="1289"/>
      <c r="AO45" s="1290"/>
      <c r="AP45" s="1291"/>
      <c r="AQ45" s="743"/>
      <c r="AR45" s="739" t="s">
        <v>795</v>
      </c>
    </row>
    <row r="46" spans="1:44" ht="7.5" customHeight="1">
      <c r="A46" s="172"/>
      <c r="B46" s="544"/>
      <c r="C46" s="2401"/>
      <c r="D46" s="2402"/>
      <c r="E46" s="2403"/>
      <c r="F46" s="2404"/>
      <c r="G46" s="1279" t="str">
        <f>'4.1Plan'!G79</f>
        <v>NEE030</v>
      </c>
      <c r="H46" s="2421">
        <f>'4.1Plan'!V79</f>
        <v>18874.099999999999</v>
      </c>
      <c r="I46" s="2416"/>
      <c r="J46" s="1280"/>
      <c r="K46" s="1281" t="s">
        <v>30</v>
      </c>
      <c r="L46" s="2416">
        <f>'4.1Plan'!X79</f>
        <v>19195.95</v>
      </c>
      <c r="M46" s="2416"/>
      <c r="N46" s="1282"/>
      <c r="O46" s="1283">
        <f>'4.1Plan'!AB79</f>
        <v>321.85000000000218</v>
      </c>
      <c r="P46" s="1284"/>
      <c r="Q46" s="1285"/>
      <c r="R46" s="1286"/>
      <c r="S46" s="197"/>
      <c r="T46" s="1287"/>
      <c r="U46" s="1288"/>
      <c r="V46" s="1289"/>
      <c r="W46" s="1290"/>
      <c r="X46" s="1291"/>
      <c r="Y46" s="197"/>
      <c r="Z46" s="1287"/>
      <c r="AA46" s="1288"/>
      <c r="AB46" s="1289"/>
      <c r="AC46" s="1290"/>
      <c r="AD46" s="1291"/>
      <c r="AE46" s="197"/>
      <c r="AF46" s="1287"/>
      <c r="AG46" s="1288"/>
      <c r="AH46" s="1289"/>
      <c r="AI46" s="1290"/>
      <c r="AJ46" s="1291"/>
      <c r="AK46" s="197"/>
      <c r="AL46" s="1287"/>
      <c r="AM46" s="1288"/>
      <c r="AN46" s="1289"/>
      <c r="AO46" s="1290"/>
      <c r="AP46" s="1291"/>
      <c r="AQ46" s="743"/>
      <c r="AR46" s="739" t="s">
        <v>795</v>
      </c>
    </row>
    <row r="47" spans="1:44" ht="7.5" customHeight="1">
      <c r="A47" s="172"/>
      <c r="B47" s="544"/>
      <c r="C47" s="2401"/>
      <c r="D47" s="2402"/>
      <c r="E47" s="2403"/>
      <c r="F47" s="2404"/>
      <c r="G47" s="1279" t="str">
        <f>'4.1Plan'!G81</f>
        <v>NEE031</v>
      </c>
      <c r="H47" s="2421">
        <f>'4.1Plan'!V81</f>
        <v>19222.05</v>
      </c>
      <c r="I47" s="2416"/>
      <c r="J47" s="1280"/>
      <c r="K47" s="1281" t="s">
        <v>30</v>
      </c>
      <c r="L47" s="2416">
        <f>'4.1Plan'!X81</f>
        <v>19326.45</v>
      </c>
      <c r="M47" s="2416"/>
      <c r="N47" s="1282"/>
      <c r="O47" s="1283">
        <f>'4.1Plan'!AB81</f>
        <v>164.18000000000146</v>
      </c>
      <c r="P47" s="1284"/>
      <c r="Q47" s="1285"/>
      <c r="R47" s="1286"/>
      <c r="S47" s="197"/>
      <c r="T47" s="1287"/>
      <c r="U47" s="1288"/>
      <c r="V47" s="1289"/>
      <c r="W47" s="1290"/>
      <c r="X47" s="1291"/>
      <c r="Y47" s="197"/>
      <c r="Z47" s="1287"/>
      <c r="AA47" s="1288"/>
      <c r="AB47" s="1289"/>
      <c r="AC47" s="1290"/>
      <c r="AD47" s="1291"/>
      <c r="AE47" s="197"/>
      <c r="AF47" s="1287"/>
      <c r="AG47" s="1288"/>
      <c r="AH47" s="1289"/>
      <c r="AI47" s="1290"/>
      <c r="AJ47" s="1291"/>
      <c r="AK47" s="197"/>
      <c r="AL47" s="1287"/>
      <c r="AM47" s="1288"/>
      <c r="AN47" s="1289"/>
      <c r="AO47" s="1290"/>
      <c r="AP47" s="1291"/>
      <c r="AQ47" s="743"/>
      <c r="AR47" s="739" t="s">
        <v>795</v>
      </c>
    </row>
    <row r="48" spans="1:44" ht="7.5" customHeight="1">
      <c r="A48" s="172"/>
      <c r="B48" s="544"/>
      <c r="C48" s="2401"/>
      <c r="D48" s="2402"/>
      <c r="E48" s="2403"/>
      <c r="F48" s="2404"/>
      <c r="G48" s="1279" t="str">
        <f>'4.1Plan'!G83</f>
        <v>NEE032</v>
      </c>
      <c r="H48" s="2421">
        <f>'4.1Plan'!V83</f>
        <v>19373.55</v>
      </c>
      <c r="I48" s="2416"/>
      <c r="J48" s="1280"/>
      <c r="K48" s="1281" t="s">
        <v>30</v>
      </c>
      <c r="L48" s="2416">
        <f>'4.1Plan'!X83</f>
        <v>19980</v>
      </c>
      <c r="M48" s="2416"/>
      <c r="N48" s="1282"/>
      <c r="O48" s="1283">
        <f>'4.1Plan'!AB83</f>
        <v>606.45000000000073</v>
      </c>
      <c r="P48" s="1284"/>
      <c r="Q48" s="1285"/>
      <c r="R48" s="1286"/>
      <c r="S48" s="197"/>
      <c r="T48" s="1287"/>
      <c r="U48" s="1288"/>
      <c r="V48" s="1289"/>
      <c r="W48" s="1290"/>
      <c r="X48" s="1291"/>
      <c r="Y48" s="197"/>
      <c r="Z48" s="1287"/>
      <c r="AA48" s="1288"/>
      <c r="AB48" s="1289"/>
      <c r="AC48" s="1290"/>
      <c r="AD48" s="1291"/>
      <c r="AE48" s="197"/>
      <c r="AF48" s="1287"/>
      <c r="AG48" s="1288"/>
      <c r="AH48" s="1289"/>
      <c r="AI48" s="1290"/>
      <c r="AJ48" s="1291"/>
      <c r="AK48" s="197"/>
      <c r="AL48" s="1287"/>
      <c r="AM48" s="1288"/>
      <c r="AN48" s="1289"/>
      <c r="AO48" s="1290"/>
      <c r="AP48" s="1291"/>
      <c r="AQ48" s="743"/>
      <c r="AR48" s="739" t="s">
        <v>795</v>
      </c>
    </row>
    <row r="49" spans="1:44" ht="7.5" customHeight="1">
      <c r="A49" s="172"/>
      <c r="B49" s="544"/>
      <c r="C49" s="2401"/>
      <c r="D49" s="2402"/>
      <c r="E49" s="2403"/>
      <c r="F49" s="2404"/>
      <c r="G49" s="1279" t="str">
        <f>'4.1Plan'!G85</f>
        <v>NEE033</v>
      </c>
      <c r="H49" s="2421">
        <f>'4.1Plan'!V85</f>
        <v>20390</v>
      </c>
      <c r="I49" s="2416"/>
      <c r="J49" s="1280"/>
      <c r="K49" s="1281" t="s">
        <v>30</v>
      </c>
      <c r="L49" s="2416">
        <f>'4.1Plan'!X85</f>
        <v>20805</v>
      </c>
      <c r="M49" s="2416"/>
      <c r="N49" s="1282"/>
      <c r="O49" s="1283">
        <f>'4.1Plan'!AB85</f>
        <v>415</v>
      </c>
      <c r="P49" s="1284"/>
      <c r="Q49" s="1285"/>
      <c r="R49" s="1286"/>
      <c r="S49" s="197"/>
      <c r="T49" s="1287"/>
      <c r="U49" s="1288"/>
      <c r="V49" s="1289"/>
      <c r="W49" s="1290"/>
      <c r="X49" s="1291"/>
      <c r="Y49" s="197"/>
      <c r="Z49" s="1287"/>
      <c r="AA49" s="1288"/>
      <c r="AB49" s="1289"/>
      <c r="AC49" s="1290"/>
      <c r="AD49" s="1291"/>
      <c r="AE49" s="197"/>
      <c r="AF49" s="1287"/>
      <c r="AG49" s="1288"/>
      <c r="AH49" s="1289"/>
      <c r="AI49" s="1290"/>
      <c r="AJ49" s="1291"/>
      <c r="AK49" s="197"/>
      <c r="AL49" s="1287"/>
      <c r="AM49" s="1288"/>
      <c r="AN49" s="1289"/>
      <c r="AO49" s="1290"/>
      <c r="AP49" s="1291"/>
      <c r="AQ49" s="743"/>
      <c r="AR49" s="739" t="s">
        <v>804</v>
      </c>
    </row>
    <row r="50" spans="1:44" ht="7.5" customHeight="1">
      <c r="A50" s="172"/>
      <c r="B50" s="544"/>
      <c r="C50" s="2401"/>
      <c r="D50" s="2402"/>
      <c r="E50" s="2403"/>
      <c r="F50" s="2404"/>
      <c r="G50" s="1279" t="str">
        <f>'4.1Plan'!G87</f>
        <v>NEE034</v>
      </c>
      <c r="H50" s="2421">
        <f>'4.1Plan'!V87</f>
        <v>20805</v>
      </c>
      <c r="I50" s="2416"/>
      <c r="J50" s="1280"/>
      <c r="K50" s="1281" t="s">
        <v>30</v>
      </c>
      <c r="L50" s="2416">
        <f>'4.1Plan'!X87</f>
        <v>21876.45</v>
      </c>
      <c r="M50" s="2416"/>
      <c r="N50" s="1282"/>
      <c r="O50" s="1283">
        <f>'4.1Plan'!AB87</f>
        <v>1071.4500000000007</v>
      </c>
      <c r="P50" s="1284"/>
      <c r="Q50" s="1285"/>
      <c r="R50" s="1286"/>
      <c r="S50" s="197"/>
      <c r="T50" s="1287"/>
      <c r="U50" s="1288"/>
      <c r="V50" s="1289"/>
      <c r="W50" s="1290"/>
      <c r="X50" s="1291"/>
      <c r="Y50" s="197"/>
      <c r="Z50" s="1287"/>
      <c r="AA50" s="1288"/>
      <c r="AB50" s="1289"/>
      <c r="AC50" s="1290"/>
      <c r="AD50" s="1291"/>
      <c r="AE50" s="197"/>
      <c r="AF50" s="1287"/>
      <c r="AG50" s="1288"/>
      <c r="AH50" s="1289"/>
      <c r="AI50" s="1290"/>
      <c r="AJ50" s="1291"/>
      <c r="AK50" s="197"/>
      <c r="AL50" s="1287"/>
      <c r="AM50" s="1288"/>
      <c r="AN50" s="1289"/>
      <c r="AO50" s="1290"/>
      <c r="AP50" s="1291"/>
      <c r="AQ50" s="743"/>
      <c r="AR50" s="739" t="s">
        <v>802</v>
      </c>
    </row>
    <row r="51" spans="1:44" ht="7.5" customHeight="1">
      <c r="A51" s="172"/>
      <c r="B51" s="544"/>
      <c r="C51" s="2401"/>
      <c r="D51" s="2402"/>
      <c r="E51" s="2403"/>
      <c r="F51" s="2404"/>
      <c r="G51" s="1324" t="str">
        <f>'4.1Plan'!G89</f>
        <v>NEE035</v>
      </c>
      <c r="H51" s="2468">
        <f>'4.1Plan'!V89</f>
        <v>21923.55</v>
      </c>
      <c r="I51" s="2469"/>
      <c r="J51" s="1325"/>
      <c r="K51" s="1326" t="s">
        <v>30</v>
      </c>
      <c r="L51" s="2469">
        <f>'4.1Plan'!X89</f>
        <v>22000</v>
      </c>
      <c r="M51" s="2469"/>
      <c r="N51" s="1327"/>
      <c r="O51" s="1328">
        <f>'4.1Plan'!AB89</f>
        <v>76.450000000000728</v>
      </c>
      <c r="P51" s="1329"/>
      <c r="Q51" s="1298"/>
      <c r="R51" s="1299"/>
      <c r="S51" s="201"/>
      <c r="T51" s="1300"/>
      <c r="U51" s="1301"/>
      <c r="V51" s="1302"/>
      <c r="W51" s="1303"/>
      <c r="X51" s="1304"/>
      <c r="Y51" s="201"/>
      <c r="Z51" s="1300"/>
      <c r="AA51" s="1301"/>
      <c r="AB51" s="1302"/>
      <c r="AC51" s="1303"/>
      <c r="AD51" s="1304"/>
      <c r="AE51" s="201"/>
      <c r="AF51" s="1300"/>
      <c r="AG51" s="1301"/>
      <c r="AH51" s="1302"/>
      <c r="AI51" s="1303"/>
      <c r="AJ51" s="1304"/>
      <c r="AK51" s="201"/>
      <c r="AL51" s="1300"/>
      <c r="AM51" s="1301"/>
      <c r="AN51" s="1302"/>
      <c r="AO51" s="1303"/>
      <c r="AP51" s="1304"/>
      <c r="AQ51" s="918"/>
      <c r="AR51" s="914" t="s">
        <v>805</v>
      </c>
    </row>
    <row r="52" spans="1:44" s="202" customFormat="1" ht="7.5" customHeight="1">
      <c r="A52" s="893"/>
      <c r="B52" s="1319"/>
      <c r="C52" s="2466"/>
      <c r="D52" s="2467"/>
      <c r="E52" s="2466"/>
      <c r="F52" s="2467"/>
      <c r="G52" s="2422" t="s">
        <v>848</v>
      </c>
      <c r="H52" s="2423"/>
      <c r="I52" s="2423"/>
      <c r="J52" s="2423"/>
      <c r="K52" s="2423"/>
      <c r="L52" s="2423"/>
      <c r="M52" s="2423"/>
      <c r="N52" s="2424"/>
      <c r="O52" s="1306">
        <f>SUM(O42:O51)</f>
        <v>3332.9300000000085</v>
      </c>
      <c r="P52" s="1307"/>
      <c r="Q52" s="1308"/>
      <c r="R52" s="1309"/>
      <c r="S52" s="206"/>
      <c r="T52" s="1310"/>
      <c r="U52" s="1311"/>
      <c r="V52" s="1312"/>
      <c r="W52" s="1313"/>
      <c r="X52" s="1264"/>
      <c r="Y52" s="206"/>
      <c r="Z52" s="1310"/>
      <c r="AA52" s="1311"/>
      <c r="AB52" s="1312"/>
      <c r="AC52" s="1313"/>
      <c r="AD52" s="1264"/>
      <c r="AE52" s="206"/>
      <c r="AF52" s="1310"/>
      <c r="AG52" s="1311"/>
      <c r="AH52" s="1312"/>
      <c r="AI52" s="1313"/>
      <c r="AJ52" s="1264"/>
      <c r="AK52" s="206"/>
      <c r="AL52" s="1310"/>
      <c r="AM52" s="1311"/>
      <c r="AN52" s="1312"/>
      <c r="AO52" s="1313"/>
      <c r="AP52" s="1264"/>
      <c r="AQ52" s="782"/>
      <c r="AR52" s="1315"/>
    </row>
    <row r="53" spans="1:44" ht="7.5" customHeight="1">
      <c r="A53" s="172"/>
      <c r="B53" s="544"/>
      <c r="C53" s="2435" t="str">
        <f>'4.1Plan'!C92</f>
        <v>PKG04</v>
      </c>
      <c r="D53" s="2436"/>
      <c r="E53" s="2403" t="str">
        <f>'4.1Plan'!D92</f>
        <v>ML04-1</v>
      </c>
      <c r="F53" s="2404"/>
      <c r="G53" s="1279" t="str">
        <f>'4.1Plan'!G93</f>
        <v>NEE036</v>
      </c>
      <c r="H53" s="2421">
        <f>'4.1Plan'!V93</f>
        <v>22000</v>
      </c>
      <c r="I53" s="2416"/>
      <c r="J53" s="1280"/>
      <c r="K53" s="1281" t="s">
        <v>30</v>
      </c>
      <c r="L53" s="2416">
        <f>'4.1Plan'!X93</f>
        <v>22630</v>
      </c>
      <c r="M53" s="2416"/>
      <c r="N53" s="1282"/>
      <c r="O53" s="1283">
        <f>'4.1Plan'!AB93</f>
        <v>630</v>
      </c>
      <c r="P53" s="1284"/>
      <c r="Q53" s="1285"/>
      <c r="R53" s="1286"/>
      <c r="S53" s="197"/>
      <c r="T53" s="1287"/>
      <c r="U53" s="1288"/>
      <c r="V53" s="1289"/>
      <c r="W53" s="1290"/>
      <c r="X53" s="1291"/>
      <c r="Y53" s="197"/>
      <c r="Z53" s="1287"/>
      <c r="AA53" s="1288"/>
      <c r="AB53" s="1289"/>
      <c r="AC53" s="1290"/>
      <c r="AD53" s="1291"/>
      <c r="AE53" s="197"/>
      <c r="AF53" s="1287"/>
      <c r="AG53" s="1288"/>
      <c r="AH53" s="1289"/>
      <c r="AI53" s="1290"/>
      <c r="AJ53" s="1291"/>
      <c r="AK53" s="197"/>
      <c r="AL53" s="1287"/>
      <c r="AM53" s="1288"/>
      <c r="AN53" s="1289"/>
      <c r="AO53" s="1290"/>
      <c r="AP53" s="1291"/>
      <c r="AQ53" s="743"/>
      <c r="AR53" s="739" t="s">
        <v>805</v>
      </c>
    </row>
    <row r="54" spans="1:44" ht="7.5" customHeight="1">
      <c r="A54" s="172"/>
      <c r="B54" s="544"/>
      <c r="C54" s="2401"/>
      <c r="D54" s="2402"/>
      <c r="E54" s="2403"/>
      <c r="F54" s="2404"/>
      <c r="G54" s="1279" t="str">
        <f>'4.1Plan'!G95</f>
        <v>NEE037</v>
      </c>
      <c r="H54" s="2421">
        <f>'4.1Plan'!V95</f>
        <v>23170</v>
      </c>
      <c r="I54" s="2416"/>
      <c r="J54" s="1280"/>
      <c r="K54" s="1281" t="s">
        <v>30</v>
      </c>
      <c r="L54" s="2416">
        <f>'4.1Plan'!X95</f>
        <v>23318.924999999999</v>
      </c>
      <c r="M54" s="2416"/>
      <c r="N54" s="1282"/>
      <c r="O54" s="1283">
        <f>'4.1Plan'!AB95</f>
        <v>148.92499999999927</v>
      </c>
      <c r="P54" s="1284"/>
      <c r="Q54" s="1285"/>
      <c r="R54" s="1286"/>
      <c r="S54" s="197"/>
      <c r="T54" s="1287"/>
      <c r="U54" s="1288"/>
      <c r="V54" s="1289"/>
      <c r="W54" s="1290"/>
      <c r="X54" s="1291"/>
      <c r="Y54" s="197"/>
      <c r="Z54" s="1287"/>
      <c r="AA54" s="1288"/>
      <c r="AB54" s="1289"/>
      <c r="AC54" s="1290"/>
      <c r="AD54" s="1291"/>
      <c r="AE54" s="197"/>
      <c r="AF54" s="1287"/>
      <c r="AG54" s="1288"/>
      <c r="AH54" s="1289"/>
      <c r="AI54" s="1290"/>
      <c r="AJ54" s="1291"/>
      <c r="AK54" s="197"/>
      <c r="AL54" s="1287"/>
      <c r="AM54" s="1288"/>
      <c r="AN54" s="1289"/>
      <c r="AO54" s="1290"/>
      <c r="AP54" s="1291"/>
      <c r="AQ54" s="743"/>
      <c r="AR54" s="739" t="s">
        <v>807</v>
      </c>
    </row>
    <row r="55" spans="1:44" ht="7.5" customHeight="1">
      <c r="A55" s="172"/>
      <c r="B55" s="544"/>
      <c r="C55" s="2401"/>
      <c r="D55" s="2402"/>
      <c r="E55" s="2403"/>
      <c r="F55" s="2404"/>
      <c r="G55" s="1279" t="str">
        <f>'4.1Plan'!G97</f>
        <v>NEE038</v>
      </c>
      <c r="H55" s="2421">
        <f>'4.1Plan'!V97</f>
        <v>23381.075000000001</v>
      </c>
      <c r="I55" s="2416"/>
      <c r="J55" s="1280"/>
      <c r="K55" s="1281" t="s">
        <v>30</v>
      </c>
      <c r="L55" s="2416">
        <f>'4.1Plan'!X97</f>
        <v>24416.95</v>
      </c>
      <c r="M55" s="2416"/>
      <c r="N55" s="1282"/>
      <c r="O55" s="1283">
        <f>'4.1Plan'!AB97</f>
        <v>1035.875</v>
      </c>
      <c r="P55" s="1284"/>
      <c r="Q55" s="1285"/>
      <c r="R55" s="1286"/>
      <c r="S55" s="197"/>
      <c r="T55" s="1287"/>
      <c r="U55" s="1288"/>
      <c r="V55" s="1289"/>
      <c r="W55" s="1290"/>
      <c r="X55" s="1291"/>
      <c r="Y55" s="197"/>
      <c r="Z55" s="1287"/>
      <c r="AA55" s="1288"/>
      <c r="AB55" s="1289"/>
      <c r="AC55" s="1290"/>
      <c r="AD55" s="1291"/>
      <c r="AE55" s="197"/>
      <c r="AF55" s="1287"/>
      <c r="AG55" s="1288"/>
      <c r="AH55" s="1289"/>
      <c r="AI55" s="1290"/>
      <c r="AJ55" s="1291"/>
      <c r="AK55" s="197"/>
      <c r="AL55" s="1287"/>
      <c r="AM55" s="1288"/>
      <c r="AN55" s="1289"/>
      <c r="AO55" s="1290"/>
      <c r="AP55" s="1291"/>
      <c r="AQ55" s="743"/>
      <c r="AR55" s="739" t="s">
        <v>806</v>
      </c>
    </row>
    <row r="56" spans="1:44" ht="7.5" customHeight="1">
      <c r="A56" s="172"/>
      <c r="B56" s="544"/>
      <c r="C56" s="2401"/>
      <c r="D56" s="2402"/>
      <c r="E56" s="2403"/>
      <c r="F56" s="2404"/>
      <c r="G56" s="1279" t="str">
        <f>'4.1Plan'!G99</f>
        <v>NEE039</v>
      </c>
      <c r="H56" s="2421">
        <f>'4.1Plan'!V99</f>
        <v>24443.05</v>
      </c>
      <c r="I56" s="2416"/>
      <c r="J56" s="1280"/>
      <c r="K56" s="1281" t="s">
        <v>30</v>
      </c>
      <c r="L56" s="2416">
        <f>'4.1Plan'!X99</f>
        <v>24609.174999999999</v>
      </c>
      <c r="M56" s="2416"/>
      <c r="N56" s="1282"/>
      <c r="O56" s="1283">
        <f>'4.1Plan'!AB99</f>
        <v>166.125</v>
      </c>
      <c r="P56" s="1284"/>
      <c r="Q56" s="1285"/>
      <c r="R56" s="1286"/>
      <c r="S56" s="197"/>
      <c r="T56" s="1287"/>
      <c r="U56" s="1288"/>
      <c r="V56" s="1289"/>
      <c r="W56" s="1290"/>
      <c r="X56" s="1291"/>
      <c r="Y56" s="197"/>
      <c r="Z56" s="1287"/>
      <c r="AA56" s="1288"/>
      <c r="AB56" s="1289"/>
      <c r="AC56" s="1290"/>
      <c r="AD56" s="1291"/>
      <c r="AE56" s="197"/>
      <c r="AF56" s="1287"/>
      <c r="AG56" s="1288"/>
      <c r="AH56" s="1289"/>
      <c r="AI56" s="1290"/>
      <c r="AJ56" s="1291"/>
      <c r="AK56" s="197"/>
      <c r="AL56" s="1287"/>
      <c r="AM56" s="1288"/>
      <c r="AN56" s="1289"/>
      <c r="AO56" s="1290"/>
      <c r="AP56" s="1291"/>
      <c r="AQ56" s="743"/>
      <c r="AR56" s="739" t="s">
        <v>795</v>
      </c>
    </row>
    <row r="57" spans="1:44" ht="7.5" customHeight="1">
      <c r="A57" s="172"/>
      <c r="B57" s="544"/>
      <c r="C57" s="2401"/>
      <c r="D57" s="2402"/>
      <c r="E57" s="2403"/>
      <c r="F57" s="2404"/>
      <c r="G57" s="1279" t="str">
        <f>'4.1Plan'!G101</f>
        <v>NEE040</v>
      </c>
      <c r="H57" s="2421">
        <f>'4.1Plan'!V101</f>
        <v>24686.825000000001</v>
      </c>
      <c r="I57" s="2416"/>
      <c r="J57" s="1280"/>
      <c r="K57" s="1281" t="s">
        <v>30</v>
      </c>
      <c r="L57" s="2416">
        <f>'4.1Plan'!X101</f>
        <v>25048.95</v>
      </c>
      <c r="M57" s="2416"/>
      <c r="N57" s="1282"/>
      <c r="O57" s="1283">
        <f>'4.1Plan'!AB101</f>
        <v>362.125</v>
      </c>
      <c r="P57" s="1284"/>
      <c r="Q57" s="1285"/>
      <c r="R57" s="1286"/>
      <c r="S57" s="197"/>
      <c r="T57" s="1287"/>
      <c r="U57" s="1288"/>
      <c r="V57" s="1289"/>
      <c r="W57" s="1290"/>
      <c r="X57" s="1291"/>
      <c r="Y57" s="197"/>
      <c r="Z57" s="1287"/>
      <c r="AA57" s="1288"/>
      <c r="AB57" s="1289"/>
      <c r="AC57" s="1290"/>
      <c r="AD57" s="1291"/>
      <c r="AE57" s="197"/>
      <c r="AF57" s="1287"/>
      <c r="AG57" s="1288"/>
      <c r="AH57" s="1289"/>
      <c r="AI57" s="1290"/>
      <c r="AJ57" s="1291"/>
      <c r="AK57" s="197"/>
      <c r="AL57" s="1287"/>
      <c r="AM57" s="1288"/>
      <c r="AN57" s="1289"/>
      <c r="AO57" s="1290"/>
      <c r="AP57" s="1291"/>
      <c r="AQ57" s="743"/>
      <c r="AR57" s="739" t="s">
        <v>795</v>
      </c>
    </row>
    <row r="58" spans="1:44" ht="7.5" customHeight="1">
      <c r="A58" s="172"/>
      <c r="B58" s="544"/>
      <c r="C58" s="2401"/>
      <c r="D58" s="2402"/>
      <c r="E58" s="2403"/>
      <c r="F58" s="2404"/>
      <c r="G58" s="1279" t="str">
        <f>'4.1Plan'!G103</f>
        <v>NEE041</v>
      </c>
      <c r="H58" s="2421">
        <f>'4.1Plan'!V103</f>
        <v>25075.05</v>
      </c>
      <c r="I58" s="2416"/>
      <c r="J58" s="1280"/>
      <c r="K58" s="1281" t="s">
        <v>30</v>
      </c>
      <c r="L58" s="2416">
        <f>'4.1Plan'!X103</f>
        <v>25701.95</v>
      </c>
      <c r="M58" s="2416"/>
      <c r="N58" s="1282"/>
      <c r="O58" s="1283">
        <f>'4.1Plan'!AB103</f>
        <v>626.90000000000146</v>
      </c>
      <c r="P58" s="1284"/>
      <c r="Q58" s="1285"/>
      <c r="R58" s="1286"/>
      <c r="S58" s="197"/>
      <c r="T58" s="1287"/>
      <c r="U58" s="1288"/>
      <c r="V58" s="1289"/>
      <c r="W58" s="1290"/>
      <c r="X58" s="1291"/>
      <c r="Y58" s="197"/>
      <c r="Z58" s="1287"/>
      <c r="AA58" s="1288"/>
      <c r="AB58" s="1289"/>
      <c r="AC58" s="1290"/>
      <c r="AD58" s="1291"/>
      <c r="AE58" s="197"/>
      <c r="AF58" s="1287"/>
      <c r="AG58" s="1288"/>
      <c r="AH58" s="1289"/>
      <c r="AI58" s="1290"/>
      <c r="AJ58" s="1291"/>
      <c r="AK58" s="197"/>
      <c r="AL58" s="1287"/>
      <c r="AM58" s="1288"/>
      <c r="AN58" s="1289"/>
      <c r="AO58" s="1290"/>
      <c r="AP58" s="1291"/>
      <c r="AQ58" s="743"/>
      <c r="AR58" s="739" t="s">
        <v>795</v>
      </c>
    </row>
    <row r="59" spans="1:44" ht="7.5" customHeight="1">
      <c r="A59" s="172"/>
      <c r="B59" s="544"/>
      <c r="C59" s="2401"/>
      <c r="D59" s="2402"/>
      <c r="E59" s="2403"/>
      <c r="F59" s="2404"/>
      <c r="G59" s="1324" t="str">
        <f>'4.1Plan'!G105</f>
        <v>NEE042</v>
      </c>
      <c r="H59" s="2468">
        <f>'4.1Plan'!V105</f>
        <v>25738.05</v>
      </c>
      <c r="I59" s="2469"/>
      <c r="J59" s="1325"/>
      <c r="K59" s="1326" t="s">
        <v>30</v>
      </c>
      <c r="L59" s="2469">
        <f>'4.1Plan'!X105</f>
        <v>26800</v>
      </c>
      <c r="M59" s="2469"/>
      <c r="N59" s="1327"/>
      <c r="O59" s="1328">
        <f>'4.1Plan'!AB105</f>
        <v>1061.9500000000007</v>
      </c>
      <c r="P59" s="1329"/>
      <c r="Q59" s="1298"/>
      <c r="R59" s="1299"/>
      <c r="S59" s="201"/>
      <c r="T59" s="1300"/>
      <c r="U59" s="1301"/>
      <c r="V59" s="1302"/>
      <c r="W59" s="1303"/>
      <c r="X59" s="1304"/>
      <c r="Y59" s="201"/>
      <c r="Z59" s="1300"/>
      <c r="AA59" s="1301"/>
      <c r="AB59" s="1302"/>
      <c r="AC59" s="1303"/>
      <c r="AD59" s="1304"/>
      <c r="AE59" s="201"/>
      <c r="AF59" s="1300"/>
      <c r="AG59" s="1301"/>
      <c r="AH59" s="1302"/>
      <c r="AI59" s="1303"/>
      <c r="AJ59" s="1304"/>
      <c r="AK59" s="201"/>
      <c r="AL59" s="1300"/>
      <c r="AM59" s="1301"/>
      <c r="AN59" s="1302"/>
      <c r="AO59" s="1303"/>
      <c r="AP59" s="1304"/>
      <c r="AQ59" s="918"/>
      <c r="AR59" s="914" t="s">
        <v>808</v>
      </c>
    </row>
    <row r="60" spans="1:44" s="202" customFormat="1" ht="7.5" customHeight="1">
      <c r="A60" s="893"/>
      <c r="B60" s="1319"/>
      <c r="C60" s="2401"/>
      <c r="D60" s="2402"/>
      <c r="E60" s="2466"/>
      <c r="F60" s="2467"/>
      <c r="G60" s="2422" t="s">
        <v>848</v>
      </c>
      <c r="H60" s="2423"/>
      <c r="I60" s="2423"/>
      <c r="J60" s="2423"/>
      <c r="K60" s="2423"/>
      <c r="L60" s="2423"/>
      <c r="M60" s="2423"/>
      <c r="N60" s="2424"/>
      <c r="O60" s="1306">
        <f>SUM(O53:O59)</f>
        <v>4031.9000000000015</v>
      </c>
      <c r="P60" s="1307"/>
      <c r="Q60" s="1308"/>
      <c r="R60" s="1309"/>
      <c r="S60" s="206"/>
      <c r="T60" s="1310"/>
      <c r="U60" s="1311"/>
      <c r="V60" s="1312"/>
      <c r="W60" s="1313"/>
      <c r="X60" s="1264"/>
      <c r="Y60" s="206"/>
      <c r="Z60" s="1310"/>
      <c r="AA60" s="1311"/>
      <c r="AB60" s="1312"/>
      <c r="AC60" s="1313"/>
      <c r="AD60" s="1264"/>
      <c r="AE60" s="206"/>
      <c r="AF60" s="1310"/>
      <c r="AG60" s="1311"/>
      <c r="AH60" s="1312"/>
      <c r="AI60" s="1313"/>
      <c r="AJ60" s="1264"/>
      <c r="AK60" s="206"/>
      <c r="AL60" s="1310"/>
      <c r="AM60" s="1311"/>
      <c r="AN60" s="1312"/>
      <c r="AO60" s="1313"/>
      <c r="AP60" s="1264"/>
      <c r="AQ60" s="782"/>
      <c r="AR60" s="1315"/>
    </row>
    <row r="61" spans="1:44" ht="7.5" customHeight="1">
      <c r="A61" s="172"/>
      <c r="B61" s="544"/>
      <c r="C61" s="2401"/>
      <c r="D61" s="2402"/>
      <c r="E61" s="2417" t="str">
        <f>'4.1Plan'!D110</f>
        <v>ML04-2</v>
      </c>
      <c r="F61" s="2418"/>
      <c r="G61" s="1266" t="str">
        <f>'4.1Plan'!G111</f>
        <v>NEE043</v>
      </c>
      <c r="H61" s="2419">
        <f>'4.1Plan'!V111</f>
        <v>26800</v>
      </c>
      <c r="I61" s="2420"/>
      <c r="J61" s="1267"/>
      <c r="K61" s="1268" t="s">
        <v>30</v>
      </c>
      <c r="L61" s="2420">
        <f>'4.1Plan'!X111</f>
        <v>26982.95</v>
      </c>
      <c r="M61" s="2420"/>
      <c r="N61" s="1269"/>
      <c r="O61" s="1270">
        <f>'4.1Plan'!AB111</f>
        <v>182.95000000000073</v>
      </c>
      <c r="P61" s="1271"/>
      <c r="Q61" s="1317"/>
      <c r="R61" s="1318"/>
      <c r="S61" s="201"/>
      <c r="T61" s="1287"/>
      <c r="U61" s="1288"/>
      <c r="V61" s="1289"/>
      <c r="W61" s="1290"/>
      <c r="X61" s="1291"/>
      <c r="Y61" s="201"/>
      <c r="Z61" s="1287"/>
      <c r="AA61" s="1288"/>
      <c r="AB61" s="1289"/>
      <c r="AC61" s="1290"/>
      <c r="AD61" s="1291"/>
      <c r="AE61" s="201"/>
      <c r="AF61" s="1287"/>
      <c r="AG61" s="1288"/>
      <c r="AH61" s="1289"/>
      <c r="AI61" s="1290"/>
      <c r="AJ61" s="1291"/>
      <c r="AK61" s="201"/>
      <c r="AL61" s="1287"/>
      <c r="AM61" s="1288"/>
      <c r="AN61" s="1289"/>
      <c r="AO61" s="1290"/>
      <c r="AP61" s="1323"/>
      <c r="AQ61" s="778"/>
      <c r="AR61" s="914" t="s">
        <v>808</v>
      </c>
    </row>
    <row r="62" spans="1:44" ht="7.5" customHeight="1">
      <c r="A62" s="172"/>
      <c r="B62" s="544"/>
      <c r="C62" s="2401"/>
      <c r="D62" s="2402"/>
      <c r="E62" s="2403"/>
      <c r="F62" s="2404"/>
      <c r="G62" s="1279" t="str">
        <f>'4.1Plan'!G113</f>
        <v>NEE044</v>
      </c>
      <c r="H62" s="2421">
        <f>'4.1Plan'!V113</f>
        <v>27017.05</v>
      </c>
      <c r="I62" s="2416"/>
      <c r="J62" s="1280"/>
      <c r="K62" s="1281" t="s">
        <v>30</v>
      </c>
      <c r="L62" s="2416">
        <f>'4.1Plan'!X113</f>
        <v>27886.95</v>
      </c>
      <c r="M62" s="2416"/>
      <c r="N62" s="1282"/>
      <c r="O62" s="1283">
        <f>'4.1Plan'!AB113</f>
        <v>869.90000000000146</v>
      </c>
      <c r="P62" s="1284"/>
      <c r="Q62" s="1285"/>
      <c r="R62" s="1286"/>
      <c r="S62" s="197"/>
      <c r="T62" s="1287"/>
      <c r="U62" s="1288"/>
      <c r="V62" s="1289"/>
      <c r="W62" s="1290"/>
      <c r="X62" s="1291"/>
      <c r="Y62" s="197"/>
      <c r="Z62" s="1287"/>
      <c r="AA62" s="1288"/>
      <c r="AB62" s="1289"/>
      <c r="AC62" s="1290"/>
      <c r="AD62" s="1291"/>
      <c r="AE62" s="197"/>
      <c r="AF62" s="1287"/>
      <c r="AG62" s="1288"/>
      <c r="AH62" s="1289"/>
      <c r="AI62" s="1290"/>
      <c r="AJ62" s="1291"/>
      <c r="AK62" s="197"/>
      <c r="AL62" s="1287"/>
      <c r="AM62" s="1288"/>
      <c r="AN62" s="1289"/>
      <c r="AO62" s="1290"/>
      <c r="AP62" s="1291"/>
      <c r="AQ62" s="743"/>
      <c r="AR62" s="739" t="s">
        <v>795</v>
      </c>
    </row>
    <row r="63" spans="1:44" ht="7.5" customHeight="1">
      <c r="A63" s="172"/>
      <c r="B63" s="544"/>
      <c r="C63" s="2401"/>
      <c r="D63" s="2402"/>
      <c r="E63" s="2403"/>
      <c r="F63" s="2404"/>
      <c r="G63" s="1279" t="str">
        <f>'4.1Plan'!G115</f>
        <v>NEE045</v>
      </c>
      <c r="H63" s="2421">
        <f>'4.1Plan'!V115</f>
        <v>27913.05</v>
      </c>
      <c r="I63" s="2416"/>
      <c r="J63" s="1280"/>
      <c r="K63" s="1281" t="s">
        <v>30</v>
      </c>
      <c r="L63" s="2416">
        <f>'4.1Plan'!X115</f>
        <v>28764.95</v>
      </c>
      <c r="M63" s="2416"/>
      <c r="N63" s="1282"/>
      <c r="O63" s="1283">
        <f>'4.1Plan'!AB115</f>
        <v>851.90000000000146</v>
      </c>
      <c r="P63" s="1284"/>
      <c r="Q63" s="1285"/>
      <c r="R63" s="1286"/>
      <c r="S63" s="197"/>
      <c r="T63" s="1287"/>
      <c r="U63" s="1288"/>
      <c r="V63" s="1289"/>
      <c r="W63" s="1290"/>
      <c r="X63" s="1291"/>
      <c r="Y63" s="197"/>
      <c r="Z63" s="1287"/>
      <c r="AA63" s="1288"/>
      <c r="AB63" s="1289"/>
      <c r="AC63" s="1290"/>
      <c r="AD63" s="1291"/>
      <c r="AE63" s="197"/>
      <c r="AF63" s="1287"/>
      <c r="AG63" s="1288"/>
      <c r="AH63" s="1289"/>
      <c r="AI63" s="1290"/>
      <c r="AJ63" s="1291"/>
      <c r="AK63" s="197"/>
      <c r="AL63" s="1287"/>
      <c r="AM63" s="1288"/>
      <c r="AN63" s="1289"/>
      <c r="AO63" s="1290"/>
      <c r="AP63" s="1291"/>
      <c r="AQ63" s="743"/>
      <c r="AR63" s="739" t="s">
        <v>795</v>
      </c>
    </row>
    <row r="64" spans="1:44" ht="7.5" customHeight="1">
      <c r="A64" s="172"/>
      <c r="B64" s="544"/>
      <c r="C64" s="2401"/>
      <c r="D64" s="2402"/>
      <c r="E64" s="2403"/>
      <c r="F64" s="2404"/>
      <c r="G64" s="1279" t="str">
        <f>'4.1Plan'!G117</f>
        <v>NEE046</v>
      </c>
      <c r="H64" s="2421">
        <f>'4.1Plan'!V117</f>
        <v>28791.05</v>
      </c>
      <c r="I64" s="2416"/>
      <c r="J64" s="1280"/>
      <c r="K64" s="1281" t="s">
        <v>30</v>
      </c>
      <c r="L64" s="2416">
        <f>'4.1Plan'!X117</f>
        <v>29461.174999999999</v>
      </c>
      <c r="M64" s="2416"/>
      <c r="N64" s="1282"/>
      <c r="O64" s="1283">
        <f>'4.1Plan'!AB117</f>
        <v>670.125</v>
      </c>
      <c r="P64" s="1284"/>
      <c r="Q64" s="1285"/>
      <c r="R64" s="1286"/>
      <c r="S64" s="197"/>
      <c r="T64" s="1287"/>
      <c r="U64" s="1288"/>
      <c r="V64" s="1289"/>
      <c r="W64" s="1290"/>
      <c r="X64" s="1291"/>
      <c r="Y64" s="197"/>
      <c r="Z64" s="1287"/>
      <c r="AA64" s="1288"/>
      <c r="AB64" s="1289"/>
      <c r="AC64" s="1290"/>
      <c r="AD64" s="1291"/>
      <c r="AE64" s="197"/>
      <c r="AF64" s="1287"/>
      <c r="AG64" s="1288"/>
      <c r="AH64" s="1289"/>
      <c r="AI64" s="1290"/>
      <c r="AJ64" s="1291"/>
      <c r="AK64" s="197"/>
      <c r="AL64" s="1287"/>
      <c r="AM64" s="1288"/>
      <c r="AN64" s="1289"/>
      <c r="AO64" s="1290"/>
      <c r="AP64" s="1291"/>
      <c r="AQ64" s="743"/>
      <c r="AR64" s="739" t="s">
        <v>795</v>
      </c>
    </row>
    <row r="65" spans="1:44" ht="7.5" customHeight="1">
      <c r="A65" s="172"/>
      <c r="B65" s="544"/>
      <c r="C65" s="2401"/>
      <c r="D65" s="2402"/>
      <c r="E65" s="2403"/>
      <c r="F65" s="2404"/>
      <c r="G65" s="1279" t="str">
        <f>'4.1Plan'!G119</f>
        <v>NEE047</v>
      </c>
      <c r="H65" s="2421">
        <f>'4.1Plan'!V119</f>
        <v>29538.825000000001</v>
      </c>
      <c r="I65" s="2416"/>
      <c r="J65" s="1280"/>
      <c r="K65" s="1281" t="s">
        <v>30</v>
      </c>
      <c r="L65" s="2416">
        <f>'4.1Plan'!X119</f>
        <v>31936.95</v>
      </c>
      <c r="M65" s="2416"/>
      <c r="N65" s="1282"/>
      <c r="O65" s="1283">
        <f>'4.1Plan'!AB119</f>
        <v>2398.125</v>
      </c>
      <c r="P65" s="1284"/>
      <c r="Q65" s="1285">
        <v>2</v>
      </c>
      <c r="R65" s="1286"/>
      <c r="S65" s="197">
        <f>Q65*$G$3</f>
        <v>14</v>
      </c>
      <c r="T65" s="1287"/>
      <c r="U65" s="1288"/>
      <c r="V65" s="1289"/>
      <c r="W65" s="1290"/>
      <c r="X65" s="1291"/>
      <c r="Y65" s="201">
        <f>ROUND($G$3/$G$4,0)*Q65</f>
        <v>8</v>
      </c>
      <c r="Z65" s="1287"/>
      <c r="AA65" s="1288"/>
      <c r="AB65" s="1289"/>
      <c r="AC65" s="1290"/>
      <c r="AD65" s="1291"/>
      <c r="AE65" s="201">
        <f>ROUND(Y65*$G$5,0)</f>
        <v>2</v>
      </c>
      <c r="AF65" s="1287"/>
      <c r="AG65" s="1288"/>
      <c r="AH65" s="1289"/>
      <c r="AI65" s="1290"/>
      <c r="AJ65" s="1291"/>
      <c r="AK65" s="201">
        <f>ROUND(Y65*$G$6,0)</f>
        <v>2</v>
      </c>
      <c r="AL65" s="1300"/>
      <c r="AM65" s="1301"/>
      <c r="AN65" s="1302"/>
      <c r="AO65" s="1303"/>
      <c r="AP65" s="1304"/>
      <c r="AQ65" s="743"/>
      <c r="AR65" s="739" t="s">
        <v>809</v>
      </c>
    </row>
    <row r="66" spans="1:44" ht="7.5" customHeight="1">
      <c r="A66" s="172"/>
      <c r="B66" s="544"/>
      <c r="C66" s="2401"/>
      <c r="D66" s="2402"/>
      <c r="E66" s="2403"/>
      <c r="F66" s="2404"/>
      <c r="G66" s="1324" t="str">
        <f>'4.1Plan'!G121</f>
        <v>NEE048</v>
      </c>
      <c r="H66" s="2468">
        <f>'4.1Plan'!V121</f>
        <v>31963.05</v>
      </c>
      <c r="I66" s="2469"/>
      <c r="J66" s="1325"/>
      <c r="K66" s="1326" t="s">
        <v>30</v>
      </c>
      <c r="L66" s="2469">
        <f>'4.1Plan'!X121</f>
        <v>32000</v>
      </c>
      <c r="M66" s="2469"/>
      <c r="N66" s="1327"/>
      <c r="O66" s="1328">
        <f>'4.1Plan'!AB121</f>
        <v>36.950000000000728</v>
      </c>
      <c r="P66" s="1329"/>
      <c r="Q66" s="1330"/>
      <c r="R66" s="1331"/>
      <c r="S66" s="745"/>
      <c r="T66" s="588"/>
      <c r="U66" s="1332"/>
      <c r="V66" s="1333"/>
      <c r="W66" s="1334"/>
      <c r="X66" s="1335"/>
      <c r="Y66" s="745"/>
      <c r="Z66" s="588"/>
      <c r="AA66" s="1332"/>
      <c r="AB66" s="1333"/>
      <c r="AC66" s="1334"/>
      <c r="AD66" s="1335"/>
      <c r="AE66" s="745"/>
      <c r="AF66" s="588"/>
      <c r="AG66" s="1332"/>
      <c r="AH66" s="1333"/>
      <c r="AI66" s="1334"/>
      <c r="AJ66" s="1335"/>
      <c r="AK66" s="745"/>
      <c r="AL66" s="588"/>
      <c r="AM66" s="1332"/>
      <c r="AN66" s="1333"/>
      <c r="AO66" s="1334"/>
      <c r="AP66" s="1335"/>
      <c r="AQ66" s="755"/>
      <c r="AR66" s="751" t="s">
        <v>810</v>
      </c>
    </row>
    <row r="67" spans="1:44" s="202" customFormat="1" ht="7.5" customHeight="1">
      <c r="A67" s="813"/>
      <c r="B67" s="1336"/>
      <c r="C67" s="2466"/>
      <c r="D67" s="2467"/>
      <c r="E67" s="2466"/>
      <c r="F67" s="2467"/>
      <c r="G67" s="2422" t="s">
        <v>848</v>
      </c>
      <c r="H67" s="2423"/>
      <c r="I67" s="2423"/>
      <c r="J67" s="2423"/>
      <c r="K67" s="2423"/>
      <c r="L67" s="2423"/>
      <c r="M67" s="2423"/>
      <c r="N67" s="2424"/>
      <c r="O67" s="1306">
        <f>SUM(O61:O66)</f>
        <v>5009.9500000000044</v>
      </c>
      <c r="P67" s="1307"/>
      <c r="Q67" s="1308">
        <f>SUM(Q61:Q66)</f>
        <v>2</v>
      </c>
      <c r="R67" s="1309"/>
      <c r="S67" s="206">
        <f>SUM(S61:S66)</f>
        <v>14</v>
      </c>
      <c r="T67" s="1310"/>
      <c r="U67" s="1311">
        <f>'3.1Cost by Sub-contractors'!L7</f>
        <v>51.08</v>
      </c>
      <c r="V67" s="1312"/>
      <c r="W67" s="1313">
        <f>S67*U67</f>
        <v>715.12</v>
      </c>
      <c r="X67" s="1264"/>
      <c r="Y67" s="206">
        <f>SUM(Y61:Y66)</f>
        <v>8</v>
      </c>
      <c r="Z67" s="1310"/>
      <c r="AA67" s="2405" t="str">
        <f>'3.1Cost by Sub-contractors'!L8</f>
        <v>-</v>
      </c>
      <c r="AB67" s="2407"/>
      <c r="AC67" s="2405" t="s">
        <v>847</v>
      </c>
      <c r="AD67" s="2406"/>
      <c r="AE67" s="206">
        <f>SUM(AE61:AE66)</f>
        <v>2</v>
      </c>
      <c r="AF67" s="1310"/>
      <c r="AG67" s="1311">
        <f>'3.1Cost by Sub-contractors'!L9</f>
        <v>44.07</v>
      </c>
      <c r="AH67" s="1312"/>
      <c r="AI67" s="1313">
        <f>AE67*AG67</f>
        <v>88.14</v>
      </c>
      <c r="AJ67" s="1264"/>
      <c r="AK67" s="206">
        <f>SUM(AK61:AK66)</f>
        <v>2</v>
      </c>
      <c r="AL67" s="1310"/>
      <c r="AM67" s="1311">
        <f>'3.1Cost by Sub-contractors'!L10</f>
        <v>27.87</v>
      </c>
      <c r="AN67" s="1312"/>
      <c r="AO67" s="1313">
        <f>AK67*AM67</f>
        <v>55.74</v>
      </c>
      <c r="AP67" s="1264"/>
      <c r="AQ67" s="782"/>
      <c r="AR67" s="1315"/>
    </row>
    <row r="68" spans="1:44" ht="7.5" customHeight="1">
      <c r="A68" s="810"/>
      <c r="B68" s="586" t="str">
        <f>'4.1Plan'!B124</f>
        <v>Quang Nam</v>
      </c>
      <c r="C68" s="2454" t="str">
        <f>'4.1Plan'!C124</f>
        <v>PKG05</v>
      </c>
      <c r="D68" s="2455"/>
      <c r="E68" s="2417" t="str">
        <f>'4.1Plan'!D124</f>
        <v>ML05-1</v>
      </c>
      <c r="F68" s="2418"/>
      <c r="G68" s="1266" t="str">
        <f>'4.1Plan'!G125</f>
        <v>NEE049</v>
      </c>
      <c r="H68" s="2419">
        <f>'4.1Plan'!V125</f>
        <v>32000</v>
      </c>
      <c r="I68" s="2420"/>
      <c r="J68" s="1267"/>
      <c r="K68" s="1268" t="s">
        <v>30</v>
      </c>
      <c r="L68" s="2420">
        <f>'4.1Plan'!X125</f>
        <v>32426.95</v>
      </c>
      <c r="M68" s="2420"/>
      <c r="N68" s="1269"/>
      <c r="O68" s="1270">
        <f>'4.1Plan'!AB125</f>
        <v>426.95000000000073</v>
      </c>
      <c r="P68" s="1271"/>
      <c r="Q68" s="1272"/>
      <c r="R68" s="1273"/>
      <c r="S68" s="196"/>
      <c r="T68" s="1274"/>
      <c r="U68" s="1275"/>
      <c r="V68" s="1276"/>
      <c r="W68" s="1277"/>
      <c r="X68" s="1278"/>
      <c r="Y68" s="196"/>
      <c r="Z68" s="1274"/>
      <c r="AA68" s="1275"/>
      <c r="AB68" s="1276"/>
      <c r="AC68" s="1277"/>
      <c r="AD68" s="1278"/>
      <c r="AE68" s="196"/>
      <c r="AF68" s="1274"/>
      <c r="AG68" s="1275"/>
      <c r="AH68" s="1276"/>
      <c r="AI68" s="1277"/>
      <c r="AJ68" s="1278"/>
      <c r="AK68" s="196"/>
      <c r="AL68" s="1274"/>
      <c r="AM68" s="1275"/>
      <c r="AN68" s="1276"/>
      <c r="AO68" s="1277"/>
      <c r="AP68" s="1278"/>
      <c r="AQ68" s="734"/>
      <c r="AR68" s="730" t="s">
        <v>810</v>
      </c>
    </row>
    <row r="69" spans="1:44" ht="7.5" customHeight="1">
      <c r="A69" s="172"/>
      <c r="B69" s="544"/>
      <c r="C69" s="2401"/>
      <c r="D69" s="2402"/>
      <c r="E69" s="2403"/>
      <c r="F69" s="2404"/>
      <c r="G69" s="1279" t="str">
        <f>'4.1Plan'!G127</f>
        <v>NEE050</v>
      </c>
      <c r="H69" s="2421">
        <f>'4.1Plan'!V127</f>
        <v>32453.05</v>
      </c>
      <c r="I69" s="2416"/>
      <c r="J69" s="1280"/>
      <c r="K69" s="1281" t="s">
        <v>30</v>
      </c>
      <c r="L69" s="2416">
        <f>'4.1Plan'!X127</f>
        <v>34084.925000000003</v>
      </c>
      <c r="M69" s="2416"/>
      <c r="N69" s="1282"/>
      <c r="O69" s="1283">
        <f>'4.1Plan'!AB127</f>
        <v>1631.8750000000036</v>
      </c>
      <c r="P69" s="1284"/>
      <c r="Q69" s="1285">
        <v>1</v>
      </c>
      <c r="R69" s="1286"/>
      <c r="S69" s="201">
        <f>Q69*$G$3</f>
        <v>7</v>
      </c>
      <c r="T69" s="1287"/>
      <c r="U69" s="1288"/>
      <c r="V69" s="1289"/>
      <c r="W69" s="1290"/>
      <c r="X69" s="1291"/>
      <c r="Y69" s="201">
        <f>ROUND($G$3/$G$4,0)*Q69</f>
        <v>4</v>
      </c>
      <c r="Z69" s="1287"/>
      <c r="AA69" s="1288"/>
      <c r="AB69" s="1289"/>
      <c r="AC69" s="1290"/>
      <c r="AD69" s="1291"/>
      <c r="AE69" s="201">
        <f>ROUND(Y69*$G$5,0)</f>
        <v>1</v>
      </c>
      <c r="AF69" s="1287"/>
      <c r="AG69" s="1288"/>
      <c r="AH69" s="1289"/>
      <c r="AI69" s="1290"/>
      <c r="AJ69" s="1291"/>
      <c r="AK69" s="201">
        <f>ROUND(Y69*$G$6,0)</f>
        <v>1</v>
      </c>
      <c r="AL69" s="1300"/>
      <c r="AM69" s="1301"/>
      <c r="AN69" s="1302"/>
      <c r="AO69" s="1303"/>
      <c r="AP69" s="1304"/>
      <c r="AQ69" s="743"/>
      <c r="AR69" s="739" t="s">
        <v>811</v>
      </c>
    </row>
    <row r="70" spans="1:44" ht="7.5" customHeight="1">
      <c r="A70" s="172"/>
      <c r="B70" s="544"/>
      <c r="C70" s="2401"/>
      <c r="D70" s="2402"/>
      <c r="E70" s="2403"/>
      <c r="F70" s="2404"/>
      <c r="G70" s="1279" t="str">
        <f>'4.1Plan'!G129</f>
        <v>NEE051</v>
      </c>
      <c r="H70" s="2421">
        <f>'4.1Plan'!V129</f>
        <v>34155.074999999997</v>
      </c>
      <c r="I70" s="2416"/>
      <c r="J70" s="1280"/>
      <c r="K70" s="1281" t="s">
        <v>30</v>
      </c>
      <c r="L70" s="2416">
        <f>'4.1Plan'!X129</f>
        <v>35000</v>
      </c>
      <c r="M70" s="2416"/>
      <c r="N70" s="1282"/>
      <c r="O70" s="1283">
        <f>'4.1Plan'!AB129</f>
        <v>844.92500000000291</v>
      </c>
      <c r="P70" s="1284"/>
      <c r="Q70" s="1285"/>
      <c r="R70" s="1286"/>
      <c r="S70" s="197"/>
      <c r="T70" s="1287"/>
      <c r="U70" s="1288"/>
      <c r="V70" s="1289"/>
      <c r="W70" s="1290"/>
      <c r="X70" s="1291"/>
      <c r="Y70" s="197"/>
      <c r="Z70" s="1287"/>
      <c r="AA70" s="1288"/>
      <c r="AB70" s="1289"/>
      <c r="AC70" s="1290"/>
      <c r="AD70" s="1291"/>
      <c r="AE70" s="197"/>
      <c r="AF70" s="1287"/>
      <c r="AG70" s="1288"/>
      <c r="AH70" s="1289"/>
      <c r="AI70" s="1290"/>
      <c r="AJ70" s="1291"/>
      <c r="AK70" s="197"/>
      <c r="AL70" s="1287"/>
      <c r="AM70" s="1288"/>
      <c r="AN70" s="1289"/>
      <c r="AO70" s="1290"/>
      <c r="AP70" s="1291"/>
      <c r="AQ70" s="743"/>
      <c r="AR70" s="739" t="s">
        <v>812</v>
      </c>
    </row>
    <row r="71" spans="1:44" s="202" customFormat="1" ht="7.5" customHeight="1">
      <c r="A71" s="893"/>
      <c r="B71" s="1319"/>
      <c r="C71" s="2401"/>
      <c r="D71" s="2402"/>
      <c r="E71" s="2466"/>
      <c r="F71" s="2467"/>
      <c r="G71" s="2422" t="s">
        <v>848</v>
      </c>
      <c r="H71" s="2423"/>
      <c r="I71" s="2423"/>
      <c r="J71" s="2423"/>
      <c r="K71" s="2423"/>
      <c r="L71" s="2423"/>
      <c r="M71" s="2423"/>
      <c r="N71" s="2424"/>
      <c r="O71" s="1306">
        <f>SUM(O68:O70)</f>
        <v>2903.7500000000073</v>
      </c>
      <c r="P71" s="1307"/>
      <c r="Q71" s="1308">
        <f>SUM(Q68:Q70)</f>
        <v>1</v>
      </c>
      <c r="R71" s="1309"/>
      <c r="S71" s="1320">
        <f>SUM(S68:S70)</f>
        <v>7</v>
      </c>
      <c r="T71" s="1310"/>
      <c r="U71" s="1311">
        <f>'3.1Cost by Sub-contractors'!L7</f>
        <v>51.08</v>
      </c>
      <c r="V71" s="1312"/>
      <c r="W71" s="1313">
        <f>S71*U71</f>
        <v>357.56</v>
      </c>
      <c r="X71" s="1264"/>
      <c r="Y71" s="1320">
        <f>SUM(Y68:Y70)</f>
        <v>4</v>
      </c>
      <c r="Z71" s="1310"/>
      <c r="AA71" s="2405" t="str">
        <f>'3.1Cost by Sub-contractors'!L8</f>
        <v>-</v>
      </c>
      <c r="AB71" s="2407"/>
      <c r="AC71" s="2405" t="s">
        <v>847</v>
      </c>
      <c r="AD71" s="2406"/>
      <c r="AE71" s="1320">
        <f>SUM(AE68:AE70)</f>
        <v>1</v>
      </c>
      <c r="AF71" s="1310"/>
      <c r="AG71" s="1311">
        <f>'3.1Cost by Sub-contractors'!L9</f>
        <v>44.07</v>
      </c>
      <c r="AH71" s="1312"/>
      <c r="AI71" s="1313">
        <f>AE71*AG71</f>
        <v>44.07</v>
      </c>
      <c r="AJ71" s="1264"/>
      <c r="AK71" s="1320">
        <f>SUM(AK68:AK70)</f>
        <v>1</v>
      </c>
      <c r="AL71" s="1310"/>
      <c r="AM71" s="1311">
        <f>'3.1Cost by Sub-contractors'!L10</f>
        <v>27.87</v>
      </c>
      <c r="AN71" s="1312"/>
      <c r="AO71" s="1313">
        <f>AK71*AM71</f>
        <v>27.87</v>
      </c>
      <c r="AP71" s="1264"/>
      <c r="AQ71" s="782"/>
      <c r="AR71" s="1315"/>
    </row>
    <row r="72" spans="1:44" ht="7.5" customHeight="1">
      <c r="A72" s="172"/>
      <c r="B72" s="544"/>
      <c r="C72" s="2401"/>
      <c r="D72" s="2402"/>
      <c r="E72" s="2417" t="str">
        <f>'4.1Plan'!D134</f>
        <v>ML05-2</v>
      </c>
      <c r="F72" s="2418"/>
      <c r="G72" s="1266" t="str">
        <f>'4.1Plan'!G135</f>
        <v>NEE052</v>
      </c>
      <c r="H72" s="2419">
        <f>'4.1Plan'!V135</f>
        <v>35000</v>
      </c>
      <c r="I72" s="2420"/>
      <c r="J72" s="1267"/>
      <c r="K72" s="1268" t="s">
        <v>30</v>
      </c>
      <c r="L72" s="2420">
        <f>'4.1Plan'!X135</f>
        <v>35335.5</v>
      </c>
      <c r="M72" s="2420"/>
      <c r="N72" s="1269"/>
      <c r="O72" s="1270">
        <f>'4.1Plan'!AB135</f>
        <v>335.5</v>
      </c>
      <c r="P72" s="1271"/>
      <c r="Q72" s="1317"/>
      <c r="R72" s="1318"/>
      <c r="S72" s="203"/>
      <c r="T72" s="204"/>
      <c r="U72" s="1321"/>
      <c r="V72" s="1322"/>
      <c r="W72" s="205"/>
      <c r="X72" s="1323"/>
      <c r="Y72" s="203"/>
      <c r="Z72" s="204"/>
      <c r="AA72" s="1321"/>
      <c r="AB72" s="1322"/>
      <c r="AC72" s="205"/>
      <c r="AD72" s="1323"/>
      <c r="AE72" s="203"/>
      <c r="AF72" s="204"/>
      <c r="AG72" s="1321"/>
      <c r="AH72" s="1322"/>
      <c r="AI72" s="205"/>
      <c r="AJ72" s="1323"/>
      <c r="AK72" s="203"/>
      <c r="AL72" s="204"/>
      <c r="AM72" s="1321"/>
      <c r="AN72" s="1322"/>
      <c r="AO72" s="205"/>
      <c r="AP72" s="1323"/>
      <c r="AQ72" s="778"/>
      <c r="AR72" s="914" t="s">
        <v>812</v>
      </c>
    </row>
    <row r="73" spans="1:44" ht="7.5" customHeight="1">
      <c r="A73" s="172"/>
      <c r="B73" s="544"/>
      <c r="C73" s="2401"/>
      <c r="D73" s="2402"/>
      <c r="E73" s="2403"/>
      <c r="F73" s="2404"/>
      <c r="G73" s="1279" t="str">
        <f>'4.1Plan'!G137</f>
        <v>NEE053</v>
      </c>
      <c r="H73" s="2421">
        <f>'4.1Plan'!V137</f>
        <v>35370.5</v>
      </c>
      <c r="I73" s="2416"/>
      <c r="J73" s="1280"/>
      <c r="K73" s="1281" t="s">
        <v>30</v>
      </c>
      <c r="L73" s="2416">
        <f>'4.1Plan'!X137</f>
        <v>36170</v>
      </c>
      <c r="M73" s="2416"/>
      <c r="N73" s="1282"/>
      <c r="O73" s="1283">
        <f>'4.1Plan'!AB137</f>
        <v>799.5</v>
      </c>
      <c r="P73" s="1284"/>
      <c r="Q73" s="1285"/>
      <c r="R73" s="1286"/>
      <c r="S73" s="197"/>
      <c r="T73" s="1287"/>
      <c r="U73" s="1288"/>
      <c r="V73" s="1289"/>
      <c r="W73" s="1290"/>
      <c r="X73" s="1291"/>
      <c r="Y73" s="197"/>
      <c r="Z73" s="1287"/>
      <c r="AA73" s="1288"/>
      <c r="AB73" s="1289"/>
      <c r="AC73" s="1290"/>
      <c r="AD73" s="1291"/>
      <c r="AE73" s="197"/>
      <c r="AF73" s="1287"/>
      <c r="AG73" s="1288"/>
      <c r="AH73" s="1289"/>
      <c r="AI73" s="1290"/>
      <c r="AJ73" s="1291"/>
      <c r="AK73" s="197"/>
      <c r="AL73" s="1287"/>
      <c r="AM73" s="1288"/>
      <c r="AN73" s="1289"/>
      <c r="AO73" s="1290"/>
      <c r="AP73" s="1291"/>
      <c r="AQ73" s="743"/>
      <c r="AR73" s="739" t="s">
        <v>813</v>
      </c>
    </row>
    <row r="74" spans="1:44" ht="7.5" customHeight="1">
      <c r="A74" s="172"/>
      <c r="B74" s="544"/>
      <c r="C74" s="2401"/>
      <c r="D74" s="2402"/>
      <c r="E74" s="2403"/>
      <c r="F74" s="2404"/>
      <c r="G74" s="1279" t="str">
        <f>'4.1Plan'!G139</f>
        <v>NEE054</v>
      </c>
      <c r="H74" s="2421">
        <f>'4.1Plan'!V139</f>
        <v>36230</v>
      </c>
      <c r="I74" s="2416"/>
      <c r="J74" s="1280"/>
      <c r="K74" s="1281" t="s">
        <v>30</v>
      </c>
      <c r="L74" s="2416">
        <f>'4.1Plan'!X139</f>
        <v>36768</v>
      </c>
      <c r="M74" s="2416"/>
      <c r="N74" s="1282"/>
      <c r="O74" s="1283">
        <f>'4.1Plan'!AB139</f>
        <v>538</v>
      </c>
      <c r="P74" s="1284"/>
      <c r="Q74" s="1285"/>
      <c r="R74" s="1286"/>
      <c r="S74" s="197"/>
      <c r="T74" s="1287"/>
      <c r="U74" s="1288"/>
      <c r="V74" s="1289"/>
      <c r="W74" s="1290"/>
      <c r="X74" s="1291"/>
      <c r="Y74" s="197"/>
      <c r="Z74" s="1287"/>
      <c r="AA74" s="1288"/>
      <c r="AB74" s="1289"/>
      <c r="AC74" s="1290"/>
      <c r="AD74" s="1291"/>
      <c r="AE74" s="197"/>
      <c r="AF74" s="1287"/>
      <c r="AG74" s="1288"/>
      <c r="AH74" s="1289"/>
      <c r="AI74" s="1290"/>
      <c r="AJ74" s="1291"/>
      <c r="AK74" s="197"/>
      <c r="AL74" s="1287"/>
      <c r="AM74" s="1288"/>
      <c r="AN74" s="1289"/>
      <c r="AO74" s="1290"/>
      <c r="AP74" s="1291"/>
      <c r="AQ74" s="743"/>
      <c r="AR74" s="739" t="s">
        <v>795</v>
      </c>
    </row>
    <row r="75" spans="1:44" ht="7.5" customHeight="1">
      <c r="A75" s="172"/>
      <c r="B75" s="544"/>
      <c r="C75" s="2401"/>
      <c r="D75" s="2402"/>
      <c r="E75" s="2403"/>
      <c r="F75" s="2404"/>
      <c r="G75" s="1279" t="str">
        <f>'4.1Plan'!G141</f>
        <v>NEE055</v>
      </c>
      <c r="H75" s="2421">
        <f>'4.1Plan'!V141</f>
        <v>36792</v>
      </c>
      <c r="I75" s="2416"/>
      <c r="J75" s="1280"/>
      <c r="K75" s="1281" t="s">
        <v>30</v>
      </c>
      <c r="L75" s="2416">
        <f>'4.1Plan'!X141</f>
        <v>38216</v>
      </c>
      <c r="M75" s="2416"/>
      <c r="N75" s="1282"/>
      <c r="O75" s="1283">
        <f>'4.1Plan'!AB141</f>
        <v>1424</v>
      </c>
      <c r="P75" s="1284"/>
      <c r="Q75" s="1285">
        <v>1</v>
      </c>
      <c r="R75" s="1286"/>
      <c r="S75" s="197">
        <f>Q75*$G$3</f>
        <v>7</v>
      </c>
      <c r="T75" s="1287"/>
      <c r="U75" s="1288"/>
      <c r="V75" s="1289"/>
      <c r="W75" s="1290"/>
      <c r="X75" s="1291"/>
      <c r="Y75" s="201">
        <f>ROUND($G$3/$G$4,0)*Q75</f>
        <v>4</v>
      </c>
      <c r="Z75" s="1287"/>
      <c r="AA75" s="1288"/>
      <c r="AB75" s="1289"/>
      <c r="AC75" s="1290"/>
      <c r="AD75" s="1291"/>
      <c r="AE75" s="201">
        <f>ROUND(Y75*$G$5,0)</f>
        <v>1</v>
      </c>
      <c r="AF75" s="1287"/>
      <c r="AG75" s="1288"/>
      <c r="AH75" s="1289"/>
      <c r="AI75" s="1290"/>
      <c r="AJ75" s="1291"/>
      <c r="AK75" s="201">
        <f>ROUND(Y75*$G$6,0)</f>
        <v>1</v>
      </c>
      <c r="AL75" s="1300"/>
      <c r="AM75" s="1301"/>
      <c r="AN75" s="1302"/>
      <c r="AO75" s="1303"/>
      <c r="AP75" s="1304"/>
      <c r="AQ75" s="743"/>
      <c r="AR75" s="739" t="s">
        <v>802</v>
      </c>
    </row>
    <row r="76" spans="1:44" ht="7.5" customHeight="1">
      <c r="A76" s="172"/>
      <c r="B76" s="544"/>
      <c r="C76" s="2401"/>
      <c r="D76" s="2402"/>
      <c r="E76" s="2403"/>
      <c r="F76" s="2404"/>
      <c r="G76" s="1279" t="str">
        <f>'4.1Plan'!G143</f>
        <v>NEE056</v>
      </c>
      <c r="H76" s="2421">
        <f>'4.1Plan'!V143</f>
        <v>38358</v>
      </c>
      <c r="I76" s="2416"/>
      <c r="J76" s="1280"/>
      <c r="K76" s="1281" t="s">
        <v>30</v>
      </c>
      <c r="L76" s="2416">
        <f>'4.1Plan'!X143</f>
        <v>38777.5</v>
      </c>
      <c r="M76" s="2416"/>
      <c r="N76" s="1282"/>
      <c r="O76" s="1283">
        <f>'4.1Plan'!AB143</f>
        <v>419.5</v>
      </c>
      <c r="P76" s="1284"/>
      <c r="Q76" s="1285"/>
      <c r="R76" s="1286"/>
      <c r="S76" s="197"/>
      <c r="T76" s="1287"/>
      <c r="U76" s="1288"/>
      <c r="V76" s="1289"/>
      <c r="W76" s="1290"/>
      <c r="X76" s="1291"/>
      <c r="Y76" s="197"/>
      <c r="Z76" s="1287"/>
      <c r="AA76" s="1288"/>
      <c r="AB76" s="1289"/>
      <c r="AC76" s="1290"/>
      <c r="AD76" s="1291"/>
      <c r="AE76" s="197"/>
      <c r="AF76" s="1287"/>
      <c r="AG76" s="1288"/>
      <c r="AH76" s="1289"/>
      <c r="AI76" s="1290"/>
      <c r="AJ76" s="1291"/>
      <c r="AK76" s="197"/>
      <c r="AL76" s="1287"/>
      <c r="AM76" s="1288"/>
      <c r="AN76" s="1289"/>
      <c r="AO76" s="1290"/>
      <c r="AP76" s="1291"/>
      <c r="AQ76" s="743"/>
      <c r="AR76" s="739" t="s">
        <v>795</v>
      </c>
    </row>
    <row r="77" spans="1:44" ht="7.5" customHeight="1">
      <c r="A77" s="172"/>
      <c r="B77" s="544"/>
      <c r="C77" s="2401"/>
      <c r="D77" s="2402"/>
      <c r="E77" s="2403"/>
      <c r="F77" s="2404"/>
      <c r="G77" s="1279" t="str">
        <f>'4.1Plan'!G145</f>
        <v>NEE057</v>
      </c>
      <c r="H77" s="2421">
        <f>'4.1Plan'!V145</f>
        <v>38796.5</v>
      </c>
      <c r="I77" s="2416"/>
      <c r="J77" s="1280"/>
      <c r="K77" s="1281" t="s">
        <v>30</v>
      </c>
      <c r="L77" s="2416">
        <f>'4.1Plan'!X145</f>
        <v>39462</v>
      </c>
      <c r="M77" s="2416"/>
      <c r="N77" s="1282"/>
      <c r="O77" s="1283">
        <f>'4.1Plan'!AB145</f>
        <v>665.5</v>
      </c>
      <c r="P77" s="1284"/>
      <c r="Q77" s="1285"/>
      <c r="R77" s="1286"/>
      <c r="S77" s="197"/>
      <c r="T77" s="1287"/>
      <c r="U77" s="1288"/>
      <c r="V77" s="1289"/>
      <c r="W77" s="1290"/>
      <c r="X77" s="1291"/>
      <c r="Y77" s="197"/>
      <c r="Z77" s="1287"/>
      <c r="AA77" s="1288"/>
      <c r="AB77" s="1289"/>
      <c r="AC77" s="1290"/>
      <c r="AD77" s="1291"/>
      <c r="AE77" s="197"/>
      <c r="AF77" s="1287"/>
      <c r="AG77" s="1288"/>
      <c r="AH77" s="1289"/>
      <c r="AI77" s="1290"/>
      <c r="AJ77" s="1291"/>
      <c r="AK77" s="197"/>
      <c r="AL77" s="1287"/>
      <c r="AM77" s="1288"/>
      <c r="AN77" s="1289"/>
      <c r="AO77" s="1290"/>
      <c r="AP77" s="1291"/>
      <c r="AQ77" s="743"/>
      <c r="AR77" s="739" t="s">
        <v>795</v>
      </c>
    </row>
    <row r="78" spans="1:44" ht="7.5" customHeight="1">
      <c r="A78" s="172"/>
      <c r="B78" s="544"/>
      <c r="C78" s="2401"/>
      <c r="D78" s="2402"/>
      <c r="E78" s="2403"/>
      <c r="F78" s="2404"/>
      <c r="G78" s="1279" t="str">
        <f>'4.1Plan'!G147</f>
        <v>NEE058</v>
      </c>
      <c r="H78" s="2421">
        <f>'4.1Plan'!V147</f>
        <v>39638</v>
      </c>
      <c r="I78" s="2416"/>
      <c r="J78" s="1280"/>
      <c r="K78" s="1281" t="s">
        <v>30</v>
      </c>
      <c r="L78" s="2416">
        <f>'4.1Plan'!X147</f>
        <v>39984</v>
      </c>
      <c r="M78" s="2416"/>
      <c r="N78" s="1282"/>
      <c r="O78" s="1283">
        <f>'4.1Plan'!AB147</f>
        <v>346</v>
      </c>
      <c r="P78" s="1284"/>
      <c r="Q78" s="1285"/>
      <c r="R78" s="1286"/>
      <c r="S78" s="197"/>
      <c r="T78" s="1287"/>
      <c r="U78" s="1288"/>
      <c r="V78" s="1289"/>
      <c r="W78" s="1290"/>
      <c r="X78" s="1291"/>
      <c r="Y78" s="197"/>
      <c r="Z78" s="1287"/>
      <c r="AA78" s="1288"/>
      <c r="AB78" s="1289"/>
      <c r="AC78" s="1290"/>
      <c r="AD78" s="1291"/>
      <c r="AE78" s="197"/>
      <c r="AF78" s="1287"/>
      <c r="AG78" s="1288"/>
      <c r="AH78" s="1289"/>
      <c r="AI78" s="1290"/>
      <c r="AJ78" s="1291"/>
      <c r="AK78" s="197"/>
      <c r="AL78" s="1287"/>
      <c r="AM78" s="1288"/>
      <c r="AN78" s="1289"/>
      <c r="AO78" s="1290"/>
      <c r="AP78" s="1291"/>
      <c r="AQ78" s="743"/>
      <c r="AR78" s="739" t="s">
        <v>795</v>
      </c>
    </row>
    <row r="79" spans="1:44" ht="7.5" customHeight="1">
      <c r="A79" s="172"/>
      <c r="B79" s="544"/>
      <c r="C79" s="2401"/>
      <c r="D79" s="2402"/>
      <c r="E79" s="2403"/>
      <c r="F79" s="2404"/>
      <c r="G79" s="1279" t="str">
        <f>'4.1Plan'!G149</f>
        <v>NEE059</v>
      </c>
      <c r="H79" s="2421">
        <f>'4.1Plan'!V149</f>
        <v>40006</v>
      </c>
      <c r="I79" s="2416"/>
      <c r="J79" s="1280"/>
      <c r="K79" s="1281" t="s">
        <v>30</v>
      </c>
      <c r="L79" s="2416">
        <f>'4.1Plan'!X149</f>
        <v>40776</v>
      </c>
      <c r="M79" s="2416"/>
      <c r="N79" s="1282"/>
      <c r="O79" s="1283">
        <f>'4.1Plan'!AB149</f>
        <v>770</v>
      </c>
      <c r="P79" s="1284"/>
      <c r="Q79" s="1285"/>
      <c r="R79" s="1286"/>
      <c r="S79" s="197"/>
      <c r="T79" s="1287"/>
      <c r="U79" s="1288"/>
      <c r="V79" s="1289"/>
      <c r="W79" s="1290"/>
      <c r="X79" s="1291"/>
      <c r="Y79" s="197"/>
      <c r="Z79" s="1287"/>
      <c r="AA79" s="1288"/>
      <c r="AB79" s="1289"/>
      <c r="AC79" s="1290"/>
      <c r="AD79" s="1291"/>
      <c r="AE79" s="197"/>
      <c r="AF79" s="1287"/>
      <c r="AG79" s="1288"/>
      <c r="AH79" s="1289"/>
      <c r="AI79" s="1290"/>
      <c r="AJ79" s="1291"/>
      <c r="AK79" s="197"/>
      <c r="AL79" s="1287"/>
      <c r="AM79" s="1288"/>
      <c r="AN79" s="1289"/>
      <c r="AO79" s="1290"/>
      <c r="AP79" s="1291"/>
      <c r="AQ79" s="743"/>
      <c r="AR79" s="739" t="s">
        <v>795</v>
      </c>
    </row>
    <row r="80" spans="1:44" ht="7.5" customHeight="1">
      <c r="A80" s="172"/>
      <c r="B80" s="544"/>
      <c r="C80" s="2401"/>
      <c r="D80" s="2402"/>
      <c r="E80" s="2403"/>
      <c r="F80" s="2404"/>
      <c r="G80" s="1279" t="str">
        <f>'4.1Plan'!G151</f>
        <v>NEE060</v>
      </c>
      <c r="H80" s="2421">
        <f>'4.1Plan'!V151</f>
        <v>40776</v>
      </c>
      <c r="I80" s="2416"/>
      <c r="J80" s="1280"/>
      <c r="K80" s="1281" t="s">
        <v>30</v>
      </c>
      <c r="L80" s="2416">
        <f>'4.1Plan'!X151</f>
        <v>41102</v>
      </c>
      <c r="M80" s="2416"/>
      <c r="N80" s="1282"/>
      <c r="O80" s="1283">
        <f>'4.1Plan'!AB151</f>
        <v>326</v>
      </c>
      <c r="P80" s="1284"/>
      <c r="Q80" s="1285"/>
      <c r="R80" s="1286"/>
      <c r="S80" s="197"/>
      <c r="T80" s="1287"/>
      <c r="U80" s="1288"/>
      <c r="V80" s="1289"/>
      <c r="W80" s="1290"/>
      <c r="X80" s="1291"/>
      <c r="Y80" s="197"/>
      <c r="Z80" s="1287"/>
      <c r="AA80" s="1288"/>
      <c r="AB80" s="1289"/>
      <c r="AC80" s="1290"/>
      <c r="AD80" s="1291"/>
      <c r="AE80" s="197"/>
      <c r="AF80" s="1287"/>
      <c r="AG80" s="1288"/>
      <c r="AH80" s="1289"/>
      <c r="AI80" s="1290"/>
      <c r="AJ80" s="1291"/>
      <c r="AK80" s="197"/>
      <c r="AL80" s="1287"/>
      <c r="AM80" s="1288"/>
      <c r="AN80" s="1289"/>
      <c r="AO80" s="1290"/>
      <c r="AP80" s="1291"/>
      <c r="AQ80" s="743"/>
      <c r="AR80" s="739" t="s">
        <v>795</v>
      </c>
    </row>
    <row r="81" spans="1:44" ht="7.5" customHeight="1">
      <c r="A81" s="172"/>
      <c r="B81" s="544"/>
      <c r="C81" s="2401"/>
      <c r="D81" s="2402"/>
      <c r="E81" s="2403"/>
      <c r="F81" s="2404"/>
      <c r="G81" s="1324" t="str">
        <f>'4.1Plan'!G153</f>
        <v>NEE061</v>
      </c>
      <c r="H81" s="2468">
        <f>'4.1Plan'!V153</f>
        <v>41140</v>
      </c>
      <c r="I81" s="2469"/>
      <c r="J81" s="1325"/>
      <c r="K81" s="1326" t="s">
        <v>30</v>
      </c>
      <c r="L81" s="2469">
        <f>'4.1Plan'!X153</f>
        <v>42000</v>
      </c>
      <c r="M81" s="2469"/>
      <c r="N81" s="1327"/>
      <c r="O81" s="1328">
        <f>'4.1Plan'!AB153</f>
        <v>860</v>
      </c>
      <c r="P81" s="1329"/>
      <c r="Q81" s="1298"/>
      <c r="R81" s="1299"/>
      <c r="S81" s="201"/>
      <c r="T81" s="1300"/>
      <c r="U81" s="1301"/>
      <c r="V81" s="1302"/>
      <c r="W81" s="1303"/>
      <c r="X81" s="1304"/>
      <c r="Y81" s="201"/>
      <c r="Z81" s="1300"/>
      <c r="AA81" s="1301"/>
      <c r="AB81" s="1302"/>
      <c r="AC81" s="1303"/>
      <c r="AD81" s="1304"/>
      <c r="AE81" s="201"/>
      <c r="AF81" s="1300"/>
      <c r="AG81" s="1301"/>
      <c r="AH81" s="1302"/>
      <c r="AI81" s="1303"/>
      <c r="AJ81" s="1304"/>
      <c r="AK81" s="201"/>
      <c r="AL81" s="1300"/>
      <c r="AM81" s="1301"/>
      <c r="AN81" s="1302"/>
      <c r="AO81" s="1303"/>
      <c r="AP81" s="1304"/>
      <c r="AQ81" s="918"/>
      <c r="AR81" s="914" t="s">
        <v>814</v>
      </c>
    </row>
    <row r="82" spans="1:44" s="202" customFormat="1" ht="7.5" customHeight="1">
      <c r="A82" s="893"/>
      <c r="B82" s="1319"/>
      <c r="C82" s="2466"/>
      <c r="D82" s="2467"/>
      <c r="E82" s="2466"/>
      <c r="F82" s="2467"/>
      <c r="G82" s="2422" t="s">
        <v>848</v>
      </c>
      <c r="H82" s="2423"/>
      <c r="I82" s="2423"/>
      <c r="J82" s="2423"/>
      <c r="K82" s="2423"/>
      <c r="L82" s="2423"/>
      <c r="M82" s="2423"/>
      <c r="N82" s="2424"/>
      <c r="O82" s="1306">
        <f>SUM(O72:O81)</f>
        <v>6484</v>
      </c>
      <c r="P82" s="1307"/>
      <c r="Q82" s="1308">
        <f>SUM(Q72:Q81)</f>
        <v>1</v>
      </c>
      <c r="R82" s="1309"/>
      <c r="S82" s="206">
        <f>SUM(S72:S81)</f>
        <v>7</v>
      </c>
      <c r="T82" s="1310"/>
      <c r="U82" s="1311">
        <f>'3.1Cost by Sub-contractors'!L7</f>
        <v>51.08</v>
      </c>
      <c r="V82" s="1312"/>
      <c r="W82" s="1313">
        <f>S82*U82</f>
        <v>357.56</v>
      </c>
      <c r="X82" s="1264"/>
      <c r="Y82" s="206">
        <f>SUM(Y72:Y81)</f>
        <v>4</v>
      </c>
      <c r="Z82" s="1310"/>
      <c r="AA82" s="2405" t="str">
        <f>'3.1Cost by Sub-contractors'!L8</f>
        <v>-</v>
      </c>
      <c r="AB82" s="2407"/>
      <c r="AC82" s="2405" t="s">
        <v>847</v>
      </c>
      <c r="AD82" s="2406"/>
      <c r="AE82" s="206">
        <f>SUM(AE72:AE81)</f>
        <v>1</v>
      </c>
      <c r="AF82" s="1310"/>
      <c r="AG82" s="1311">
        <f>'3.1Cost by Sub-contractors'!L9</f>
        <v>44.07</v>
      </c>
      <c r="AH82" s="1312"/>
      <c r="AI82" s="1313">
        <f>AE82*AG82</f>
        <v>44.07</v>
      </c>
      <c r="AJ82" s="1264"/>
      <c r="AK82" s="206">
        <f>SUM(AK72:AK81)</f>
        <v>1</v>
      </c>
      <c r="AL82" s="1310"/>
      <c r="AM82" s="1311">
        <f>'3.1Cost by Sub-contractors'!L10</f>
        <v>27.87</v>
      </c>
      <c r="AN82" s="1312"/>
      <c r="AO82" s="1313">
        <f>AK82*AM82</f>
        <v>27.87</v>
      </c>
      <c r="AP82" s="1264"/>
      <c r="AQ82" s="782"/>
      <c r="AR82" s="1315"/>
    </row>
    <row r="83" spans="1:44" ht="7.5" customHeight="1">
      <c r="A83" s="172"/>
      <c r="B83" s="544"/>
      <c r="C83" s="2454" t="str">
        <f>'4.1Plan'!C156</f>
        <v>PKG06</v>
      </c>
      <c r="D83" s="2455"/>
      <c r="E83" s="2417" t="str">
        <f>'4.1Plan'!D156</f>
        <v>ML06-1</v>
      </c>
      <c r="F83" s="2418"/>
      <c r="G83" s="1266" t="str">
        <f>'4.1Plan'!G157</f>
        <v>NEE062</v>
      </c>
      <c r="H83" s="2419">
        <f>'4.1Plan'!V157</f>
        <v>42000</v>
      </c>
      <c r="I83" s="2420"/>
      <c r="J83" s="1267"/>
      <c r="K83" s="1268" t="s">
        <v>30</v>
      </c>
      <c r="L83" s="2420">
        <f>'4.1Plan'!X157</f>
        <v>42029</v>
      </c>
      <c r="M83" s="2420"/>
      <c r="N83" s="1269"/>
      <c r="O83" s="1270">
        <f>'4.1Plan'!AB157</f>
        <v>29</v>
      </c>
      <c r="P83" s="1271"/>
      <c r="Q83" s="1272"/>
      <c r="R83" s="1273"/>
      <c r="S83" s="196"/>
      <c r="T83" s="1274"/>
      <c r="U83" s="1275"/>
      <c r="V83" s="1276"/>
      <c r="W83" s="1277"/>
      <c r="X83" s="1278"/>
      <c r="Y83" s="196"/>
      <c r="Z83" s="1274"/>
      <c r="AA83" s="1275"/>
      <c r="AB83" s="1276"/>
      <c r="AC83" s="1277"/>
      <c r="AD83" s="1278"/>
      <c r="AE83" s="196"/>
      <c r="AF83" s="1274"/>
      <c r="AG83" s="1275"/>
      <c r="AH83" s="1276"/>
      <c r="AI83" s="1277"/>
      <c r="AJ83" s="1278"/>
      <c r="AK83" s="196"/>
      <c r="AL83" s="1274"/>
      <c r="AM83" s="1275"/>
      <c r="AN83" s="1276"/>
      <c r="AO83" s="1277"/>
      <c r="AP83" s="1278"/>
      <c r="AQ83" s="734"/>
      <c r="AR83" s="607" t="s">
        <v>814</v>
      </c>
    </row>
    <row r="84" spans="1:44" ht="7.5" customHeight="1">
      <c r="A84" s="172"/>
      <c r="B84" s="544"/>
      <c r="C84" s="2401"/>
      <c r="D84" s="2402"/>
      <c r="E84" s="2403"/>
      <c r="F84" s="2404"/>
      <c r="G84" s="1279" t="str">
        <f>'4.1Plan'!G159</f>
        <v>NEE063</v>
      </c>
      <c r="H84" s="2421">
        <f>'4.1Plan'!V159</f>
        <v>42087</v>
      </c>
      <c r="I84" s="2416"/>
      <c r="J84" s="1280"/>
      <c r="K84" s="1281" t="s">
        <v>30</v>
      </c>
      <c r="L84" s="2416">
        <f>'4.1Plan'!X159</f>
        <v>42579</v>
      </c>
      <c r="M84" s="2416"/>
      <c r="N84" s="1282"/>
      <c r="O84" s="1283">
        <f>'4.1Plan'!AB159</f>
        <v>492</v>
      </c>
      <c r="P84" s="1284"/>
      <c r="Q84" s="1285"/>
      <c r="R84" s="1286"/>
      <c r="S84" s="197"/>
      <c r="T84" s="1287"/>
      <c r="U84" s="1288"/>
      <c r="V84" s="1289"/>
      <c r="W84" s="1290"/>
      <c r="X84" s="1291"/>
      <c r="Y84" s="197"/>
      <c r="Z84" s="1287"/>
      <c r="AA84" s="1288"/>
      <c r="AB84" s="1289"/>
      <c r="AC84" s="1290"/>
      <c r="AD84" s="1291"/>
      <c r="AE84" s="197"/>
      <c r="AF84" s="1287"/>
      <c r="AG84" s="1288"/>
      <c r="AH84" s="1289"/>
      <c r="AI84" s="1290"/>
      <c r="AJ84" s="1291"/>
      <c r="AK84" s="197"/>
      <c r="AL84" s="1287"/>
      <c r="AM84" s="1288"/>
      <c r="AN84" s="1289"/>
      <c r="AO84" s="1290"/>
      <c r="AP84" s="1291"/>
      <c r="AQ84" s="743"/>
      <c r="AR84" s="739" t="s">
        <v>795</v>
      </c>
    </row>
    <row r="85" spans="1:44" ht="7.5" customHeight="1">
      <c r="A85" s="172"/>
      <c r="B85" s="544"/>
      <c r="C85" s="2401"/>
      <c r="D85" s="2402"/>
      <c r="E85" s="2403"/>
      <c r="F85" s="2404"/>
      <c r="G85" s="1279" t="str">
        <f>'4.1Plan'!G161</f>
        <v>NEE064</v>
      </c>
      <c r="H85" s="2421">
        <f>'4.1Plan'!V161</f>
        <v>42613</v>
      </c>
      <c r="I85" s="2416"/>
      <c r="J85" s="1280"/>
      <c r="K85" s="1281" t="s">
        <v>30</v>
      </c>
      <c r="L85" s="2416">
        <f>'4.1Plan'!X161</f>
        <v>43508.5</v>
      </c>
      <c r="M85" s="2416"/>
      <c r="N85" s="1282"/>
      <c r="O85" s="1283">
        <f>'4.1Plan'!AB161</f>
        <v>895.5</v>
      </c>
      <c r="P85" s="1284"/>
      <c r="Q85" s="1285"/>
      <c r="R85" s="1286"/>
      <c r="S85" s="197"/>
      <c r="T85" s="1287"/>
      <c r="U85" s="1288"/>
      <c r="V85" s="1289"/>
      <c r="W85" s="1290"/>
      <c r="X85" s="1291"/>
      <c r="Y85" s="197"/>
      <c r="Z85" s="1287"/>
      <c r="AA85" s="1288"/>
      <c r="AB85" s="1289"/>
      <c r="AC85" s="1290"/>
      <c r="AD85" s="1291"/>
      <c r="AE85" s="197"/>
      <c r="AF85" s="1287"/>
      <c r="AG85" s="1288"/>
      <c r="AH85" s="1289"/>
      <c r="AI85" s="1290"/>
      <c r="AJ85" s="1291"/>
      <c r="AK85" s="197"/>
      <c r="AL85" s="1287"/>
      <c r="AM85" s="1288"/>
      <c r="AN85" s="1289"/>
      <c r="AO85" s="1290"/>
      <c r="AP85" s="1291"/>
      <c r="AQ85" s="743"/>
      <c r="AR85" s="739" t="s">
        <v>795</v>
      </c>
    </row>
    <row r="86" spans="1:44" ht="7.5" customHeight="1">
      <c r="A86" s="172"/>
      <c r="B86" s="544"/>
      <c r="C86" s="2401"/>
      <c r="D86" s="2402"/>
      <c r="E86" s="2403"/>
      <c r="F86" s="2404"/>
      <c r="G86" s="1279" t="str">
        <f>'4.1Plan'!G163</f>
        <v>NEE065</v>
      </c>
      <c r="H86" s="2421">
        <f>'4.1Plan'!V163</f>
        <v>43531.5</v>
      </c>
      <c r="I86" s="2416"/>
      <c r="J86" s="1280"/>
      <c r="K86" s="1281" t="s">
        <v>30</v>
      </c>
      <c r="L86" s="2416">
        <f>'4.1Plan'!X163</f>
        <v>44271</v>
      </c>
      <c r="M86" s="2416"/>
      <c r="N86" s="1282"/>
      <c r="O86" s="1283">
        <f>'4.1Plan'!AB163</f>
        <v>739.5</v>
      </c>
      <c r="P86" s="1284"/>
      <c r="Q86" s="1285"/>
      <c r="R86" s="1286"/>
      <c r="S86" s="197"/>
      <c r="T86" s="1287"/>
      <c r="U86" s="1288"/>
      <c r="V86" s="1289"/>
      <c r="W86" s="1290"/>
      <c r="X86" s="1291"/>
      <c r="Y86" s="197"/>
      <c r="Z86" s="1287"/>
      <c r="AA86" s="1288"/>
      <c r="AB86" s="1289"/>
      <c r="AC86" s="1290"/>
      <c r="AD86" s="1291"/>
      <c r="AE86" s="197"/>
      <c r="AF86" s="1287"/>
      <c r="AG86" s="1288"/>
      <c r="AH86" s="1289"/>
      <c r="AI86" s="1290"/>
      <c r="AJ86" s="1291"/>
      <c r="AK86" s="197"/>
      <c r="AL86" s="1287"/>
      <c r="AM86" s="1288"/>
      <c r="AN86" s="1289"/>
      <c r="AO86" s="1290"/>
      <c r="AP86" s="1291"/>
      <c r="AQ86" s="743"/>
      <c r="AR86" s="739" t="s">
        <v>795</v>
      </c>
    </row>
    <row r="87" spans="1:44" ht="7.5" customHeight="1">
      <c r="A87" s="172"/>
      <c r="B87" s="544"/>
      <c r="C87" s="2401"/>
      <c r="D87" s="2402"/>
      <c r="E87" s="2403"/>
      <c r="F87" s="2404"/>
      <c r="G87" s="1279" t="str">
        <f>'4.1Plan'!G165</f>
        <v>NEE066</v>
      </c>
      <c r="H87" s="2421">
        <f>'4.1Plan'!V165</f>
        <v>44329</v>
      </c>
      <c r="I87" s="2416"/>
      <c r="J87" s="1280"/>
      <c r="K87" s="1281" t="s">
        <v>30</v>
      </c>
      <c r="L87" s="2416">
        <f>'4.1Plan'!X165</f>
        <v>45295.5</v>
      </c>
      <c r="M87" s="2416"/>
      <c r="N87" s="1282"/>
      <c r="O87" s="1283">
        <f>'4.1Plan'!AB165</f>
        <v>966.5</v>
      </c>
      <c r="P87" s="1284"/>
      <c r="Q87" s="1285"/>
      <c r="R87" s="1286"/>
      <c r="S87" s="197"/>
      <c r="T87" s="1287"/>
      <c r="U87" s="1288"/>
      <c r="V87" s="1289"/>
      <c r="W87" s="1290"/>
      <c r="X87" s="1291"/>
      <c r="Y87" s="197"/>
      <c r="Z87" s="1287"/>
      <c r="AA87" s="1288"/>
      <c r="AB87" s="1289"/>
      <c r="AC87" s="1290"/>
      <c r="AD87" s="1291"/>
      <c r="AE87" s="197"/>
      <c r="AF87" s="1287"/>
      <c r="AG87" s="1288"/>
      <c r="AH87" s="1289"/>
      <c r="AI87" s="1290"/>
      <c r="AJ87" s="1291"/>
      <c r="AK87" s="197"/>
      <c r="AL87" s="1287"/>
      <c r="AM87" s="1288"/>
      <c r="AN87" s="1289"/>
      <c r="AO87" s="1290"/>
      <c r="AP87" s="1291"/>
      <c r="AQ87" s="743"/>
      <c r="AR87" s="739" t="s">
        <v>795</v>
      </c>
    </row>
    <row r="88" spans="1:44" ht="7.5" customHeight="1">
      <c r="A88" s="172"/>
      <c r="B88" s="544"/>
      <c r="C88" s="2401"/>
      <c r="D88" s="2402"/>
      <c r="E88" s="2403"/>
      <c r="F88" s="2404"/>
      <c r="G88" s="1279" t="str">
        <f>'4.1Plan'!G167</f>
        <v>NEE067</v>
      </c>
      <c r="H88" s="2421">
        <f>'4.1Plan'!V167</f>
        <v>45316.5</v>
      </c>
      <c r="I88" s="2416"/>
      <c r="J88" s="1280"/>
      <c r="K88" s="1281" t="s">
        <v>30</v>
      </c>
      <c r="L88" s="2416">
        <f>'4.1Plan'!X167</f>
        <v>45512.5</v>
      </c>
      <c r="M88" s="2416"/>
      <c r="N88" s="1282"/>
      <c r="O88" s="1283">
        <f>'4.1Plan'!AB167</f>
        <v>196</v>
      </c>
      <c r="P88" s="1284"/>
      <c r="Q88" s="1285"/>
      <c r="R88" s="1286"/>
      <c r="S88" s="197"/>
      <c r="T88" s="1287"/>
      <c r="U88" s="1288"/>
      <c r="V88" s="1289"/>
      <c r="W88" s="1290"/>
      <c r="X88" s="1291"/>
      <c r="Y88" s="197"/>
      <c r="Z88" s="1287"/>
      <c r="AA88" s="1288"/>
      <c r="AB88" s="1289"/>
      <c r="AC88" s="1290"/>
      <c r="AD88" s="1291"/>
      <c r="AE88" s="197"/>
      <c r="AF88" s="1287"/>
      <c r="AG88" s="1288"/>
      <c r="AH88" s="1289"/>
      <c r="AI88" s="1290"/>
      <c r="AJ88" s="1291"/>
      <c r="AK88" s="197"/>
      <c r="AL88" s="1287"/>
      <c r="AM88" s="1288"/>
      <c r="AN88" s="1289"/>
      <c r="AO88" s="1290"/>
      <c r="AP88" s="1291"/>
      <c r="AQ88" s="743"/>
      <c r="AR88" s="739" t="s">
        <v>795</v>
      </c>
    </row>
    <row r="89" spans="1:44" ht="7.5" customHeight="1">
      <c r="A89" s="172"/>
      <c r="B89" s="544"/>
      <c r="C89" s="2401"/>
      <c r="D89" s="2402"/>
      <c r="E89" s="2403"/>
      <c r="F89" s="2404"/>
      <c r="G89" s="1279" t="str">
        <f>'4.1Plan'!G169</f>
        <v>NEE068</v>
      </c>
      <c r="H89" s="2421">
        <f>'4.1Plan'!V169</f>
        <v>45537.5</v>
      </c>
      <c r="I89" s="2416"/>
      <c r="J89" s="1280"/>
      <c r="K89" s="1281" t="s">
        <v>30</v>
      </c>
      <c r="L89" s="2416">
        <f>'4.1Plan'!X169</f>
        <v>45704</v>
      </c>
      <c r="M89" s="2416"/>
      <c r="N89" s="1282"/>
      <c r="O89" s="1283">
        <f>'4.1Plan'!AB169</f>
        <v>166.5</v>
      </c>
      <c r="P89" s="1284"/>
      <c r="Q89" s="1285"/>
      <c r="R89" s="1286"/>
      <c r="S89" s="197"/>
      <c r="T89" s="1287"/>
      <c r="U89" s="1288"/>
      <c r="V89" s="1289"/>
      <c r="W89" s="1290"/>
      <c r="X89" s="1291"/>
      <c r="Y89" s="197"/>
      <c r="Z89" s="1287"/>
      <c r="AA89" s="1288"/>
      <c r="AB89" s="1289"/>
      <c r="AC89" s="1290"/>
      <c r="AD89" s="1291"/>
      <c r="AE89" s="197"/>
      <c r="AF89" s="1287"/>
      <c r="AG89" s="1288"/>
      <c r="AH89" s="1289"/>
      <c r="AI89" s="1290"/>
      <c r="AJ89" s="1291"/>
      <c r="AK89" s="197"/>
      <c r="AL89" s="1287"/>
      <c r="AM89" s="1288"/>
      <c r="AN89" s="1289"/>
      <c r="AO89" s="1290"/>
      <c r="AP89" s="1291"/>
      <c r="AQ89" s="743"/>
      <c r="AR89" s="739" t="s">
        <v>795</v>
      </c>
    </row>
    <row r="90" spans="1:44" ht="7.5" customHeight="1">
      <c r="A90" s="172"/>
      <c r="B90" s="544"/>
      <c r="C90" s="2401"/>
      <c r="D90" s="2402"/>
      <c r="E90" s="2403"/>
      <c r="F90" s="2404"/>
      <c r="G90" s="1279" t="str">
        <f>'4.1Plan'!G171</f>
        <v>NEE069</v>
      </c>
      <c r="H90" s="2421">
        <f>'4.1Plan'!V171</f>
        <v>45846</v>
      </c>
      <c r="I90" s="2416"/>
      <c r="J90" s="1280"/>
      <c r="K90" s="1281" t="s">
        <v>30</v>
      </c>
      <c r="L90" s="2416">
        <f>'4.1Plan'!X171</f>
        <v>46111.5</v>
      </c>
      <c r="M90" s="2416"/>
      <c r="N90" s="1282"/>
      <c r="O90" s="1283">
        <f>'4.1Plan'!AB171</f>
        <v>265.5</v>
      </c>
      <c r="P90" s="1284"/>
      <c r="Q90" s="1298"/>
      <c r="R90" s="1299"/>
      <c r="S90" s="201"/>
      <c r="T90" s="1300"/>
      <c r="U90" s="1301"/>
      <c r="V90" s="1302"/>
      <c r="W90" s="1303"/>
      <c r="X90" s="1304"/>
      <c r="Y90" s="201"/>
      <c r="Z90" s="1300"/>
      <c r="AA90" s="1301"/>
      <c r="AB90" s="1302"/>
      <c r="AC90" s="1303"/>
      <c r="AD90" s="1304"/>
      <c r="AE90" s="201"/>
      <c r="AF90" s="1300"/>
      <c r="AG90" s="1301"/>
      <c r="AH90" s="1302"/>
      <c r="AI90" s="1303"/>
      <c r="AJ90" s="1304"/>
      <c r="AK90" s="201"/>
      <c r="AL90" s="1300"/>
      <c r="AM90" s="1301"/>
      <c r="AN90" s="1302"/>
      <c r="AO90" s="1303"/>
      <c r="AP90" s="1304"/>
      <c r="AQ90" s="918"/>
      <c r="AR90" s="914" t="s">
        <v>795</v>
      </c>
    </row>
    <row r="91" spans="1:44" ht="7.5" customHeight="1">
      <c r="A91" s="172"/>
      <c r="B91" s="544"/>
      <c r="C91" s="2401"/>
      <c r="D91" s="2402"/>
      <c r="E91" s="2403"/>
      <c r="F91" s="2404"/>
      <c r="G91" s="1324" t="str">
        <f>'4.1Plan'!G173</f>
        <v>NEE070</v>
      </c>
      <c r="H91" s="2468">
        <f>'4.1Plan'!V173</f>
        <v>46130.5</v>
      </c>
      <c r="I91" s="2469"/>
      <c r="J91" s="1325"/>
      <c r="K91" s="1326" t="s">
        <v>30</v>
      </c>
      <c r="L91" s="2469">
        <f>'4.1Plan'!X173</f>
        <v>46600</v>
      </c>
      <c r="M91" s="2469"/>
      <c r="N91" s="1327"/>
      <c r="O91" s="1328">
        <f>'4.1Plan'!AB173</f>
        <v>469.5</v>
      </c>
      <c r="P91" s="1329"/>
      <c r="Q91" s="1298"/>
      <c r="R91" s="1299"/>
      <c r="S91" s="201"/>
      <c r="T91" s="1300"/>
      <c r="U91" s="1301"/>
      <c r="V91" s="1302"/>
      <c r="W91" s="1303"/>
      <c r="X91" s="1304"/>
      <c r="Y91" s="201"/>
      <c r="Z91" s="1300"/>
      <c r="AA91" s="1301"/>
      <c r="AB91" s="1302"/>
      <c r="AC91" s="1303"/>
      <c r="AD91" s="1304"/>
      <c r="AE91" s="201"/>
      <c r="AF91" s="1300"/>
      <c r="AG91" s="1301"/>
      <c r="AH91" s="1302"/>
      <c r="AI91" s="1303"/>
      <c r="AJ91" s="1304"/>
      <c r="AK91" s="201"/>
      <c r="AL91" s="1300"/>
      <c r="AM91" s="1301"/>
      <c r="AN91" s="1302"/>
      <c r="AO91" s="1303"/>
      <c r="AP91" s="1304"/>
      <c r="AQ91" s="918"/>
      <c r="AR91" s="914" t="s">
        <v>815</v>
      </c>
    </row>
    <row r="92" spans="1:44" s="202" customFormat="1" ht="7.5" customHeight="1">
      <c r="A92" s="893"/>
      <c r="B92" s="1319"/>
      <c r="C92" s="2401"/>
      <c r="D92" s="2402"/>
      <c r="E92" s="2466"/>
      <c r="F92" s="2467"/>
      <c r="G92" s="2422" t="s">
        <v>848</v>
      </c>
      <c r="H92" s="2423"/>
      <c r="I92" s="2423"/>
      <c r="J92" s="2423"/>
      <c r="K92" s="2423"/>
      <c r="L92" s="2423"/>
      <c r="M92" s="2423"/>
      <c r="N92" s="2424"/>
      <c r="O92" s="1306">
        <f>SUM(O83:O91)</f>
        <v>4220</v>
      </c>
      <c r="P92" s="1307"/>
      <c r="Q92" s="1308"/>
      <c r="R92" s="1309"/>
      <c r="S92" s="206"/>
      <c r="T92" s="1310"/>
      <c r="U92" s="1311"/>
      <c r="V92" s="1312"/>
      <c r="W92" s="1313"/>
      <c r="X92" s="1264"/>
      <c r="Y92" s="206"/>
      <c r="Z92" s="1310"/>
      <c r="AA92" s="1311"/>
      <c r="AB92" s="1312"/>
      <c r="AC92" s="1313"/>
      <c r="AD92" s="1264"/>
      <c r="AE92" s="206"/>
      <c r="AF92" s="1310"/>
      <c r="AG92" s="1311"/>
      <c r="AH92" s="1312"/>
      <c r="AI92" s="1313"/>
      <c r="AJ92" s="1264"/>
      <c r="AK92" s="206"/>
      <c r="AL92" s="1310"/>
      <c r="AM92" s="1311"/>
      <c r="AN92" s="1312"/>
      <c r="AO92" s="1313"/>
      <c r="AP92" s="1264"/>
      <c r="AQ92" s="782"/>
      <c r="AR92" s="1315"/>
    </row>
    <row r="93" spans="1:44" ht="7.5" customHeight="1">
      <c r="A93" s="172"/>
      <c r="B93" s="544"/>
      <c r="C93" s="2401"/>
      <c r="D93" s="2402"/>
      <c r="E93" s="2403" t="str">
        <f>'4.1Plan'!D176</f>
        <v>ML06-2</v>
      </c>
      <c r="F93" s="2404"/>
      <c r="G93" s="1279" t="str">
        <f>'4.1Plan'!G177</f>
        <v>NEE071</v>
      </c>
      <c r="H93" s="2421">
        <f>'4.1Plan'!V177</f>
        <v>46600</v>
      </c>
      <c r="I93" s="2416"/>
      <c r="J93" s="1280"/>
      <c r="K93" s="1281" t="s">
        <v>30</v>
      </c>
      <c r="L93" s="2416">
        <f>'4.1Plan'!X177</f>
        <v>46737.5</v>
      </c>
      <c r="M93" s="2416"/>
      <c r="N93" s="1282"/>
      <c r="O93" s="1283">
        <f>'4.1Plan'!AB177</f>
        <v>137.5</v>
      </c>
      <c r="P93" s="1284"/>
      <c r="Q93" s="1285"/>
      <c r="R93" s="1286"/>
      <c r="S93" s="197"/>
      <c r="T93" s="1287"/>
      <c r="U93" s="1288"/>
      <c r="V93" s="1289"/>
      <c r="W93" s="1290"/>
      <c r="X93" s="1291"/>
      <c r="Y93" s="197"/>
      <c r="Z93" s="1287"/>
      <c r="AA93" s="1288"/>
      <c r="AB93" s="1289"/>
      <c r="AC93" s="1290"/>
      <c r="AD93" s="1291"/>
      <c r="AE93" s="197"/>
      <c r="AF93" s="1287"/>
      <c r="AG93" s="1288"/>
      <c r="AH93" s="1289"/>
      <c r="AI93" s="1290"/>
      <c r="AJ93" s="1291"/>
      <c r="AK93" s="197"/>
      <c r="AL93" s="1287"/>
      <c r="AM93" s="1288"/>
      <c r="AN93" s="1289"/>
      <c r="AO93" s="1290"/>
      <c r="AP93" s="1291"/>
      <c r="AQ93" s="743"/>
      <c r="AR93" s="739" t="s">
        <v>816</v>
      </c>
    </row>
    <row r="94" spans="1:44" ht="7.5" customHeight="1">
      <c r="A94" s="172"/>
      <c r="B94" s="544"/>
      <c r="C94" s="2401"/>
      <c r="D94" s="2402"/>
      <c r="E94" s="2403"/>
      <c r="F94" s="2404"/>
      <c r="G94" s="1279" t="str">
        <f>'4.1Plan'!G179</f>
        <v>NEE072</v>
      </c>
      <c r="H94" s="2421">
        <f>'4.1Plan'!V179</f>
        <v>46762.5</v>
      </c>
      <c r="I94" s="2416"/>
      <c r="J94" s="1280"/>
      <c r="K94" s="1281" t="s">
        <v>30</v>
      </c>
      <c r="L94" s="2416">
        <f>'4.1Plan'!X179</f>
        <v>47002.5</v>
      </c>
      <c r="M94" s="2416"/>
      <c r="N94" s="1282"/>
      <c r="O94" s="1283">
        <f>'4.1Plan'!AB179</f>
        <v>240</v>
      </c>
      <c r="P94" s="1284"/>
      <c r="Q94" s="1285"/>
      <c r="R94" s="1286"/>
      <c r="S94" s="197"/>
      <c r="T94" s="1287"/>
      <c r="U94" s="1288"/>
      <c r="V94" s="1289"/>
      <c r="W94" s="1290"/>
      <c r="X94" s="1291"/>
      <c r="Y94" s="197"/>
      <c r="Z94" s="1287"/>
      <c r="AA94" s="1288"/>
      <c r="AB94" s="1289"/>
      <c r="AC94" s="1290"/>
      <c r="AD94" s="1291"/>
      <c r="AE94" s="197"/>
      <c r="AF94" s="1287"/>
      <c r="AG94" s="1288"/>
      <c r="AH94" s="1289"/>
      <c r="AI94" s="1290"/>
      <c r="AJ94" s="1291"/>
      <c r="AK94" s="197"/>
      <c r="AL94" s="1287"/>
      <c r="AM94" s="1288"/>
      <c r="AN94" s="1289"/>
      <c r="AO94" s="1290"/>
      <c r="AP94" s="1291"/>
      <c r="AQ94" s="743"/>
      <c r="AR94" s="739" t="s">
        <v>795</v>
      </c>
    </row>
    <row r="95" spans="1:44" ht="7.5" customHeight="1">
      <c r="A95" s="172"/>
      <c r="B95" s="544"/>
      <c r="C95" s="2401"/>
      <c r="D95" s="2402"/>
      <c r="E95" s="2403"/>
      <c r="F95" s="2404"/>
      <c r="G95" s="1279" t="str">
        <f>'4.1Plan'!G181</f>
        <v>NEE073</v>
      </c>
      <c r="H95" s="2421">
        <f>'4.1Plan'!V181</f>
        <v>47021.5</v>
      </c>
      <c r="I95" s="2416"/>
      <c r="J95" s="1280"/>
      <c r="K95" s="1281" t="s">
        <v>30</v>
      </c>
      <c r="L95" s="2416">
        <f>'4.1Plan'!X181</f>
        <v>47779</v>
      </c>
      <c r="M95" s="2416"/>
      <c r="N95" s="1282"/>
      <c r="O95" s="1283">
        <f>'4.1Plan'!AB181</f>
        <v>757.5</v>
      </c>
      <c r="P95" s="1284"/>
      <c r="Q95" s="1285"/>
      <c r="R95" s="1286"/>
      <c r="S95" s="197"/>
      <c r="T95" s="1287"/>
      <c r="U95" s="1288"/>
      <c r="V95" s="1289"/>
      <c r="W95" s="1290"/>
      <c r="X95" s="1291"/>
      <c r="Y95" s="197"/>
      <c r="Z95" s="1287"/>
      <c r="AA95" s="1288"/>
      <c r="AB95" s="1289"/>
      <c r="AC95" s="1290"/>
      <c r="AD95" s="1291"/>
      <c r="AE95" s="197"/>
      <c r="AF95" s="1287"/>
      <c r="AG95" s="1288"/>
      <c r="AH95" s="1289"/>
      <c r="AI95" s="1290"/>
      <c r="AJ95" s="1291"/>
      <c r="AK95" s="197"/>
      <c r="AL95" s="1287"/>
      <c r="AM95" s="1288"/>
      <c r="AN95" s="1289"/>
      <c r="AO95" s="1290"/>
      <c r="AP95" s="1291"/>
      <c r="AQ95" s="743"/>
      <c r="AR95" s="739" t="s">
        <v>795</v>
      </c>
    </row>
    <row r="96" spans="1:44" ht="7.5" customHeight="1">
      <c r="A96" s="172"/>
      <c r="B96" s="544"/>
      <c r="C96" s="2401"/>
      <c r="D96" s="2402"/>
      <c r="E96" s="2403"/>
      <c r="F96" s="2404"/>
      <c r="G96" s="1279" t="str">
        <f>'4.1Plan'!G183</f>
        <v>NEE074</v>
      </c>
      <c r="H96" s="2421">
        <f>'4.1Plan'!V183</f>
        <v>47921</v>
      </c>
      <c r="I96" s="2416"/>
      <c r="J96" s="1280"/>
      <c r="K96" s="1281" t="s">
        <v>30</v>
      </c>
      <c r="L96" s="2416">
        <f>'4.1Plan'!X183</f>
        <v>51110.5</v>
      </c>
      <c r="M96" s="2416"/>
      <c r="N96" s="1282"/>
      <c r="O96" s="1283">
        <f>'4.1Plan'!AB183</f>
        <v>3189.5</v>
      </c>
      <c r="P96" s="1284"/>
      <c r="Q96" s="1285">
        <v>3</v>
      </c>
      <c r="R96" s="1286"/>
      <c r="S96" s="197">
        <f>Q96*$G$3</f>
        <v>21</v>
      </c>
      <c r="T96" s="1287"/>
      <c r="U96" s="1288"/>
      <c r="V96" s="1289"/>
      <c r="W96" s="1290"/>
      <c r="X96" s="1291"/>
      <c r="Y96" s="201">
        <f>ROUND($G$3/$G$4,0)*Q96</f>
        <v>12</v>
      </c>
      <c r="Z96" s="1287"/>
      <c r="AA96" s="1288"/>
      <c r="AB96" s="1289"/>
      <c r="AC96" s="1290"/>
      <c r="AD96" s="1291"/>
      <c r="AE96" s="201">
        <f>ROUND(Y96*$G$5,0)</f>
        <v>3</v>
      </c>
      <c r="AF96" s="1287"/>
      <c r="AG96" s="1288"/>
      <c r="AH96" s="1289"/>
      <c r="AI96" s="1290"/>
      <c r="AJ96" s="1291"/>
      <c r="AK96" s="201">
        <f>ROUND(Y96*$G$6,0)</f>
        <v>3</v>
      </c>
      <c r="AL96" s="1300"/>
      <c r="AM96" s="1301"/>
      <c r="AN96" s="1302"/>
      <c r="AO96" s="1303"/>
      <c r="AP96" s="1304"/>
      <c r="AQ96" s="743"/>
      <c r="AR96" s="739" t="s">
        <v>817</v>
      </c>
    </row>
    <row r="97" spans="1:44" ht="7.5" customHeight="1">
      <c r="A97" s="172"/>
      <c r="B97" s="544"/>
      <c r="C97" s="2401"/>
      <c r="D97" s="2402"/>
      <c r="E97" s="2403"/>
      <c r="F97" s="2404"/>
      <c r="G97" s="1279" t="str">
        <f>'4.1Plan'!G185</f>
        <v>NEE075</v>
      </c>
      <c r="H97" s="2421">
        <f>'4.1Plan'!V185</f>
        <v>51129.5</v>
      </c>
      <c r="I97" s="2416"/>
      <c r="J97" s="1280"/>
      <c r="K97" s="1281" t="s">
        <v>30</v>
      </c>
      <c r="L97" s="2416">
        <f>'4.1Plan'!X185</f>
        <v>52000</v>
      </c>
      <c r="M97" s="2416"/>
      <c r="N97" s="1282"/>
      <c r="O97" s="1283">
        <f>'4.1Plan'!AB185</f>
        <v>870.5</v>
      </c>
      <c r="P97" s="1284"/>
      <c r="Q97" s="1298">
        <v>1</v>
      </c>
      <c r="R97" s="1299"/>
      <c r="S97" s="201">
        <f>Q97*$G$3</f>
        <v>7</v>
      </c>
      <c r="T97" s="1300"/>
      <c r="U97" s="1301"/>
      <c r="V97" s="1302"/>
      <c r="W97" s="1303"/>
      <c r="X97" s="1304"/>
      <c r="Y97" s="201">
        <f>ROUND($G$3/$G$4,0)*Q97</f>
        <v>4</v>
      </c>
      <c r="Z97" s="1300"/>
      <c r="AA97" s="1301"/>
      <c r="AB97" s="1302"/>
      <c r="AC97" s="1303"/>
      <c r="AD97" s="1304"/>
      <c r="AE97" s="201">
        <f>ROUND(Y97*$G$5,0)</f>
        <v>1</v>
      </c>
      <c r="AF97" s="1300"/>
      <c r="AG97" s="1301"/>
      <c r="AH97" s="1302"/>
      <c r="AI97" s="1303"/>
      <c r="AJ97" s="1304"/>
      <c r="AK97" s="201">
        <f>ROUND(Y97*$G$6,0)</f>
        <v>1</v>
      </c>
      <c r="AL97" s="1300"/>
      <c r="AM97" s="1301"/>
      <c r="AN97" s="1302"/>
      <c r="AO97" s="1303"/>
      <c r="AP97" s="1304"/>
      <c r="AQ97" s="918"/>
      <c r="AR97" s="914" t="s">
        <v>818</v>
      </c>
    </row>
    <row r="98" spans="1:44" s="202" customFormat="1" ht="7.5" customHeight="1">
      <c r="A98" s="893"/>
      <c r="B98" s="1319"/>
      <c r="C98" s="2401"/>
      <c r="D98" s="2402"/>
      <c r="E98" s="2466"/>
      <c r="F98" s="2467"/>
      <c r="G98" s="2422" t="s">
        <v>848</v>
      </c>
      <c r="H98" s="2423"/>
      <c r="I98" s="2423"/>
      <c r="J98" s="2423"/>
      <c r="K98" s="2423"/>
      <c r="L98" s="2423"/>
      <c r="M98" s="2423"/>
      <c r="N98" s="2424"/>
      <c r="O98" s="1306">
        <f>SUM(O93:O97)</f>
        <v>5195</v>
      </c>
      <c r="P98" s="1307"/>
      <c r="Q98" s="1308">
        <f>SUM(Q93:Q97)</f>
        <v>4</v>
      </c>
      <c r="R98" s="1309"/>
      <c r="S98" s="206">
        <f>SUM(S93:S97)</f>
        <v>28</v>
      </c>
      <c r="T98" s="1310"/>
      <c r="U98" s="1311">
        <f>'3.1Cost by Sub-contractors'!L7</f>
        <v>51.08</v>
      </c>
      <c r="V98" s="1312"/>
      <c r="W98" s="1313">
        <f>S98*U98</f>
        <v>1430.24</v>
      </c>
      <c r="X98" s="1264"/>
      <c r="Y98" s="206">
        <f>SUM(Y93:Y97)</f>
        <v>16</v>
      </c>
      <c r="Z98" s="1310"/>
      <c r="AA98" s="2405" t="str">
        <f>'3.1Cost by Sub-contractors'!L8</f>
        <v>-</v>
      </c>
      <c r="AB98" s="2407"/>
      <c r="AC98" s="2405" t="s">
        <v>847</v>
      </c>
      <c r="AD98" s="2406"/>
      <c r="AE98" s="206">
        <f>SUM(AE93:AE97)</f>
        <v>4</v>
      </c>
      <c r="AF98" s="1310"/>
      <c r="AG98" s="1311">
        <f>'3.1Cost by Sub-contractors'!L9</f>
        <v>44.07</v>
      </c>
      <c r="AH98" s="1312"/>
      <c r="AI98" s="1313">
        <f>AE98*AG98</f>
        <v>176.28</v>
      </c>
      <c r="AJ98" s="1264"/>
      <c r="AK98" s="206">
        <f>SUM(AK93:AK97)</f>
        <v>4</v>
      </c>
      <c r="AL98" s="1310"/>
      <c r="AM98" s="1311">
        <f>'3.1Cost by Sub-contractors'!L10</f>
        <v>27.87</v>
      </c>
      <c r="AN98" s="1312"/>
      <c r="AO98" s="1313">
        <f>AK98*AM98</f>
        <v>111.48</v>
      </c>
      <c r="AP98" s="1264"/>
      <c r="AQ98" s="782"/>
      <c r="AR98" s="1315"/>
    </row>
    <row r="99" spans="1:44" ht="7.5" customHeight="1">
      <c r="A99" s="172"/>
      <c r="B99" s="544"/>
      <c r="C99" s="2454" t="str">
        <f>'4.1Plan'!C188</f>
        <v>PKG07</v>
      </c>
      <c r="D99" s="2455"/>
      <c r="E99" s="2417" t="str">
        <f>'4.1Plan'!D188</f>
        <v>ML07-1</v>
      </c>
      <c r="F99" s="2418"/>
      <c r="G99" s="1266" t="str">
        <f>'4.1Plan'!G189</f>
        <v>NEE076</v>
      </c>
      <c r="H99" s="2419">
        <f>'4.1Plan'!V189</f>
        <v>52000</v>
      </c>
      <c r="I99" s="2420"/>
      <c r="J99" s="1267"/>
      <c r="K99" s="1268" t="s">
        <v>30</v>
      </c>
      <c r="L99" s="2420">
        <f>'4.1Plan'!X189</f>
        <v>54212.5</v>
      </c>
      <c r="M99" s="2420"/>
      <c r="N99" s="1269"/>
      <c r="O99" s="1270">
        <f>'4.1Plan'!AB189</f>
        <v>2212.5</v>
      </c>
      <c r="P99" s="1271"/>
      <c r="Q99" s="1272">
        <v>2</v>
      </c>
      <c r="R99" s="1273"/>
      <c r="S99" s="196">
        <f>Q99*$G$3</f>
        <v>14</v>
      </c>
      <c r="T99" s="1274"/>
      <c r="U99" s="1275"/>
      <c r="V99" s="1276"/>
      <c r="W99" s="1277"/>
      <c r="X99" s="1278"/>
      <c r="Y99" s="201">
        <f>ROUND($G$3/$G$4,0)*Q99</f>
        <v>8</v>
      </c>
      <c r="Z99" s="1274"/>
      <c r="AA99" s="1275"/>
      <c r="AB99" s="1276"/>
      <c r="AC99" s="1277"/>
      <c r="AD99" s="1278"/>
      <c r="AE99" s="201">
        <f>ROUND(Y99*$G$5,0)</f>
        <v>2</v>
      </c>
      <c r="AF99" s="1274"/>
      <c r="AG99" s="1275"/>
      <c r="AH99" s="1276"/>
      <c r="AI99" s="1277"/>
      <c r="AJ99" s="1278"/>
      <c r="AK99" s="201">
        <f>ROUND(Y99*$G$6,0)</f>
        <v>2</v>
      </c>
      <c r="AL99" s="1300"/>
      <c r="AM99" s="1301"/>
      <c r="AN99" s="1302"/>
      <c r="AO99" s="1303"/>
      <c r="AP99" s="1304"/>
      <c r="AQ99" s="734"/>
      <c r="AR99" s="607" t="s">
        <v>818</v>
      </c>
    </row>
    <row r="100" spans="1:44" ht="7.5" customHeight="1">
      <c r="A100" s="172"/>
      <c r="B100" s="544"/>
      <c r="C100" s="2401"/>
      <c r="D100" s="2402"/>
      <c r="E100" s="2403"/>
      <c r="F100" s="2404"/>
      <c r="G100" s="1279" t="str">
        <f>'4.1Plan'!G191</f>
        <v>NEE077</v>
      </c>
      <c r="H100" s="2421">
        <f>'4.1Plan'!V191</f>
        <v>54231.5</v>
      </c>
      <c r="I100" s="2416"/>
      <c r="J100" s="1280"/>
      <c r="K100" s="1281" t="s">
        <v>30</v>
      </c>
      <c r="L100" s="2416">
        <f>'4.1Plan'!X191</f>
        <v>54760.5</v>
      </c>
      <c r="M100" s="2416"/>
      <c r="N100" s="1282"/>
      <c r="O100" s="1283">
        <f>'4.1Plan'!AB191</f>
        <v>529</v>
      </c>
      <c r="P100" s="1284"/>
      <c r="Q100" s="1285"/>
      <c r="R100" s="1286"/>
      <c r="S100" s="197"/>
      <c r="T100" s="1287"/>
      <c r="U100" s="1288"/>
      <c r="V100" s="1289"/>
      <c r="W100" s="1290"/>
      <c r="X100" s="1291"/>
      <c r="Y100" s="197"/>
      <c r="Z100" s="1287"/>
      <c r="AA100" s="1288"/>
      <c r="AB100" s="1289"/>
      <c r="AC100" s="1290"/>
      <c r="AD100" s="1291"/>
      <c r="AE100" s="197"/>
      <c r="AF100" s="1287"/>
      <c r="AG100" s="1288"/>
      <c r="AH100" s="1289"/>
      <c r="AI100" s="1290"/>
      <c r="AJ100" s="1291"/>
      <c r="AK100" s="197"/>
      <c r="AL100" s="1287"/>
      <c r="AM100" s="1288"/>
      <c r="AN100" s="1289"/>
      <c r="AO100" s="1290"/>
      <c r="AP100" s="1291"/>
      <c r="AQ100" s="743"/>
      <c r="AR100" s="739" t="s">
        <v>795</v>
      </c>
    </row>
    <row r="101" spans="1:44" ht="7.5" customHeight="1">
      <c r="A101" s="172"/>
      <c r="B101" s="544"/>
      <c r="C101" s="2401"/>
      <c r="D101" s="2402"/>
      <c r="E101" s="2403"/>
      <c r="F101" s="2404"/>
      <c r="G101" s="1279" t="str">
        <f>'4.1Plan'!G193</f>
        <v>NEE078</v>
      </c>
      <c r="H101" s="2421">
        <f>'4.1Plan'!V193</f>
        <v>54805.5</v>
      </c>
      <c r="I101" s="2416"/>
      <c r="J101" s="1280"/>
      <c r="K101" s="1281" t="s">
        <v>30</v>
      </c>
      <c r="L101" s="2416">
        <f>'4.1Plan'!X193</f>
        <v>55429</v>
      </c>
      <c r="M101" s="2416"/>
      <c r="N101" s="1282"/>
      <c r="O101" s="1283">
        <f>'4.1Plan'!AB193</f>
        <v>623.5</v>
      </c>
      <c r="P101" s="1284"/>
      <c r="Q101" s="1285"/>
      <c r="R101" s="1286"/>
      <c r="S101" s="197"/>
      <c r="T101" s="1287"/>
      <c r="U101" s="1288"/>
      <c r="V101" s="1289"/>
      <c r="W101" s="1290"/>
      <c r="X101" s="1291"/>
      <c r="Y101" s="197"/>
      <c r="Z101" s="1287"/>
      <c r="AA101" s="1288"/>
      <c r="AB101" s="1289"/>
      <c r="AC101" s="1290"/>
      <c r="AD101" s="1291"/>
      <c r="AE101" s="197"/>
      <c r="AF101" s="1287"/>
      <c r="AG101" s="1288"/>
      <c r="AH101" s="1289"/>
      <c r="AI101" s="1290"/>
      <c r="AJ101" s="1291"/>
      <c r="AK101" s="197"/>
      <c r="AL101" s="1287"/>
      <c r="AM101" s="1288"/>
      <c r="AN101" s="1289"/>
      <c r="AO101" s="1290"/>
      <c r="AP101" s="1291"/>
      <c r="AQ101" s="743"/>
      <c r="AR101" s="739" t="s">
        <v>795</v>
      </c>
    </row>
    <row r="102" spans="1:44" ht="7.5" customHeight="1">
      <c r="A102" s="172"/>
      <c r="B102" s="544"/>
      <c r="C102" s="2401"/>
      <c r="D102" s="2402"/>
      <c r="E102" s="2403"/>
      <c r="F102" s="2404"/>
      <c r="G102" s="1279" t="str">
        <f>'4.1Plan'!G195</f>
        <v>NEE079</v>
      </c>
      <c r="H102" s="2421">
        <f>'4.1Plan'!V195</f>
        <v>55571</v>
      </c>
      <c r="I102" s="2416"/>
      <c r="J102" s="1280"/>
      <c r="K102" s="1281" t="s">
        <v>30</v>
      </c>
      <c r="L102" s="2416">
        <f>'4.1Plan'!X195</f>
        <v>56000</v>
      </c>
      <c r="M102" s="2416"/>
      <c r="N102" s="1282"/>
      <c r="O102" s="1283">
        <f>'4.1Plan'!AB195</f>
        <v>429</v>
      </c>
      <c r="P102" s="1284"/>
      <c r="Q102" s="1285"/>
      <c r="R102" s="1286"/>
      <c r="S102" s="197"/>
      <c r="T102" s="1287"/>
      <c r="U102" s="1288"/>
      <c r="V102" s="1289"/>
      <c r="W102" s="1290"/>
      <c r="X102" s="1291"/>
      <c r="Y102" s="197"/>
      <c r="Z102" s="1287"/>
      <c r="AA102" s="1288"/>
      <c r="AB102" s="1289"/>
      <c r="AC102" s="1290"/>
      <c r="AD102" s="1291"/>
      <c r="AE102" s="197"/>
      <c r="AF102" s="1287"/>
      <c r="AG102" s="1288"/>
      <c r="AH102" s="1289"/>
      <c r="AI102" s="1290"/>
      <c r="AJ102" s="1291"/>
      <c r="AK102" s="197"/>
      <c r="AL102" s="1287"/>
      <c r="AM102" s="1288"/>
      <c r="AN102" s="1289"/>
      <c r="AO102" s="1290"/>
      <c r="AP102" s="1291"/>
      <c r="AQ102" s="743"/>
      <c r="AR102" s="739" t="s">
        <v>819</v>
      </c>
    </row>
    <row r="103" spans="1:44" s="202" customFormat="1" ht="7.5" customHeight="1">
      <c r="A103" s="893"/>
      <c r="B103" s="921"/>
      <c r="C103" s="2401"/>
      <c r="D103" s="2402"/>
      <c r="E103" s="2466"/>
      <c r="F103" s="2467"/>
      <c r="G103" s="2422" t="s">
        <v>848</v>
      </c>
      <c r="H103" s="2423"/>
      <c r="I103" s="2423"/>
      <c r="J103" s="2423"/>
      <c r="K103" s="2423"/>
      <c r="L103" s="2423"/>
      <c r="M103" s="2423"/>
      <c r="N103" s="2424"/>
      <c r="O103" s="1306">
        <f>SUM(O99:O102)</f>
        <v>3794</v>
      </c>
      <c r="P103" s="1307"/>
      <c r="Q103" s="1308">
        <f>SUM(Q99:Q102)</f>
        <v>2</v>
      </c>
      <c r="R103" s="1309"/>
      <c r="S103" s="206">
        <f>SUM(S99:S102)</f>
        <v>14</v>
      </c>
      <c r="T103" s="1310"/>
      <c r="U103" s="1311">
        <f>'3.1Cost by Sub-contractors'!L7</f>
        <v>51.08</v>
      </c>
      <c r="V103" s="1312"/>
      <c r="W103" s="1313">
        <f>S103*U103</f>
        <v>715.12</v>
      </c>
      <c r="X103" s="1264"/>
      <c r="Y103" s="206">
        <f>SUM(Y99:Y102)</f>
        <v>8</v>
      </c>
      <c r="Z103" s="1310"/>
      <c r="AA103" s="2405" t="str">
        <f>'3.1Cost by Sub-contractors'!L8</f>
        <v>-</v>
      </c>
      <c r="AB103" s="2407"/>
      <c r="AC103" s="2405" t="s">
        <v>847</v>
      </c>
      <c r="AD103" s="2406"/>
      <c r="AE103" s="206">
        <f>SUM(AE99:AE102)</f>
        <v>2</v>
      </c>
      <c r="AF103" s="1310"/>
      <c r="AG103" s="1311">
        <f>'3.1Cost by Sub-contractors'!L9</f>
        <v>44.07</v>
      </c>
      <c r="AH103" s="1312"/>
      <c r="AI103" s="1313">
        <f>AE103*AG103</f>
        <v>88.14</v>
      </c>
      <c r="AJ103" s="1264"/>
      <c r="AK103" s="206">
        <f>SUM(AK99:AK102)</f>
        <v>2</v>
      </c>
      <c r="AL103" s="1310"/>
      <c r="AM103" s="1311">
        <f>'3.1Cost by Sub-contractors'!L10</f>
        <v>27.87</v>
      </c>
      <c r="AN103" s="1312"/>
      <c r="AO103" s="1313">
        <f>AK103*AM103</f>
        <v>55.74</v>
      </c>
      <c r="AP103" s="1264"/>
      <c r="AQ103" s="782"/>
      <c r="AR103" s="1315"/>
    </row>
    <row r="104" spans="1:44" ht="7.5" customHeight="1">
      <c r="A104" s="172"/>
      <c r="B104" s="575"/>
      <c r="C104" s="2401"/>
      <c r="D104" s="2402"/>
      <c r="E104" s="2417" t="str">
        <f>'4.1Plan'!D198</f>
        <v>ML07-2</v>
      </c>
      <c r="F104" s="2418"/>
      <c r="G104" s="1266" t="str">
        <f>'4.1Plan'!G199</f>
        <v>NEE080</v>
      </c>
      <c r="H104" s="2419">
        <f>'4.1Plan'!V199</f>
        <v>56000</v>
      </c>
      <c r="I104" s="2420"/>
      <c r="J104" s="1267"/>
      <c r="K104" s="1268" t="s">
        <v>30</v>
      </c>
      <c r="L104" s="2420">
        <f>'4.1Plan'!X199</f>
        <v>56289</v>
      </c>
      <c r="M104" s="2420"/>
      <c r="N104" s="1269"/>
      <c r="O104" s="1270">
        <f>'4.1Plan'!AB199</f>
        <v>289</v>
      </c>
      <c r="P104" s="1271"/>
      <c r="Q104" s="1317"/>
      <c r="R104" s="1318"/>
      <c r="S104" s="203"/>
      <c r="T104" s="204"/>
      <c r="U104" s="1321"/>
      <c r="V104" s="1322"/>
      <c r="W104" s="205"/>
      <c r="X104" s="1323"/>
      <c r="Y104" s="203"/>
      <c r="Z104" s="204"/>
      <c r="AA104" s="1321"/>
      <c r="AB104" s="1322"/>
      <c r="AC104" s="205"/>
      <c r="AD104" s="1323"/>
      <c r="AE104" s="203"/>
      <c r="AF104" s="204"/>
      <c r="AG104" s="1321"/>
      <c r="AH104" s="1322"/>
      <c r="AI104" s="205"/>
      <c r="AJ104" s="1323"/>
      <c r="AK104" s="203"/>
      <c r="AL104" s="204"/>
      <c r="AM104" s="1321"/>
      <c r="AN104" s="1322"/>
      <c r="AO104" s="205"/>
      <c r="AP104" s="1323"/>
      <c r="AQ104" s="778"/>
      <c r="AR104" s="914" t="s">
        <v>820</v>
      </c>
    </row>
    <row r="105" spans="1:44" ht="7.5" customHeight="1">
      <c r="A105" s="172"/>
      <c r="B105" s="575"/>
      <c r="C105" s="2401"/>
      <c r="D105" s="2402"/>
      <c r="E105" s="2403"/>
      <c r="F105" s="2404"/>
      <c r="G105" s="1279" t="str">
        <f>'4.1Plan'!G201</f>
        <v>NEE081</v>
      </c>
      <c r="H105" s="2421">
        <f>'4.1Plan'!V201</f>
        <v>56311</v>
      </c>
      <c r="I105" s="2416"/>
      <c r="J105" s="1280"/>
      <c r="K105" s="1281" t="s">
        <v>30</v>
      </c>
      <c r="L105" s="2416">
        <f>'4.1Plan'!X201</f>
        <v>56360.5</v>
      </c>
      <c r="M105" s="2416"/>
      <c r="N105" s="1282"/>
      <c r="O105" s="1283">
        <f>'4.1Plan'!AB201</f>
        <v>49.5</v>
      </c>
      <c r="P105" s="1284"/>
      <c r="Q105" s="1285"/>
      <c r="R105" s="1286"/>
      <c r="S105" s="197"/>
      <c r="T105" s="1287"/>
      <c r="U105" s="1288"/>
      <c r="V105" s="1289"/>
      <c r="W105" s="1290"/>
      <c r="X105" s="1291"/>
      <c r="Y105" s="197"/>
      <c r="Z105" s="1287"/>
      <c r="AA105" s="1288"/>
      <c r="AB105" s="1289"/>
      <c r="AC105" s="1290"/>
      <c r="AD105" s="1291"/>
      <c r="AE105" s="197"/>
      <c r="AF105" s="1287"/>
      <c r="AG105" s="1288"/>
      <c r="AH105" s="1289"/>
      <c r="AI105" s="1290"/>
      <c r="AJ105" s="1291"/>
      <c r="AK105" s="197"/>
      <c r="AL105" s="1287"/>
      <c r="AM105" s="1288"/>
      <c r="AN105" s="1289"/>
      <c r="AO105" s="1290"/>
      <c r="AP105" s="1291"/>
      <c r="AQ105" s="743"/>
      <c r="AR105" s="739" t="s">
        <v>143</v>
      </c>
    </row>
    <row r="106" spans="1:44" ht="7.5" customHeight="1">
      <c r="A106" s="172"/>
      <c r="B106" s="575"/>
      <c r="C106" s="2401"/>
      <c r="D106" s="2402"/>
      <c r="E106" s="2403"/>
      <c r="F106" s="2404"/>
      <c r="G106" s="1279" t="str">
        <f>'4.1Plan'!G203</f>
        <v>NEE082</v>
      </c>
      <c r="H106" s="2421">
        <f>'4.1Plan'!V203</f>
        <v>56379.5</v>
      </c>
      <c r="I106" s="2416"/>
      <c r="J106" s="1280"/>
      <c r="K106" s="1281" t="s">
        <v>785</v>
      </c>
      <c r="L106" s="2416">
        <f>'4.1Plan'!X203</f>
        <v>56927.5</v>
      </c>
      <c r="M106" s="2416"/>
      <c r="N106" s="1282"/>
      <c r="O106" s="1283">
        <f>'4.1Plan'!AB203</f>
        <v>548</v>
      </c>
      <c r="P106" s="1284"/>
      <c r="Q106" s="1285"/>
      <c r="R106" s="1286"/>
      <c r="S106" s="197"/>
      <c r="T106" s="1287"/>
      <c r="U106" s="1288"/>
      <c r="V106" s="1289"/>
      <c r="W106" s="1290"/>
      <c r="X106" s="1291"/>
      <c r="Y106" s="197"/>
      <c r="Z106" s="1287"/>
      <c r="AA106" s="1288"/>
      <c r="AB106" s="1289"/>
      <c r="AC106" s="1290"/>
      <c r="AD106" s="1291"/>
      <c r="AE106" s="197"/>
      <c r="AF106" s="1287"/>
      <c r="AG106" s="1288"/>
      <c r="AH106" s="1289"/>
      <c r="AI106" s="1290"/>
      <c r="AJ106" s="1291"/>
      <c r="AK106" s="197"/>
      <c r="AL106" s="1287"/>
      <c r="AM106" s="1288"/>
      <c r="AN106" s="1289"/>
      <c r="AO106" s="1290"/>
      <c r="AP106" s="1291"/>
      <c r="AQ106" s="743"/>
      <c r="AR106" s="739" t="s">
        <v>795</v>
      </c>
    </row>
    <row r="107" spans="1:44" ht="7.5" customHeight="1">
      <c r="A107" s="172"/>
      <c r="B107" s="575"/>
      <c r="C107" s="2401"/>
      <c r="D107" s="2402"/>
      <c r="E107" s="2403"/>
      <c r="F107" s="2404"/>
      <c r="G107" s="1279" t="str">
        <f>'4.1Plan'!G205</f>
        <v>NEE083</v>
      </c>
      <c r="H107" s="2421">
        <f>'4.1Plan'!V205</f>
        <v>56972.5</v>
      </c>
      <c r="I107" s="2416"/>
      <c r="J107" s="1280"/>
      <c r="K107" s="1281" t="s">
        <v>785</v>
      </c>
      <c r="L107" s="2416">
        <f>'4.1Plan'!X205</f>
        <v>57362</v>
      </c>
      <c r="M107" s="2416"/>
      <c r="N107" s="1282"/>
      <c r="O107" s="1283">
        <f>'4.1Plan'!AB205</f>
        <v>389.5</v>
      </c>
      <c r="P107" s="1284"/>
      <c r="Q107" s="1285"/>
      <c r="R107" s="1286"/>
      <c r="S107" s="197"/>
      <c r="T107" s="1287"/>
      <c r="U107" s="1288"/>
      <c r="V107" s="1289"/>
      <c r="W107" s="1290"/>
      <c r="X107" s="1291"/>
      <c r="Y107" s="197"/>
      <c r="Z107" s="1287"/>
      <c r="AA107" s="1288"/>
      <c r="AB107" s="1289"/>
      <c r="AC107" s="1290"/>
      <c r="AD107" s="1291"/>
      <c r="AE107" s="197"/>
      <c r="AF107" s="1287"/>
      <c r="AG107" s="1288"/>
      <c r="AH107" s="1289"/>
      <c r="AI107" s="1290"/>
      <c r="AJ107" s="1291"/>
      <c r="AK107" s="197"/>
      <c r="AL107" s="1287"/>
      <c r="AM107" s="1288"/>
      <c r="AN107" s="1289"/>
      <c r="AO107" s="1290"/>
      <c r="AP107" s="1291"/>
      <c r="AQ107" s="743"/>
      <c r="AR107" s="739" t="s">
        <v>795</v>
      </c>
    </row>
    <row r="108" spans="1:44" ht="7.5" customHeight="1">
      <c r="A108" s="172"/>
      <c r="B108" s="575"/>
      <c r="C108" s="2401"/>
      <c r="D108" s="2402"/>
      <c r="E108" s="2403"/>
      <c r="F108" s="2404"/>
      <c r="G108" s="1279" t="str">
        <f>'4.1Plan'!G207</f>
        <v>NEE084</v>
      </c>
      <c r="H108" s="2421">
        <f>'4.1Plan'!V207</f>
        <v>57394</v>
      </c>
      <c r="I108" s="2416"/>
      <c r="J108" s="1280"/>
      <c r="K108" s="1281" t="s">
        <v>785</v>
      </c>
      <c r="L108" s="2416">
        <f>'4.1Plan'!X207</f>
        <v>58049</v>
      </c>
      <c r="M108" s="2416"/>
      <c r="N108" s="1282"/>
      <c r="O108" s="1283">
        <f>'4.1Plan'!AB207</f>
        <v>655</v>
      </c>
      <c r="P108" s="1284"/>
      <c r="Q108" s="1285"/>
      <c r="R108" s="1286"/>
      <c r="S108" s="197"/>
      <c r="T108" s="1287"/>
      <c r="U108" s="1288"/>
      <c r="V108" s="1289"/>
      <c r="W108" s="1290"/>
      <c r="X108" s="1291"/>
      <c r="Y108" s="197"/>
      <c r="Z108" s="1287"/>
      <c r="AA108" s="1288"/>
      <c r="AB108" s="1289"/>
      <c r="AC108" s="1290"/>
      <c r="AD108" s="1291"/>
      <c r="AE108" s="197"/>
      <c r="AF108" s="1287"/>
      <c r="AG108" s="1288"/>
      <c r="AH108" s="1289"/>
      <c r="AI108" s="1290"/>
      <c r="AJ108" s="1291"/>
      <c r="AK108" s="197"/>
      <c r="AL108" s="1287"/>
      <c r="AM108" s="1288"/>
      <c r="AN108" s="1289"/>
      <c r="AO108" s="1290"/>
      <c r="AP108" s="1291"/>
      <c r="AQ108" s="743"/>
      <c r="AR108" s="739" t="s">
        <v>795</v>
      </c>
    </row>
    <row r="109" spans="1:44" ht="7.5" customHeight="1">
      <c r="A109" s="172"/>
      <c r="B109" s="575"/>
      <c r="C109" s="2401"/>
      <c r="D109" s="2402"/>
      <c r="E109" s="2403"/>
      <c r="F109" s="2404"/>
      <c r="G109" s="1279" t="str">
        <f>'4.1Plan'!G209</f>
        <v>NEE085</v>
      </c>
      <c r="H109" s="2421">
        <f>'4.1Plan'!V209</f>
        <v>58191</v>
      </c>
      <c r="I109" s="2416"/>
      <c r="J109" s="1280"/>
      <c r="K109" s="1281" t="s">
        <v>785</v>
      </c>
      <c r="L109" s="2416">
        <f>'4.1Plan'!X209</f>
        <v>59156</v>
      </c>
      <c r="M109" s="2416"/>
      <c r="N109" s="1282"/>
      <c r="O109" s="1283">
        <f>'4.1Plan'!AB209</f>
        <v>965</v>
      </c>
      <c r="P109" s="1284"/>
      <c r="Q109" s="1285"/>
      <c r="R109" s="1286"/>
      <c r="S109" s="197"/>
      <c r="T109" s="1287"/>
      <c r="U109" s="1288"/>
      <c r="V109" s="1289"/>
      <c r="W109" s="1290"/>
      <c r="X109" s="1291"/>
      <c r="Y109" s="197"/>
      <c r="Z109" s="1287"/>
      <c r="AA109" s="1288"/>
      <c r="AB109" s="1289"/>
      <c r="AC109" s="1290"/>
      <c r="AD109" s="1291"/>
      <c r="AE109" s="197"/>
      <c r="AF109" s="1287"/>
      <c r="AG109" s="1288"/>
      <c r="AH109" s="1289"/>
      <c r="AI109" s="1290"/>
      <c r="AJ109" s="1291"/>
      <c r="AK109" s="197"/>
      <c r="AL109" s="1287"/>
      <c r="AM109" s="1288"/>
      <c r="AN109" s="1289"/>
      <c r="AO109" s="1290"/>
      <c r="AP109" s="1291"/>
      <c r="AQ109" s="743"/>
      <c r="AR109" s="739" t="s">
        <v>795</v>
      </c>
    </row>
    <row r="110" spans="1:44" ht="7.5" customHeight="1">
      <c r="A110" s="172"/>
      <c r="B110" s="575"/>
      <c r="C110" s="2401"/>
      <c r="D110" s="2402"/>
      <c r="E110" s="2403"/>
      <c r="F110" s="2404"/>
      <c r="G110" s="1279" t="str">
        <f>'4.1Plan'!G211</f>
        <v>NEE086</v>
      </c>
      <c r="H110" s="2421">
        <f>'4.1Plan'!V211</f>
        <v>59178</v>
      </c>
      <c r="I110" s="2416"/>
      <c r="J110" s="1280"/>
      <c r="K110" s="1281" t="s">
        <v>30</v>
      </c>
      <c r="L110" s="2416">
        <f>'4.1Plan'!X211</f>
        <v>60000</v>
      </c>
      <c r="M110" s="2416"/>
      <c r="N110" s="1282"/>
      <c r="O110" s="1283">
        <f>'4.1Plan'!AB211</f>
        <v>822</v>
      </c>
      <c r="P110" s="1284"/>
      <c r="Q110" s="1285">
        <v>1</v>
      </c>
      <c r="R110" s="1286"/>
      <c r="S110" s="197">
        <f>Q110*$G$3</f>
        <v>7</v>
      </c>
      <c r="T110" s="1287"/>
      <c r="U110" s="1288"/>
      <c r="V110" s="1289"/>
      <c r="W110" s="1290"/>
      <c r="X110" s="1291"/>
      <c r="Y110" s="201">
        <f>ROUND($G$3/$G$4,0)*Q110</f>
        <v>4</v>
      </c>
      <c r="Z110" s="1287"/>
      <c r="AA110" s="1288"/>
      <c r="AB110" s="1289"/>
      <c r="AC110" s="1290"/>
      <c r="AD110" s="1291"/>
      <c r="AE110" s="201">
        <f>ROUND(Y110*$G$5,0)</f>
        <v>1</v>
      </c>
      <c r="AF110" s="1287"/>
      <c r="AG110" s="1288"/>
      <c r="AH110" s="1289"/>
      <c r="AI110" s="1290"/>
      <c r="AJ110" s="1291"/>
      <c r="AK110" s="201">
        <f>ROUND(Y110*$G$6,0)</f>
        <v>1</v>
      </c>
      <c r="AL110" s="1300"/>
      <c r="AM110" s="1301"/>
      <c r="AN110" s="1302"/>
      <c r="AO110" s="1303"/>
      <c r="AP110" s="1304"/>
      <c r="AQ110" s="743"/>
      <c r="AR110" s="739" t="s">
        <v>821</v>
      </c>
    </row>
    <row r="111" spans="1:44" s="202" customFormat="1" ht="7.5" customHeight="1">
      <c r="A111" s="893"/>
      <c r="B111" s="921"/>
      <c r="C111" s="2401"/>
      <c r="D111" s="2402"/>
      <c r="E111" s="2466"/>
      <c r="F111" s="2467"/>
      <c r="G111" s="2422" t="s">
        <v>848</v>
      </c>
      <c r="H111" s="2423"/>
      <c r="I111" s="2423"/>
      <c r="J111" s="2423"/>
      <c r="K111" s="2423"/>
      <c r="L111" s="2423"/>
      <c r="M111" s="2423"/>
      <c r="N111" s="2424"/>
      <c r="O111" s="1306">
        <f>SUM(O104:O110)</f>
        <v>3718</v>
      </c>
      <c r="P111" s="1307"/>
      <c r="Q111" s="1308">
        <f>SUM(Q104:Q110)</f>
        <v>1</v>
      </c>
      <c r="R111" s="1309"/>
      <c r="S111" s="1320">
        <f>SUM(S104:S110)</f>
        <v>7</v>
      </c>
      <c r="T111" s="1310"/>
      <c r="U111" s="1311">
        <f>'3.1Cost by Sub-contractors'!L7</f>
        <v>51.08</v>
      </c>
      <c r="V111" s="1312"/>
      <c r="W111" s="1313">
        <f>S111*U111</f>
        <v>357.56</v>
      </c>
      <c r="X111" s="1264"/>
      <c r="Y111" s="1320">
        <f>SUM(Y104:Y110)</f>
        <v>4</v>
      </c>
      <c r="Z111" s="1310"/>
      <c r="AA111" s="2405" t="str">
        <f>'3.1Cost by Sub-contractors'!L8</f>
        <v>-</v>
      </c>
      <c r="AB111" s="2407"/>
      <c r="AC111" s="2405" t="s">
        <v>847</v>
      </c>
      <c r="AD111" s="2406"/>
      <c r="AE111" s="1320">
        <f>SUM(AE104:AE110)</f>
        <v>1</v>
      </c>
      <c r="AF111" s="1310"/>
      <c r="AG111" s="1311">
        <f>'3.1Cost by Sub-contractors'!L9</f>
        <v>44.07</v>
      </c>
      <c r="AH111" s="1312"/>
      <c r="AI111" s="1313">
        <f>AE111*AG111</f>
        <v>44.07</v>
      </c>
      <c r="AJ111" s="1264"/>
      <c r="AK111" s="1320">
        <f>SUM(AK104:AK110)</f>
        <v>1</v>
      </c>
      <c r="AL111" s="1310"/>
      <c r="AM111" s="1311">
        <f>'3.1Cost by Sub-contractors'!L10</f>
        <v>27.87</v>
      </c>
      <c r="AN111" s="1312"/>
      <c r="AO111" s="1313">
        <f>AK111*AM111</f>
        <v>27.87</v>
      </c>
      <c r="AP111" s="1264"/>
      <c r="AQ111" s="782"/>
      <c r="AR111" s="1315"/>
    </row>
    <row r="112" spans="1:44" ht="7.5" customHeight="1">
      <c r="A112" s="172"/>
      <c r="B112" s="575"/>
      <c r="C112" s="2401"/>
      <c r="D112" s="2402"/>
      <c r="E112" s="2417" t="str">
        <f>'4.1Plan'!D214</f>
        <v>ML07-3</v>
      </c>
      <c r="F112" s="2418"/>
      <c r="G112" s="1266" t="str">
        <f>'4.1Plan'!G215</f>
        <v>NEE087</v>
      </c>
      <c r="H112" s="2419">
        <f>'4.1Plan'!V215</f>
        <v>60000</v>
      </c>
      <c r="I112" s="2420"/>
      <c r="J112" s="1267"/>
      <c r="K112" s="1268" t="s">
        <v>30</v>
      </c>
      <c r="L112" s="2420">
        <f>'4.1Plan'!X215</f>
        <v>62300.5</v>
      </c>
      <c r="M112" s="2420"/>
      <c r="N112" s="1269"/>
      <c r="O112" s="1270">
        <f>'4.1Plan'!AB215</f>
        <v>2300.5</v>
      </c>
      <c r="P112" s="1271"/>
      <c r="Q112" s="1317">
        <v>2</v>
      </c>
      <c r="R112" s="1318"/>
      <c r="S112" s="203">
        <f>Q112*$G$3</f>
        <v>14</v>
      </c>
      <c r="T112" s="204"/>
      <c r="U112" s="1321"/>
      <c r="V112" s="1322"/>
      <c r="W112" s="205"/>
      <c r="X112" s="1323"/>
      <c r="Y112" s="201">
        <f>ROUND($G$3/$G$4,0)*Q112</f>
        <v>8</v>
      </c>
      <c r="Z112" s="204"/>
      <c r="AA112" s="1321"/>
      <c r="AB112" s="1322"/>
      <c r="AC112" s="205"/>
      <c r="AD112" s="1323"/>
      <c r="AE112" s="201">
        <f>ROUND(Y112*$G$5,0)</f>
        <v>2</v>
      </c>
      <c r="AF112" s="204"/>
      <c r="AG112" s="1321"/>
      <c r="AH112" s="1322"/>
      <c r="AI112" s="205"/>
      <c r="AJ112" s="1323"/>
      <c r="AK112" s="201">
        <f>ROUND(Y112*$G$6,0)</f>
        <v>2</v>
      </c>
      <c r="AL112" s="1300"/>
      <c r="AM112" s="1301"/>
      <c r="AN112" s="1302"/>
      <c r="AO112" s="1303"/>
      <c r="AP112" s="1304"/>
      <c r="AQ112" s="778"/>
      <c r="AR112" s="914" t="s">
        <v>821</v>
      </c>
    </row>
    <row r="113" spans="1:44" ht="7.5" customHeight="1">
      <c r="A113" s="172"/>
      <c r="B113" s="575"/>
      <c r="C113" s="2401"/>
      <c r="D113" s="2402"/>
      <c r="E113" s="2403"/>
      <c r="F113" s="2404"/>
      <c r="G113" s="1279" t="str">
        <f>'4.1Plan'!G217</f>
        <v>NEE088</v>
      </c>
      <c r="H113" s="2421">
        <f>'4.1Plan'!V217</f>
        <v>62373.5</v>
      </c>
      <c r="I113" s="2416"/>
      <c r="J113" s="1280"/>
      <c r="K113" s="1281" t="s">
        <v>30</v>
      </c>
      <c r="L113" s="2416">
        <f>'4.1Plan'!X217</f>
        <v>64200</v>
      </c>
      <c r="M113" s="2416"/>
      <c r="N113" s="1282"/>
      <c r="O113" s="1283">
        <f>'4.1Plan'!AB217</f>
        <v>1826.5</v>
      </c>
      <c r="P113" s="1284"/>
      <c r="Q113" s="1285">
        <v>1</v>
      </c>
      <c r="R113" s="1286"/>
      <c r="S113" s="197">
        <f>Q113*$G$3</f>
        <v>7</v>
      </c>
      <c r="T113" s="1287"/>
      <c r="U113" s="1288"/>
      <c r="V113" s="1289"/>
      <c r="W113" s="1290"/>
      <c r="X113" s="1291"/>
      <c r="Y113" s="201">
        <f>ROUND($G$3/$G$4,0)*Q113</f>
        <v>4</v>
      </c>
      <c r="Z113" s="1287"/>
      <c r="AA113" s="1288"/>
      <c r="AB113" s="1289"/>
      <c r="AC113" s="1290"/>
      <c r="AD113" s="1291"/>
      <c r="AE113" s="201">
        <f>ROUND(Y113*$G$5,0)</f>
        <v>1</v>
      </c>
      <c r="AF113" s="1287"/>
      <c r="AG113" s="1288"/>
      <c r="AH113" s="1289"/>
      <c r="AI113" s="1290"/>
      <c r="AJ113" s="1291"/>
      <c r="AK113" s="201">
        <f>ROUND(Y113*$G$6,0)</f>
        <v>1</v>
      </c>
      <c r="AL113" s="1300"/>
      <c r="AM113" s="1301"/>
      <c r="AN113" s="1302"/>
      <c r="AO113" s="1303"/>
      <c r="AP113" s="1304"/>
      <c r="AQ113" s="743"/>
      <c r="AR113" s="739" t="s">
        <v>802</v>
      </c>
    </row>
    <row r="114" spans="1:44" ht="7.5" customHeight="1">
      <c r="A114" s="172"/>
      <c r="B114" s="575"/>
      <c r="C114" s="2401"/>
      <c r="D114" s="2402"/>
      <c r="E114" s="2403"/>
      <c r="F114" s="2404"/>
      <c r="G114" s="1279" t="str">
        <f>'4.1Plan'!G219</f>
        <v>NEE089</v>
      </c>
      <c r="H114" s="2421">
        <f>'4.1Plan'!V219</f>
        <v>64200</v>
      </c>
      <c r="I114" s="2416"/>
      <c r="J114" s="1280"/>
      <c r="K114" s="1281" t="s">
        <v>30</v>
      </c>
      <c r="L114" s="2416">
        <f>'4.1Plan'!X219</f>
        <v>65000</v>
      </c>
      <c r="M114" s="2416"/>
      <c r="N114" s="1282"/>
      <c r="O114" s="1283">
        <f>'4.1Plan'!AB219</f>
        <v>800</v>
      </c>
      <c r="P114" s="1284"/>
      <c r="Q114" s="1285"/>
      <c r="R114" s="1286"/>
      <c r="S114" s="197"/>
      <c r="T114" s="1287"/>
      <c r="U114" s="1288"/>
      <c r="V114" s="1289"/>
      <c r="W114" s="1290"/>
      <c r="X114" s="1291"/>
      <c r="Y114" s="197"/>
      <c r="Z114" s="1287"/>
      <c r="AA114" s="1288"/>
      <c r="AB114" s="1289"/>
      <c r="AC114" s="1290"/>
      <c r="AD114" s="1291"/>
      <c r="AE114" s="197"/>
      <c r="AF114" s="1287"/>
      <c r="AG114" s="1288"/>
      <c r="AH114" s="1289"/>
      <c r="AI114" s="1290"/>
      <c r="AJ114" s="1291"/>
      <c r="AK114" s="197"/>
      <c r="AL114" s="1287"/>
      <c r="AM114" s="1288"/>
      <c r="AN114" s="1289"/>
      <c r="AO114" s="1290"/>
      <c r="AP114" s="1291"/>
      <c r="AQ114" s="743"/>
      <c r="AR114" s="739" t="s">
        <v>822</v>
      </c>
    </row>
    <row r="115" spans="1:44" s="202" customFormat="1" ht="7.5" customHeight="1">
      <c r="A115" s="893"/>
      <c r="B115" s="921"/>
      <c r="C115" s="2466"/>
      <c r="D115" s="2467"/>
      <c r="E115" s="2466"/>
      <c r="F115" s="2467"/>
      <c r="G115" s="2422" t="s">
        <v>848</v>
      </c>
      <c r="H115" s="2423"/>
      <c r="I115" s="2423"/>
      <c r="J115" s="2423"/>
      <c r="K115" s="2423"/>
      <c r="L115" s="2423"/>
      <c r="M115" s="2423"/>
      <c r="N115" s="2424"/>
      <c r="O115" s="1306">
        <f>SUM(O112:O114)</f>
        <v>4927</v>
      </c>
      <c r="P115" s="1307"/>
      <c r="Q115" s="1308">
        <f>SUM(Q112:Q114)</f>
        <v>3</v>
      </c>
      <c r="R115" s="1309"/>
      <c r="S115" s="206">
        <f>SUM(S112:S114)</f>
        <v>21</v>
      </c>
      <c r="T115" s="1310"/>
      <c r="U115" s="1311">
        <f>'3.1Cost by Sub-contractors'!L7</f>
        <v>51.08</v>
      </c>
      <c r="V115" s="1312"/>
      <c r="W115" s="1313">
        <f>S115*U115</f>
        <v>1072.68</v>
      </c>
      <c r="X115" s="1264"/>
      <c r="Y115" s="206">
        <f>SUM(Y112:Y114)</f>
        <v>12</v>
      </c>
      <c r="Z115" s="1310"/>
      <c r="AA115" s="2405" t="str">
        <f>'3.1Cost by Sub-contractors'!L8</f>
        <v>-</v>
      </c>
      <c r="AB115" s="2407"/>
      <c r="AC115" s="2405" t="s">
        <v>847</v>
      </c>
      <c r="AD115" s="2406"/>
      <c r="AE115" s="206">
        <f>SUM(AE112:AE114)</f>
        <v>3</v>
      </c>
      <c r="AF115" s="1310"/>
      <c r="AG115" s="1311">
        <f>'3.1Cost by Sub-contractors'!L9</f>
        <v>44.07</v>
      </c>
      <c r="AH115" s="1312"/>
      <c r="AI115" s="1313">
        <f>AE115*AG115</f>
        <v>132.21</v>
      </c>
      <c r="AJ115" s="1264"/>
      <c r="AK115" s="206">
        <f>SUM(AK112:AK114)</f>
        <v>3</v>
      </c>
      <c r="AL115" s="1310"/>
      <c r="AM115" s="1311">
        <f>'3.1Cost by Sub-contractors'!L10</f>
        <v>27.87</v>
      </c>
      <c r="AN115" s="1312"/>
      <c r="AO115" s="1313">
        <f>AK115*AM115</f>
        <v>83.61</v>
      </c>
      <c r="AP115" s="1264"/>
      <c r="AQ115" s="782"/>
      <c r="AR115" s="1315"/>
    </row>
    <row r="116" spans="1:44" ht="7.5" customHeight="1">
      <c r="A116" s="172"/>
      <c r="B116" s="575"/>
      <c r="C116" s="2454" t="str">
        <f>'4.1Plan'!C223</f>
        <v>PKGA1</v>
      </c>
      <c r="D116" s="2455"/>
      <c r="E116" s="2417" t="str">
        <f>'4.1Plan'!D223</f>
        <v>MLA1-1</v>
      </c>
      <c r="F116" s="2418"/>
      <c r="G116" s="1266" t="str">
        <f>'4.1Plan'!G224</f>
        <v>NEE090</v>
      </c>
      <c r="H116" s="2419">
        <f>'4.1Plan'!V224</f>
        <v>65000</v>
      </c>
      <c r="I116" s="2420"/>
      <c r="J116" s="1267"/>
      <c r="K116" s="1268" t="s">
        <v>30</v>
      </c>
      <c r="L116" s="2420">
        <f>'4.1Plan'!X224</f>
        <v>66163.5</v>
      </c>
      <c r="M116" s="2420"/>
      <c r="N116" s="1269"/>
      <c r="O116" s="1270">
        <f>'4.1Plan'!AB224</f>
        <v>1163.5</v>
      </c>
      <c r="P116" s="1271"/>
      <c r="Q116" s="1317">
        <v>1</v>
      </c>
      <c r="R116" s="1318"/>
      <c r="S116" s="203">
        <f>Q116*$G$3</f>
        <v>7</v>
      </c>
      <c r="T116" s="204"/>
      <c r="U116" s="1321"/>
      <c r="V116" s="1322"/>
      <c r="W116" s="205"/>
      <c r="X116" s="1323"/>
      <c r="Y116" s="201">
        <f>ROUND($G$3/$G$4,0)*Q116</f>
        <v>4</v>
      </c>
      <c r="Z116" s="204"/>
      <c r="AA116" s="1321"/>
      <c r="AB116" s="1322"/>
      <c r="AC116" s="205"/>
      <c r="AD116" s="1323"/>
      <c r="AE116" s="201">
        <f>ROUND(Y116*$G$5,0)</f>
        <v>1</v>
      </c>
      <c r="AF116" s="204"/>
      <c r="AG116" s="1321"/>
      <c r="AH116" s="1322"/>
      <c r="AI116" s="205"/>
      <c r="AJ116" s="1323"/>
      <c r="AK116" s="201">
        <f>ROUND(Y116*$G$6,0)</f>
        <v>1</v>
      </c>
      <c r="AL116" s="1300"/>
      <c r="AM116" s="1301"/>
      <c r="AN116" s="1302"/>
      <c r="AO116" s="1303"/>
      <c r="AP116" s="1304"/>
      <c r="AQ116" s="778"/>
      <c r="AR116" s="914" t="s">
        <v>823</v>
      </c>
    </row>
    <row r="117" spans="1:44" ht="7.5" customHeight="1">
      <c r="A117" s="172"/>
      <c r="B117" s="575"/>
      <c r="C117" s="2401"/>
      <c r="D117" s="2402"/>
      <c r="E117" s="2403"/>
      <c r="F117" s="2404"/>
      <c r="G117" s="1279" t="str">
        <f>'4.1Plan'!G226</f>
        <v>NEE091</v>
      </c>
      <c r="H117" s="2421">
        <f>'4.1Plan'!V226</f>
        <v>66236.5</v>
      </c>
      <c r="I117" s="2416"/>
      <c r="J117" s="1280"/>
      <c r="K117" s="1281" t="s">
        <v>30</v>
      </c>
      <c r="L117" s="2416">
        <f>'4.1Plan'!X226</f>
        <v>66334</v>
      </c>
      <c r="M117" s="2416"/>
      <c r="N117" s="1282"/>
      <c r="O117" s="1283">
        <f>'4.1Plan'!AB226</f>
        <v>97.5</v>
      </c>
      <c r="P117" s="1284"/>
      <c r="Q117" s="1285"/>
      <c r="R117" s="1286"/>
      <c r="S117" s="197"/>
      <c r="T117" s="1287"/>
      <c r="U117" s="1288"/>
      <c r="V117" s="1289"/>
      <c r="W117" s="1290"/>
      <c r="X117" s="1291"/>
      <c r="Y117" s="197"/>
      <c r="Z117" s="1287"/>
      <c r="AA117" s="1288"/>
      <c r="AB117" s="1289"/>
      <c r="AC117" s="1290"/>
      <c r="AD117" s="1291"/>
      <c r="AE117" s="197"/>
      <c r="AF117" s="1287"/>
      <c r="AG117" s="1288"/>
      <c r="AH117" s="1289"/>
      <c r="AI117" s="1290"/>
      <c r="AJ117" s="1291"/>
      <c r="AK117" s="197"/>
      <c r="AL117" s="1287"/>
      <c r="AM117" s="1288"/>
      <c r="AN117" s="1289"/>
      <c r="AO117" s="1290"/>
      <c r="AP117" s="1291"/>
      <c r="AQ117" s="743"/>
      <c r="AR117" s="739" t="s">
        <v>143</v>
      </c>
    </row>
    <row r="118" spans="1:44" ht="7.5" customHeight="1">
      <c r="A118" s="172"/>
      <c r="B118" s="575"/>
      <c r="C118" s="2401"/>
      <c r="D118" s="2402"/>
      <c r="E118" s="2403"/>
      <c r="F118" s="2404"/>
      <c r="G118" s="1279" t="str">
        <f>'4.1Plan'!G228</f>
        <v>NEE092</v>
      </c>
      <c r="H118" s="2421">
        <f>'4.1Plan'!V228</f>
        <v>66334</v>
      </c>
      <c r="I118" s="2416"/>
      <c r="J118" s="1280"/>
      <c r="K118" s="1281" t="s">
        <v>30</v>
      </c>
      <c r="L118" s="2416">
        <f>'4.1Plan'!X228</f>
        <v>68154.5</v>
      </c>
      <c r="M118" s="2416"/>
      <c r="N118" s="1282"/>
      <c r="O118" s="1283">
        <f>'4.1Plan'!AB228</f>
        <v>1820.5</v>
      </c>
      <c r="P118" s="1284"/>
      <c r="Q118" s="1285">
        <v>1</v>
      </c>
      <c r="R118" s="1286"/>
      <c r="S118" s="197">
        <f>Q118*$G$3</f>
        <v>7</v>
      </c>
      <c r="T118" s="1287"/>
      <c r="U118" s="1288"/>
      <c r="V118" s="1289"/>
      <c r="W118" s="1290"/>
      <c r="X118" s="1291"/>
      <c r="Y118" s="201">
        <f>ROUND($G$3/$G$4,0)*Q118</f>
        <v>4</v>
      </c>
      <c r="Z118" s="1287"/>
      <c r="AA118" s="1288"/>
      <c r="AB118" s="1289"/>
      <c r="AC118" s="1290"/>
      <c r="AD118" s="1291"/>
      <c r="AE118" s="201">
        <f>ROUND(Y118*$G$5,0)</f>
        <v>1</v>
      </c>
      <c r="AF118" s="1287"/>
      <c r="AG118" s="1288"/>
      <c r="AH118" s="1289"/>
      <c r="AI118" s="1290"/>
      <c r="AJ118" s="1291"/>
      <c r="AK118" s="201">
        <f>ROUND(Y118*$G$6,0)</f>
        <v>1</v>
      </c>
      <c r="AL118" s="1300"/>
      <c r="AM118" s="1301"/>
      <c r="AN118" s="1302"/>
      <c r="AO118" s="1303"/>
      <c r="AP118" s="1304"/>
      <c r="AQ118" s="743"/>
      <c r="AR118" s="739" t="s">
        <v>802</v>
      </c>
    </row>
    <row r="119" spans="1:44" ht="7.5" customHeight="1">
      <c r="A119" s="172"/>
      <c r="B119" s="575"/>
      <c r="C119" s="2401"/>
      <c r="D119" s="2402"/>
      <c r="E119" s="2403"/>
      <c r="F119" s="2404"/>
      <c r="G119" s="1279" t="str">
        <f>'4.1Plan'!G230</f>
        <v>NEE093</v>
      </c>
      <c r="H119" s="2421">
        <f>'4.1Plan'!V230</f>
        <v>68461.5</v>
      </c>
      <c r="I119" s="2416"/>
      <c r="J119" s="1280"/>
      <c r="K119" s="1281" t="s">
        <v>30</v>
      </c>
      <c r="L119" s="2416">
        <f>'4.1Plan'!X230</f>
        <v>70000</v>
      </c>
      <c r="M119" s="2416"/>
      <c r="N119" s="1282"/>
      <c r="O119" s="1283">
        <f>'4.1Plan'!AB230</f>
        <v>1538.5</v>
      </c>
      <c r="P119" s="1284"/>
      <c r="Q119" s="1285">
        <v>1</v>
      </c>
      <c r="R119" s="1286"/>
      <c r="S119" s="201">
        <f>Q119*$G$3</f>
        <v>7</v>
      </c>
      <c r="T119" s="1287"/>
      <c r="U119" s="1288"/>
      <c r="V119" s="1289"/>
      <c r="W119" s="1290"/>
      <c r="X119" s="1291"/>
      <c r="Y119" s="201">
        <f>ROUND($G$3/$G$4,0)*Q119</f>
        <v>4</v>
      </c>
      <c r="Z119" s="1287"/>
      <c r="AA119" s="1288"/>
      <c r="AB119" s="1289"/>
      <c r="AC119" s="1290"/>
      <c r="AD119" s="1291"/>
      <c r="AE119" s="201">
        <f>ROUND(Y119*$G$5,0)</f>
        <v>1</v>
      </c>
      <c r="AF119" s="1287"/>
      <c r="AG119" s="1288"/>
      <c r="AH119" s="1289"/>
      <c r="AI119" s="1290"/>
      <c r="AJ119" s="1291"/>
      <c r="AK119" s="201">
        <f>ROUND(Y119*$G$6,0)</f>
        <v>1</v>
      </c>
      <c r="AL119" s="1300"/>
      <c r="AM119" s="1301"/>
      <c r="AN119" s="1302"/>
      <c r="AO119" s="1303"/>
      <c r="AP119" s="1304"/>
      <c r="AQ119" s="743"/>
      <c r="AR119" s="739" t="s">
        <v>824</v>
      </c>
    </row>
    <row r="120" spans="1:44" s="202" customFormat="1" ht="7.5" customHeight="1">
      <c r="A120" s="893"/>
      <c r="B120" s="921"/>
      <c r="C120" s="2401"/>
      <c r="D120" s="2402"/>
      <c r="E120" s="2466"/>
      <c r="F120" s="2467"/>
      <c r="G120" s="2422" t="s">
        <v>848</v>
      </c>
      <c r="H120" s="2423"/>
      <c r="I120" s="2423"/>
      <c r="J120" s="2423"/>
      <c r="K120" s="2423"/>
      <c r="L120" s="2423"/>
      <c r="M120" s="2423"/>
      <c r="N120" s="2424"/>
      <c r="O120" s="1306">
        <f>SUM(O116:O119)</f>
        <v>4620</v>
      </c>
      <c r="P120" s="1307"/>
      <c r="Q120" s="1308">
        <f>SUM(Q116:Q119)</f>
        <v>3</v>
      </c>
      <c r="R120" s="1309"/>
      <c r="S120" s="1320">
        <f>SUM(S116:S119)</f>
        <v>21</v>
      </c>
      <c r="T120" s="1310"/>
      <c r="U120" s="1311">
        <f>'3.1Cost by Sub-contractors'!L7</f>
        <v>51.08</v>
      </c>
      <c r="V120" s="1312"/>
      <c r="W120" s="1313">
        <f>S120*U120</f>
        <v>1072.68</v>
      </c>
      <c r="X120" s="1264"/>
      <c r="Y120" s="1320">
        <f>SUM(Y116:Y119)</f>
        <v>12</v>
      </c>
      <c r="Z120" s="1310"/>
      <c r="AA120" s="2405" t="str">
        <f>'3.1Cost by Sub-contractors'!L8</f>
        <v>-</v>
      </c>
      <c r="AB120" s="2407"/>
      <c r="AC120" s="2405" t="s">
        <v>847</v>
      </c>
      <c r="AD120" s="2406"/>
      <c r="AE120" s="1320">
        <f>SUM(AE116:AE119)</f>
        <v>3</v>
      </c>
      <c r="AF120" s="1310"/>
      <c r="AG120" s="1311">
        <f>'3.1Cost by Sub-contractors'!L9</f>
        <v>44.07</v>
      </c>
      <c r="AH120" s="1312"/>
      <c r="AI120" s="1313">
        <f>AE120*AG120</f>
        <v>132.21</v>
      </c>
      <c r="AJ120" s="1264"/>
      <c r="AK120" s="1320">
        <f>SUM(AK116:AK119)</f>
        <v>3</v>
      </c>
      <c r="AL120" s="1310"/>
      <c r="AM120" s="1311">
        <f>'3.1Cost by Sub-contractors'!L10</f>
        <v>27.87</v>
      </c>
      <c r="AN120" s="1312"/>
      <c r="AO120" s="1313">
        <f>AK120*AM120</f>
        <v>83.61</v>
      </c>
      <c r="AP120" s="1264"/>
      <c r="AQ120" s="782"/>
      <c r="AR120" s="1315"/>
    </row>
    <row r="121" spans="1:44" ht="7.5" customHeight="1">
      <c r="A121" s="172"/>
      <c r="B121" s="575"/>
      <c r="C121" s="2401"/>
      <c r="D121" s="2402"/>
      <c r="E121" s="2417" t="str">
        <f>'4.1Plan'!D233</f>
        <v>MLA1-2</v>
      </c>
      <c r="F121" s="2418"/>
      <c r="G121" s="1266" t="str">
        <f>'4.1Plan'!G234</f>
        <v>NEE094</v>
      </c>
      <c r="H121" s="2419">
        <f>'4.1Plan'!V234</f>
        <v>70000</v>
      </c>
      <c r="I121" s="2420"/>
      <c r="J121" s="1267"/>
      <c r="K121" s="1268" t="s">
        <v>30</v>
      </c>
      <c r="L121" s="2420">
        <f>'4.1Plan'!X234</f>
        <v>70987.5</v>
      </c>
      <c r="M121" s="2420"/>
      <c r="N121" s="1269"/>
      <c r="O121" s="1270">
        <f>'4.1Plan'!AB234</f>
        <v>987.5</v>
      </c>
      <c r="P121" s="1271"/>
      <c r="Q121" s="1317">
        <v>1</v>
      </c>
      <c r="R121" s="1318"/>
      <c r="S121" s="203">
        <f>Q121*$G$3</f>
        <v>7</v>
      </c>
      <c r="T121" s="204"/>
      <c r="U121" s="1321"/>
      <c r="V121" s="1322"/>
      <c r="W121" s="205"/>
      <c r="X121" s="1323"/>
      <c r="Y121" s="201">
        <f>ROUND($G$3/$G$4,0)*Q121</f>
        <v>4</v>
      </c>
      <c r="Z121" s="204"/>
      <c r="AA121" s="1321"/>
      <c r="AB121" s="1322"/>
      <c r="AC121" s="205"/>
      <c r="AD121" s="1323"/>
      <c r="AE121" s="201">
        <f>ROUND(Y121*$G$5,0)</f>
        <v>1</v>
      </c>
      <c r="AF121" s="204"/>
      <c r="AG121" s="1321"/>
      <c r="AH121" s="1322"/>
      <c r="AI121" s="205"/>
      <c r="AJ121" s="1323"/>
      <c r="AK121" s="201">
        <f>ROUND(Y121*$G$6,0)</f>
        <v>1</v>
      </c>
      <c r="AL121" s="1300"/>
      <c r="AM121" s="1301"/>
      <c r="AN121" s="1302"/>
      <c r="AO121" s="1303"/>
      <c r="AP121" s="1304"/>
      <c r="AQ121" s="778"/>
      <c r="AR121" s="914" t="s">
        <v>824</v>
      </c>
    </row>
    <row r="122" spans="1:44" ht="7.5" customHeight="1">
      <c r="A122" s="172"/>
      <c r="B122" s="575"/>
      <c r="C122" s="2401"/>
      <c r="D122" s="2402"/>
      <c r="E122" s="2403"/>
      <c r="F122" s="2404"/>
      <c r="G122" s="1279" t="str">
        <f>'4.1Plan'!G236</f>
        <v>NEE095</v>
      </c>
      <c r="H122" s="2421">
        <f>'4.1Plan'!V236</f>
        <v>71012.5</v>
      </c>
      <c r="I122" s="2416"/>
      <c r="J122" s="1280"/>
      <c r="K122" s="1281" t="s">
        <v>30</v>
      </c>
      <c r="L122" s="2416">
        <f>'4.1Plan'!X236</f>
        <v>74240</v>
      </c>
      <c r="M122" s="2416"/>
      <c r="N122" s="1282"/>
      <c r="O122" s="1283">
        <f>'4.1Plan'!AB236</f>
        <v>3227.5</v>
      </c>
      <c r="P122" s="1284"/>
      <c r="Q122" s="1285">
        <v>3</v>
      </c>
      <c r="R122" s="1286"/>
      <c r="S122" s="197">
        <f>Q122*$G$3</f>
        <v>21</v>
      </c>
      <c r="T122" s="1287"/>
      <c r="U122" s="1288"/>
      <c r="V122" s="1289"/>
      <c r="W122" s="1290"/>
      <c r="X122" s="1291"/>
      <c r="Y122" s="201">
        <f>ROUND($G$3/$G$4,0)*Q122</f>
        <v>12</v>
      </c>
      <c r="Z122" s="1287"/>
      <c r="AA122" s="1288"/>
      <c r="AB122" s="1289"/>
      <c r="AC122" s="1290"/>
      <c r="AD122" s="1291"/>
      <c r="AE122" s="201">
        <f>ROUND(Y122*$G$5,0)</f>
        <v>3</v>
      </c>
      <c r="AF122" s="1287"/>
      <c r="AG122" s="1288"/>
      <c r="AH122" s="1289"/>
      <c r="AI122" s="1290"/>
      <c r="AJ122" s="1291"/>
      <c r="AK122" s="201">
        <f>ROUND(Y122*$G$6,0)</f>
        <v>3</v>
      </c>
      <c r="AL122" s="1300"/>
      <c r="AM122" s="1301"/>
      <c r="AN122" s="1302"/>
      <c r="AO122" s="1303"/>
      <c r="AP122" s="1304"/>
      <c r="AQ122" s="743"/>
      <c r="AR122" s="739" t="s">
        <v>825</v>
      </c>
    </row>
    <row r="123" spans="1:44" ht="7.5" customHeight="1">
      <c r="A123" s="172"/>
      <c r="B123" s="575"/>
      <c r="C123" s="2401"/>
      <c r="D123" s="2402"/>
      <c r="E123" s="2403"/>
      <c r="F123" s="2404"/>
      <c r="G123" s="1279" t="str">
        <f>'4.1Plan'!G238</f>
        <v>NEE096</v>
      </c>
      <c r="H123" s="2421">
        <f>'4.1Plan'!V238</f>
        <v>74384</v>
      </c>
      <c r="I123" s="2416"/>
      <c r="J123" s="1280"/>
      <c r="K123" s="1281" t="s">
        <v>30</v>
      </c>
      <c r="L123" s="2416">
        <f>'4.1Plan'!X238</f>
        <v>74867</v>
      </c>
      <c r="M123" s="2416"/>
      <c r="N123" s="1282"/>
      <c r="O123" s="1283">
        <f>'4.1Plan'!AB238</f>
        <v>483</v>
      </c>
      <c r="P123" s="1284"/>
      <c r="Q123" s="1285"/>
      <c r="R123" s="1286"/>
      <c r="S123" s="197"/>
      <c r="T123" s="1287"/>
      <c r="U123" s="1288"/>
      <c r="V123" s="1289"/>
      <c r="W123" s="1290"/>
      <c r="X123" s="1291"/>
      <c r="Y123" s="197"/>
      <c r="Z123" s="1287"/>
      <c r="AA123" s="1288"/>
      <c r="AB123" s="1289"/>
      <c r="AC123" s="1290"/>
      <c r="AD123" s="1291"/>
      <c r="AE123" s="197"/>
      <c r="AF123" s="1287"/>
      <c r="AG123" s="1288"/>
      <c r="AH123" s="1289"/>
      <c r="AI123" s="1290"/>
      <c r="AJ123" s="1291"/>
      <c r="AK123" s="197"/>
      <c r="AL123" s="1287"/>
      <c r="AM123" s="1288"/>
      <c r="AN123" s="1289"/>
      <c r="AO123" s="1290"/>
      <c r="AP123" s="1291"/>
      <c r="AQ123" s="743"/>
      <c r="AR123" s="739" t="s">
        <v>143</v>
      </c>
    </row>
    <row r="124" spans="1:44" ht="7.5" customHeight="1">
      <c r="A124" s="172"/>
      <c r="B124" s="575"/>
      <c r="C124" s="2401"/>
      <c r="D124" s="2402"/>
      <c r="E124" s="2403"/>
      <c r="F124" s="2404"/>
      <c r="G124" s="1279" t="str">
        <f>'4.1Plan'!G240</f>
        <v>NEE097</v>
      </c>
      <c r="H124" s="2421">
        <f>'4.1Plan'!V240</f>
        <v>74891</v>
      </c>
      <c r="I124" s="2416"/>
      <c r="J124" s="1280"/>
      <c r="K124" s="1281" t="s">
        <v>30</v>
      </c>
      <c r="L124" s="2416">
        <f>'4.1Plan'!X240</f>
        <v>76000</v>
      </c>
      <c r="M124" s="2416"/>
      <c r="N124" s="1282"/>
      <c r="O124" s="1283">
        <f>'4.1Plan'!AB240</f>
        <v>1109</v>
      </c>
      <c r="P124" s="1284"/>
      <c r="Q124" s="1285">
        <v>1</v>
      </c>
      <c r="R124" s="1286"/>
      <c r="S124" s="197">
        <f>Q124*$G$3</f>
        <v>7</v>
      </c>
      <c r="T124" s="1287"/>
      <c r="U124" s="1288"/>
      <c r="V124" s="1289"/>
      <c r="W124" s="1290"/>
      <c r="X124" s="1291"/>
      <c r="Y124" s="201">
        <f>ROUND($G$3/$G$4,0)*Q124</f>
        <v>4</v>
      </c>
      <c r="Z124" s="1287"/>
      <c r="AA124" s="1288"/>
      <c r="AB124" s="1289"/>
      <c r="AC124" s="1290"/>
      <c r="AD124" s="1291"/>
      <c r="AE124" s="201">
        <f>ROUND(Y124*$G$5,0)</f>
        <v>1</v>
      </c>
      <c r="AF124" s="1287"/>
      <c r="AG124" s="1288"/>
      <c r="AH124" s="1289"/>
      <c r="AI124" s="1290"/>
      <c r="AJ124" s="1291"/>
      <c r="AK124" s="201">
        <f>ROUND(Y124*$G$6,0)</f>
        <v>1</v>
      </c>
      <c r="AL124" s="1300"/>
      <c r="AM124" s="1301"/>
      <c r="AN124" s="1302"/>
      <c r="AO124" s="1303"/>
      <c r="AP124" s="1304"/>
      <c r="AQ124" s="743"/>
      <c r="AR124" s="914" t="s">
        <v>826</v>
      </c>
    </row>
    <row r="125" spans="1:44" s="202" customFormat="1" ht="7.5" customHeight="1">
      <c r="A125" s="893"/>
      <c r="B125" s="921"/>
      <c r="C125" s="2401"/>
      <c r="D125" s="2402"/>
      <c r="E125" s="2466"/>
      <c r="F125" s="2467"/>
      <c r="G125" s="2422" t="s">
        <v>848</v>
      </c>
      <c r="H125" s="2423"/>
      <c r="I125" s="2423"/>
      <c r="J125" s="2423"/>
      <c r="K125" s="2423"/>
      <c r="L125" s="2423"/>
      <c r="M125" s="2423"/>
      <c r="N125" s="2424"/>
      <c r="O125" s="1306">
        <f>SUM(O121:O124)</f>
        <v>5807</v>
      </c>
      <c r="P125" s="1307"/>
      <c r="Q125" s="1308">
        <f>SUM(Q121:Q124)</f>
        <v>5</v>
      </c>
      <c r="R125" s="1309"/>
      <c r="S125" s="1320">
        <f>SUM(S121:S124)</f>
        <v>35</v>
      </c>
      <c r="T125" s="1310"/>
      <c r="U125" s="1311">
        <f>'3.1Cost by Sub-contractors'!L7</f>
        <v>51.08</v>
      </c>
      <c r="V125" s="1312"/>
      <c r="W125" s="1313">
        <f>S125*U125</f>
        <v>1787.8</v>
      </c>
      <c r="X125" s="1264"/>
      <c r="Y125" s="1320">
        <f>SUM(Y121:Y124)</f>
        <v>20</v>
      </c>
      <c r="Z125" s="1310"/>
      <c r="AA125" s="2405" t="str">
        <f>'3.1Cost by Sub-contractors'!L8</f>
        <v>-</v>
      </c>
      <c r="AB125" s="2407"/>
      <c r="AC125" s="2405" t="s">
        <v>847</v>
      </c>
      <c r="AD125" s="2406"/>
      <c r="AE125" s="1320">
        <f>SUM(AE121:AE124)</f>
        <v>5</v>
      </c>
      <c r="AF125" s="1310"/>
      <c r="AG125" s="1311">
        <f>'3.1Cost by Sub-contractors'!L9</f>
        <v>44.07</v>
      </c>
      <c r="AH125" s="1312"/>
      <c r="AI125" s="1313">
        <f>AE125*AG125</f>
        <v>220.35</v>
      </c>
      <c r="AJ125" s="1264"/>
      <c r="AK125" s="1320">
        <f>SUM(AK121:AK124)</f>
        <v>5</v>
      </c>
      <c r="AL125" s="1310"/>
      <c r="AM125" s="1311">
        <f>'3.1Cost by Sub-contractors'!L10</f>
        <v>27.87</v>
      </c>
      <c r="AN125" s="1312"/>
      <c r="AO125" s="1313">
        <f>AK125*AM125</f>
        <v>139.35</v>
      </c>
      <c r="AP125" s="1264"/>
      <c r="AQ125" s="782"/>
      <c r="AR125" s="1315"/>
    </row>
    <row r="126" spans="1:44" ht="7.5" customHeight="1">
      <c r="A126" s="172"/>
      <c r="B126" s="575"/>
      <c r="C126" s="2401"/>
      <c r="D126" s="2402"/>
      <c r="E126" s="2417" t="str">
        <f>'4.1Plan'!D243</f>
        <v>MLA1-3</v>
      </c>
      <c r="F126" s="2418"/>
      <c r="G126" s="1266" t="str">
        <f>'4.1Plan'!G244</f>
        <v>NEE098</v>
      </c>
      <c r="H126" s="2419">
        <f>'4.1Plan'!V244</f>
        <v>76000</v>
      </c>
      <c r="I126" s="2420"/>
      <c r="J126" s="1267"/>
      <c r="K126" s="1268" t="s">
        <v>30</v>
      </c>
      <c r="L126" s="2420">
        <f>'4.1Plan'!X244</f>
        <v>78481</v>
      </c>
      <c r="M126" s="2420"/>
      <c r="N126" s="1269"/>
      <c r="O126" s="1270">
        <f>'4.1Plan'!AB244</f>
        <v>2481</v>
      </c>
      <c r="P126" s="1271"/>
      <c r="Q126" s="1317">
        <v>2</v>
      </c>
      <c r="R126" s="1318"/>
      <c r="S126" s="203">
        <f>Q126*$G$3</f>
        <v>14</v>
      </c>
      <c r="T126" s="204"/>
      <c r="U126" s="1321"/>
      <c r="V126" s="1322"/>
      <c r="W126" s="205"/>
      <c r="X126" s="1323"/>
      <c r="Y126" s="196">
        <f>ROUND($G$3/$G$4,0)*Q126</f>
        <v>8</v>
      </c>
      <c r="Z126" s="204"/>
      <c r="AA126" s="1321"/>
      <c r="AB126" s="1322"/>
      <c r="AC126" s="205"/>
      <c r="AD126" s="1323"/>
      <c r="AE126" s="196">
        <f>ROUND(Y126*$G$5,0)</f>
        <v>2</v>
      </c>
      <c r="AF126" s="1274"/>
      <c r="AG126" s="1275"/>
      <c r="AH126" s="1276"/>
      <c r="AI126" s="1277"/>
      <c r="AJ126" s="1278"/>
      <c r="AK126" s="196">
        <f>ROUND(Y126*$G$6,0)</f>
        <v>2</v>
      </c>
      <c r="AL126" s="1274"/>
      <c r="AM126" s="1275"/>
      <c r="AN126" s="1276"/>
      <c r="AO126" s="1277"/>
      <c r="AP126" s="1278"/>
      <c r="AQ126" s="778"/>
      <c r="AR126" s="914" t="s">
        <v>826</v>
      </c>
    </row>
    <row r="127" spans="1:44" ht="7.5" customHeight="1">
      <c r="A127" s="172"/>
      <c r="B127" s="575"/>
      <c r="C127" s="2401"/>
      <c r="D127" s="2402"/>
      <c r="E127" s="2403"/>
      <c r="F127" s="2404"/>
      <c r="G127" s="1337" t="str">
        <f>'4.1Plan'!G246</f>
        <v>NEE099</v>
      </c>
      <c r="H127" s="2421">
        <f>'4.1Plan'!V246</f>
        <v>78481</v>
      </c>
      <c r="I127" s="2416"/>
      <c r="J127" s="1338"/>
      <c r="K127" s="1339" t="s">
        <v>785</v>
      </c>
      <c r="L127" s="2471">
        <f>'4.1Plan'!X246</f>
        <v>79195.5</v>
      </c>
      <c r="M127" s="2471"/>
      <c r="N127" s="1340"/>
      <c r="O127" s="1341">
        <f>'4.1Plan'!AB246</f>
        <v>714.5</v>
      </c>
      <c r="P127" s="1316"/>
      <c r="Q127" s="1317"/>
      <c r="R127" s="1318"/>
      <c r="S127" s="203"/>
      <c r="T127" s="204"/>
      <c r="U127" s="1321"/>
      <c r="V127" s="1322"/>
      <c r="W127" s="205"/>
      <c r="X127" s="1323"/>
      <c r="Y127" s="203"/>
      <c r="Z127" s="204"/>
      <c r="AA127" s="1321"/>
      <c r="AB127" s="1322"/>
      <c r="AC127" s="205"/>
      <c r="AD127" s="1323"/>
      <c r="AE127" s="203"/>
      <c r="AF127" s="204"/>
      <c r="AG127" s="1321"/>
      <c r="AH127" s="1322"/>
      <c r="AI127" s="205"/>
      <c r="AJ127" s="1323"/>
      <c r="AK127" s="203"/>
      <c r="AL127" s="204"/>
      <c r="AM127" s="1321"/>
      <c r="AN127" s="1322"/>
      <c r="AO127" s="205"/>
      <c r="AP127" s="1323"/>
      <c r="AQ127" s="778"/>
      <c r="AR127" s="914" t="s">
        <v>795</v>
      </c>
    </row>
    <row r="128" spans="1:44" ht="7.5" customHeight="1">
      <c r="A128" s="172"/>
      <c r="B128" s="575"/>
      <c r="C128" s="2401"/>
      <c r="D128" s="2402"/>
      <c r="E128" s="2403"/>
      <c r="F128" s="2404"/>
      <c r="G128" s="1279" t="str">
        <f>'4.1Plan'!G248</f>
        <v>NEE100</v>
      </c>
      <c r="H128" s="2421">
        <f>'4.1Plan'!V248</f>
        <v>79228.5</v>
      </c>
      <c r="I128" s="2416"/>
      <c r="J128" s="1280"/>
      <c r="K128" s="1281" t="s">
        <v>30</v>
      </c>
      <c r="L128" s="2416">
        <f>'4.1Plan'!X248</f>
        <v>80071</v>
      </c>
      <c r="M128" s="2416"/>
      <c r="N128" s="1282"/>
      <c r="O128" s="1283">
        <f>'4.1Plan'!AB248</f>
        <v>842.5</v>
      </c>
      <c r="P128" s="1284"/>
      <c r="Q128" s="1285"/>
      <c r="R128" s="1286"/>
      <c r="S128" s="197"/>
      <c r="T128" s="1287"/>
      <c r="U128" s="1288"/>
      <c r="V128" s="1289"/>
      <c r="W128" s="1290"/>
      <c r="X128" s="1291"/>
      <c r="Y128" s="197"/>
      <c r="Z128" s="1287"/>
      <c r="AA128" s="1288"/>
      <c r="AB128" s="1289"/>
      <c r="AC128" s="1290"/>
      <c r="AD128" s="1291"/>
      <c r="AE128" s="197"/>
      <c r="AF128" s="1287"/>
      <c r="AG128" s="1288"/>
      <c r="AH128" s="1289"/>
      <c r="AI128" s="1290"/>
      <c r="AJ128" s="1291"/>
      <c r="AK128" s="197"/>
      <c r="AL128" s="1287"/>
      <c r="AM128" s="1288"/>
      <c r="AN128" s="1289"/>
      <c r="AO128" s="1290"/>
      <c r="AP128" s="1291"/>
      <c r="AQ128" s="743"/>
      <c r="AR128" s="739" t="s">
        <v>143</v>
      </c>
    </row>
    <row r="129" spans="1:44" ht="7.5" customHeight="1">
      <c r="A129" s="172"/>
      <c r="B129" s="575"/>
      <c r="C129" s="2401"/>
      <c r="D129" s="2402"/>
      <c r="E129" s="2403"/>
      <c r="F129" s="2404"/>
      <c r="G129" s="1279" t="str">
        <f>'4.1Plan'!G250</f>
        <v>NEE101</v>
      </c>
      <c r="H129" s="2421">
        <f>'4.1Plan'!V250</f>
        <v>80071</v>
      </c>
      <c r="I129" s="2416"/>
      <c r="J129" s="1280"/>
      <c r="K129" s="1281" t="s">
        <v>30</v>
      </c>
      <c r="L129" s="2416">
        <f>'4.1Plan'!X250</f>
        <v>81500</v>
      </c>
      <c r="M129" s="2416"/>
      <c r="N129" s="1282"/>
      <c r="O129" s="1283">
        <f>'4.1Plan'!AB250</f>
        <v>1429</v>
      </c>
      <c r="P129" s="1284"/>
      <c r="Q129" s="1298">
        <v>1</v>
      </c>
      <c r="R129" s="1299"/>
      <c r="S129" s="201">
        <f>Q129*$G$3</f>
        <v>7</v>
      </c>
      <c r="T129" s="1300"/>
      <c r="U129" s="1301"/>
      <c r="V129" s="1302"/>
      <c r="W129" s="1303"/>
      <c r="X129" s="1304"/>
      <c r="Y129" s="201">
        <f>ROUND($G$3/$G$4,0)*Q129</f>
        <v>4</v>
      </c>
      <c r="Z129" s="1300"/>
      <c r="AA129" s="1301"/>
      <c r="AB129" s="1302"/>
      <c r="AC129" s="1303"/>
      <c r="AD129" s="1304"/>
      <c r="AE129" s="201">
        <f>ROUND(Y129*$G$5,0)</f>
        <v>1</v>
      </c>
      <c r="AF129" s="1300"/>
      <c r="AG129" s="1301"/>
      <c r="AH129" s="1302"/>
      <c r="AI129" s="1303"/>
      <c r="AJ129" s="1304"/>
      <c r="AK129" s="745">
        <f>ROUND(Y129*$G$6,0)</f>
        <v>1</v>
      </c>
      <c r="AL129" s="588"/>
      <c r="AM129" s="1332"/>
      <c r="AN129" s="1302"/>
      <c r="AO129" s="1303"/>
      <c r="AP129" s="1304"/>
      <c r="AQ129" s="918"/>
      <c r="AR129" s="914" t="s">
        <v>827</v>
      </c>
    </row>
    <row r="130" spans="1:44" s="202" customFormat="1" ht="7.5" customHeight="1">
      <c r="A130" s="813"/>
      <c r="B130" s="1342"/>
      <c r="C130" s="2466"/>
      <c r="D130" s="2467"/>
      <c r="E130" s="2466"/>
      <c r="F130" s="2467"/>
      <c r="G130" s="2422" t="s">
        <v>848</v>
      </c>
      <c r="H130" s="2423"/>
      <c r="I130" s="2423"/>
      <c r="J130" s="2423"/>
      <c r="K130" s="2423"/>
      <c r="L130" s="2423"/>
      <c r="M130" s="2423"/>
      <c r="N130" s="2424"/>
      <c r="O130" s="1306">
        <f>SUM(O126:O129)</f>
        <v>5467</v>
      </c>
      <c r="P130" s="1307"/>
      <c r="Q130" s="1308">
        <f>SUM(Q126:Q129)</f>
        <v>3</v>
      </c>
      <c r="R130" s="1309"/>
      <c r="S130" s="1320">
        <f>SUM(S126:S129)</f>
        <v>21</v>
      </c>
      <c r="T130" s="1310"/>
      <c r="U130" s="1311">
        <f>'3.1Cost by Sub-contractors'!L7</f>
        <v>51.08</v>
      </c>
      <c r="V130" s="1312"/>
      <c r="W130" s="1313">
        <f>S130*U130</f>
        <v>1072.68</v>
      </c>
      <c r="X130" s="1264"/>
      <c r="Y130" s="1320">
        <f>SUM(Y126:Y129)</f>
        <v>12</v>
      </c>
      <c r="Z130" s="1310"/>
      <c r="AA130" s="2405" t="str">
        <f>'3.1Cost by Sub-contractors'!L8</f>
        <v>-</v>
      </c>
      <c r="AB130" s="2407"/>
      <c r="AC130" s="2405" t="s">
        <v>847</v>
      </c>
      <c r="AD130" s="2406"/>
      <c r="AE130" s="1320">
        <f>SUM(AE126:AE129)</f>
        <v>3</v>
      </c>
      <c r="AF130" s="1310"/>
      <c r="AG130" s="1311">
        <f>'3.1Cost by Sub-contractors'!L9</f>
        <v>44.07</v>
      </c>
      <c r="AH130" s="1312"/>
      <c r="AI130" s="1313">
        <f>AE130*AG130</f>
        <v>132.21</v>
      </c>
      <c r="AJ130" s="1264"/>
      <c r="AK130" s="1320">
        <f>SUM(AK126:AK129)</f>
        <v>3</v>
      </c>
      <c r="AL130" s="1310"/>
      <c r="AM130" s="1311">
        <f>'3.1Cost by Sub-contractors'!L10</f>
        <v>27.87</v>
      </c>
      <c r="AN130" s="1312"/>
      <c r="AO130" s="1313">
        <f>AK130*AM130</f>
        <v>83.61</v>
      </c>
      <c r="AP130" s="1264"/>
      <c r="AQ130" s="782"/>
      <c r="AR130" s="1315"/>
    </row>
    <row r="131" spans="1:44" ht="7.5" customHeight="1">
      <c r="A131" s="810"/>
      <c r="B131" s="587" t="str">
        <f>'4.1Plan'!B253</f>
        <v>Quang Nam</v>
      </c>
      <c r="C131" s="2454" t="str">
        <f>'4.1Plan'!C253</f>
        <v>PKGA2</v>
      </c>
      <c r="D131" s="2455"/>
      <c r="E131" s="2417" t="str">
        <f>'4.1Plan'!D253</f>
        <v>MLA2-1</v>
      </c>
      <c r="F131" s="2418"/>
      <c r="G131" s="1266" t="str">
        <f>'4.1Plan'!G254</f>
        <v>NEE102</v>
      </c>
      <c r="H131" s="2419">
        <f>'4.1Plan'!V254</f>
        <v>81500</v>
      </c>
      <c r="I131" s="2420"/>
      <c r="J131" s="1267"/>
      <c r="K131" s="1268" t="s">
        <v>30</v>
      </c>
      <c r="L131" s="2420">
        <f>'4.1Plan'!X254</f>
        <v>81533.5</v>
      </c>
      <c r="M131" s="2420"/>
      <c r="N131" s="1269"/>
      <c r="O131" s="1270">
        <f>'4.1Plan'!AB254</f>
        <v>33.5</v>
      </c>
      <c r="P131" s="1271"/>
      <c r="Q131" s="1272"/>
      <c r="R131" s="1273"/>
      <c r="S131" s="196"/>
      <c r="T131" s="1274"/>
      <c r="U131" s="1275"/>
      <c r="V131" s="1276"/>
      <c r="W131" s="1277"/>
      <c r="X131" s="1278"/>
      <c r="Y131" s="196"/>
      <c r="Z131" s="1274"/>
      <c r="AA131" s="1275"/>
      <c r="AB131" s="1276"/>
      <c r="AC131" s="1277"/>
      <c r="AD131" s="1278"/>
      <c r="AE131" s="196"/>
      <c r="AF131" s="1274"/>
      <c r="AG131" s="1275"/>
      <c r="AH131" s="1276"/>
      <c r="AI131" s="1277"/>
      <c r="AJ131" s="1278"/>
      <c r="AK131" s="196"/>
      <c r="AL131" s="1274"/>
      <c r="AM131" s="1275"/>
      <c r="AN131" s="1276"/>
      <c r="AO131" s="1277"/>
      <c r="AP131" s="1278"/>
      <c r="AQ131" s="734"/>
      <c r="AR131" s="607" t="s">
        <v>827</v>
      </c>
    </row>
    <row r="132" spans="1:44" ht="7.5" customHeight="1">
      <c r="A132" s="172"/>
      <c r="B132" s="575"/>
      <c r="C132" s="2401"/>
      <c r="D132" s="2402"/>
      <c r="E132" s="2403"/>
      <c r="F132" s="2404"/>
      <c r="G132" s="1279" t="str">
        <f>'4.1Plan'!G256</f>
        <v>NEE103</v>
      </c>
      <c r="H132" s="2421">
        <f>'4.1Plan'!V256</f>
        <v>81578.5</v>
      </c>
      <c r="I132" s="2416"/>
      <c r="J132" s="1280"/>
      <c r="K132" s="1281" t="s">
        <v>30</v>
      </c>
      <c r="L132" s="2416">
        <f>'4.1Plan'!X256</f>
        <v>82485</v>
      </c>
      <c r="M132" s="2416"/>
      <c r="N132" s="1282"/>
      <c r="O132" s="1283">
        <f>'4.1Plan'!AB256</f>
        <v>906.5</v>
      </c>
      <c r="P132" s="1284"/>
      <c r="Q132" s="1285"/>
      <c r="R132" s="1286"/>
      <c r="S132" s="197"/>
      <c r="T132" s="1287"/>
      <c r="U132" s="1288"/>
      <c r="V132" s="1289"/>
      <c r="W132" s="1290"/>
      <c r="X132" s="1291"/>
      <c r="Y132" s="197"/>
      <c r="Z132" s="1287"/>
      <c r="AA132" s="1288"/>
      <c r="AB132" s="1289"/>
      <c r="AC132" s="1290"/>
      <c r="AD132" s="1291"/>
      <c r="AE132" s="197"/>
      <c r="AF132" s="1287"/>
      <c r="AG132" s="1288"/>
      <c r="AH132" s="1289"/>
      <c r="AI132" s="1290"/>
      <c r="AJ132" s="1291"/>
      <c r="AK132" s="197"/>
      <c r="AL132" s="1287"/>
      <c r="AM132" s="1288"/>
      <c r="AN132" s="1289"/>
      <c r="AO132" s="1290"/>
      <c r="AP132" s="1291"/>
      <c r="AQ132" s="743"/>
      <c r="AR132" s="739" t="s">
        <v>143</v>
      </c>
    </row>
    <row r="133" spans="1:44" ht="7.5" customHeight="1">
      <c r="A133" s="172"/>
      <c r="B133" s="575"/>
      <c r="C133" s="2401"/>
      <c r="D133" s="2402"/>
      <c r="E133" s="2403"/>
      <c r="F133" s="2404"/>
      <c r="G133" s="1279" t="str">
        <f>'4.1Plan'!G258</f>
        <v>NEE104</v>
      </c>
      <c r="H133" s="2421">
        <f>'4.1Plan'!V258</f>
        <v>82569</v>
      </c>
      <c r="I133" s="2416"/>
      <c r="J133" s="1280"/>
      <c r="K133" s="1281" t="s">
        <v>785</v>
      </c>
      <c r="L133" s="2416">
        <f>'4.1Plan'!X258</f>
        <v>83800</v>
      </c>
      <c r="M133" s="2416"/>
      <c r="N133" s="1282"/>
      <c r="O133" s="1283">
        <f>'4.1Plan'!AB258</f>
        <v>1231</v>
      </c>
      <c r="P133" s="1284"/>
      <c r="Q133" s="1285"/>
      <c r="R133" s="1286"/>
      <c r="S133" s="197"/>
      <c r="T133" s="1287"/>
      <c r="U133" s="1288"/>
      <c r="V133" s="1289"/>
      <c r="W133" s="1290"/>
      <c r="X133" s="1291"/>
      <c r="Y133" s="197"/>
      <c r="Z133" s="1287"/>
      <c r="AA133" s="1288"/>
      <c r="AB133" s="1289"/>
      <c r="AC133" s="1290"/>
      <c r="AD133" s="1291"/>
      <c r="AE133" s="197"/>
      <c r="AF133" s="1287"/>
      <c r="AG133" s="1288"/>
      <c r="AH133" s="1289"/>
      <c r="AI133" s="1290"/>
      <c r="AJ133" s="1291"/>
      <c r="AK133" s="197"/>
      <c r="AL133" s="1287"/>
      <c r="AM133" s="1288"/>
      <c r="AN133" s="1289"/>
      <c r="AO133" s="1290"/>
      <c r="AP133" s="1291"/>
      <c r="AQ133" s="743"/>
      <c r="AR133" s="739" t="s">
        <v>828</v>
      </c>
    </row>
    <row r="134" spans="1:44" ht="7.5" customHeight="1">
      <c r="A134" s="172"/>
      <c r="B134" s="575"/>
      <c r="C134" s="2401"/>
      <c r="D134" s="2402"/>
      <c r="E134" s="2403"/>
      <c r="F134" s="2404"/>
      <c r="G134" s="1279" t="str">
        <f>'4.1Plan'!G260</f>
        <v>NEE105</v>
      </c>
      <c r="H134" s="2421">
        <f>'4.1Plan'!V260</f>
        <v>83800</v>
      </c>
      <c r="I134" s="2416"/>
      <c r="J134" s="1280"/>
      <c r="K134" s="1281" t="s">
        <v>785</v>
      </c>
      <c r="L134" s="2416">
        <f>'4.1Plan'!X260</f>
        <v>85304</v>
      </c>
      <c r="M134" s="2416"/>
      <c r="N134" s="1282"/>
      <c r="O134" s="1283">
        <f>'4.1Plan'!AB260</f>
        <v>1504</v>
      </c>
      <c r="P134" s="1284"/>
      <c r="Q134" s="1285">
        <v>1</v>
      </c>
      <c r="R134" s="1286"/>
      <c r="S134" s="197">
        <f>Q134*$G$3</f>
        <v>7</v>
      </c>
      <c r="T134" s="1287"/>
      <c r="U134" s="1288"/>
      <c r="V134" s="1289"/>
      <c r="W134" s="1290"/>
      <c r="X134" s="1291"/>
      <c r="Y134" s="201">
        <f>ROUND($G$3/$G$4,0)*Q134</f>
        <v>4</v>
      </c>
      <c r="Z134" s="1287"/>
      <c r="AA134" s="1288"/>
      <c r="AB134" s="1289"/>
      <c r="AC134" s="1290"/>
      <c r="AD134" s="1291"/>
      <c r="AE134" s="201">
        <f>ROUND(Y134*$G$5,0)</f>
        <v>1</v>
      </c>
      <c r="AF134" s="1287"/>
      <c r="AG134" s="1288"/>
      <c r="AH134" s="1289"/>
      <c r="AI134" s="1290"/>
      <c r="AJ134" s="1291"/>
      <c r="AK134" s="197">
        <f>ROUND(Y134*$G$6,0)</f>
        <v>1</v>
      </c>
      <c r="AL134" s="1287"/>
      <c r="AM134" s="1288"/>
      <c r="AN134" s="1289"/>
      <c r="AO134" s="1290"/>
      <c r="AP134" s="1304"/>
      <c r="AQ134" s="743"/>
      <c r="AR134" s="739" t="s">
        <v>802</v>
      </c>
    </row>
    <row r="135" spans="1:44" ht="7.5" customHeight="1">
      <c r="A135" s="172"/>
      <c r="B135" s="575"/>
      <c r="C135" s="2401"/>
      <c r="D135" s="2402"/>
      <c r="E135" s="2403"/>
      <c r="F135" s="2404"/>
      <c r="G135" s="1279" t="str">
        <f>'4.1Plan'!G262</f>
        <v>NEE106</v>
      </c>
      <c r="H135" s="2421">
        <f>'4.1Plan'!V262</f>
        <v>85328</v>
      </c>
      <c r="I135" s="2416"/>
      <c r="J135" s="1280"/>
      <c r="K135" s="1281" t="s">
        <v>30</v>
      </c>
      <c r="L135" s="2416">
        <f>'4.1Plan'!X262</f>
        <v>85940</v>
      </c>
      <c r="M135" s="2416"/>
      <c r="N135" s="1282"/>
      <c r="O135" s="1283">
        <f>'4.1Plan'!AB262</f>
        <v>612</v>
      </c>
      <c r="P135" s="1284"/>
      <c r="Q135" s="1285"/>
      <c r="R135" s="1286"/>
      <c r="S135" s="197"/>
      <c r="T135" s="1287"/>
      <c r="U135" s="1288"/>
      <c r="V135" s="1289"/>
      <c r="W135" s="1290"/>
      <c r="X135" s="1291"/>
      <c r="Y135" s="197"/>
      <c r="Z135" s="1287"/>
      <c r="AA135" s="1288"/>
      <c r="AB135" s="1289"/>
      <c r="AC135" s="1290"/>
      <c r="AD135" s="1291"/>
      <c r="AE135" s="197"/>
      <c r="AF135" s="1287"/>
      <c r="AG135" s="1288"/>
      <c r="AH135" s="1289"/>
      <c r="AI135" s="1290"/>
      <c r="AJ135" s="1291"/>
      <c r="AK135" s="197"/>
      <c r="AL135" s="1287"/>
      <c r="AM135" s="1288"/>
      <c r="AN135" s="1289"/>
      <c r="AO135" s="1290"/>
      <c r="AP135" s="1291"/>
      <c r="AQ135" s="743"/>
      <c r="AR135" s="739" t="s">
        <v>143</v>
      </c>
    </row>
    <row r="136" spans="1:44" ht="7.5" customHeight="1">
      <c r="A136" s="172"/>
      <c r="B136" s="544"/>
      <c r="C136" s="2401"/>
      <c r="D136" s="2402"/>
      <c r="E136" s="2403"/>
      <c r="F136" s="2404"/>
      <c r="G136" s="1279" t="str">
        <f>'4.1Plan'!G264</f>
        <v>NEE107</v>
      </c>
      <c r="H136" s="2421">
        <f>'4.1Plan'!V264</f>
        <v>85940</v>
      </c>
      <c r="I136" s="2416"/>
      <c r="J136" s="1280"/>
      <c r="K136" s="1281" t="s">
        <v>30</v>
      </c>
      <c r="L136" s="2416">
        <f>'4.1Plan'!X264</f>
        <v>87000</v>
      </c>
      <c r="M136" s="2416"/>
      <c r="N136" s="1282"/>
      <c r="O136" s="1283">
        <f>'4.1Plan'!AB264</f>
        <v>1060</v>
      </c>
      <c r="P136" s="1284"/>
      <c r="Q136" s="1298">
        <v>1</v>
      </c>
      <c r="R136" s="1299"/>
      <c r="S136" s="201">
        <f>Q136*$G$3</f>
        <v>7</v>
      </c>
      <c r="T136" s="1300"/>
      <c r="U136" s="1301"/>
      <c r="V136" s="1302"/>
      <c r="W136" s="1303"/>
      <c r="X136" s="1304"/>
      <c r="Y136" s="201">
        <f>ROUND($G$3/$G$4,0)*Q136</f>
        <v>4</v>
      </c>
      <c r="Z136" s="1300"/>
      <c r="AA136" s="1301"/>
      <c r="AB136" s="1302"/>
      <c r="AC136" s="1303"/>
      <c r="AD136" s="1304"/>
      <c r="AE136" s="201">
        <f>ROUND(Y136*$G$5,0)</f>
        <v>1</v>
      </c>
      <c r="AF136" s="1300"/>
      <c r="AG136" s="1301"/>
      <c r="AH136" s="1302"/>
      <c r="AI136" s="1303"/>
      <c r="AJ136" s="1304"/>
      <c r="AK136" s="745">
        <f>ROUND(Y136*$G$6,0)</f>
        <v>1</v>
      </c>
      <c r="AL136" s="588"/>
      <c r="AM136" s="1332"/>
      <c r="AN136" s="1333"/>
      <c r="AO136" s="1334"/>
      <c r="AP136" s="1304"/>
      <c r="AQ136" s="918"/>
      <c r="AR136" s="914" t="s">
        <v>829</v>
      </c>
    </row>
    <row r="137" spans="1:44" s="202" customFormat="1" ht="7.5" customHeight="1">
      <c r="A137" s="893"/>
      <c r="B137" s="1319"/>
      <c r="C137" s="2401"/>
      <c r="D137" s="2402"/>
      <c r="E137" s="2466"/>
      <c r="F137" s="2467"/>
      <c r="G137" s="2422" t="s">
        <v>848</v>
      </c>
      <c r="H137" s="2423"/>
      <c r="I137" s="2423"/>
      <c r="J137" s="2423"/>
      <c r="K137" s="2423"/>
      <c r="L137" s="2423"/>
      <c r="M137" s="2423"/>
      <c r="N137" s="2424"/>
      <c r="O137" s="1306">
        <f>SUM(O131:O136)</f>
        <v>5347</v>
      </c>
      <c r="P137" s="1307"/>
      <c r="Q137" s="1308">
        <f>SUM(Q131:Q136)</f>
        <v>2</v>
      </c>
      <c r="R137" s="1309"/>
      <c r="S137" s="206">
        <f>SUM(S131:S136)</f>
        <v>14</v>
      </c>
      <c r="T137" s="1310"/>
      <c r="U137" s="1311">
        <f>'3.1Cost by Sub-contractors'!L7</f>
        <v>51.08</v>
      </c>
      <c r="V137" s="1312"/>
      <c r="W137" s="1313">
        <f>S137*U137</f>
        <v>715.12</v>
      </c>
      <c r="X137" s="1264"/>
      <c r="Y137" s="206">
        <f>SUM(Y131:Y136)</f>
        <v>8</v>
      </c>
      <c r="Z137" s="1310"/>
      <c r="AA137" s="2405" t="str">
        <f>'3.1Cost by Sub-contractors'!L8</f>
        <v>-</v>
      </c>
      <c r="AB137" s="2407"/>
      <c r="AC137" s="2405" t="s">
        <v>847</v>
      </c>
      <c r="AD137" s="2406"/>
      <c r="AE137" s="206">
        <f>SUM(AE131:AE136)</f>
        <v>2</v>
      </c>
      <c r="AF137" s="1310"/>
      <c r="AG137" s="1311">
        <f>'3.1Cost by Sub-contractors'!L9</f>
        <v>44.07</v>
      </c>
      <c r="AH137" s="1312"/>
      <c r="AI137" s="1313">
        <f>AE137*AG137</f>
        <v>88.14</v>
      </c>
      <c r="AJ137" s="1264"/>
      <c r="AK137" s="206">
        <f>SUM(AK131:AK136)</f>
        <v>2</v>
      </c>
      <c r="AL137" s="1310"/>
      <c r="AM137" s="1311">
        <f>'3.1Cost by Sub-contractors'!L10</f>
        <v>27.87</v>
      </c>
      <c r="AN137" s="1312"/>
      <c r="AO137" s="1313">
        <f>AK137*AM137</f>
        <v>55.74</v>
      </c>
      <c r="AP137" s="1264"/>
      <c r="AQ137" s="782"/>
      <c r="AR137" s="1315"/>
    </row>
    <row r="138" spans="1:44" ht="7.5" customHeight="1">
      <c r="A138" s="172"/>
      <c r="B138" s="544"/>
      <c r="C138" s="2401"/>
      <c r="D138" s="2402"/>
      <c r="E138" s="2417" t="str">
        <f>'4.1Plan'!D267</f>
        <v>MLA2-2</v>
      </c>
      <c r="F138" s="2418"/>
      <c r="G138" s="1266" t="str">
        <f>'4.1Plan'!G268</f>
        <v>NEE108</v>
      </c>
      <c r="H138" s="2419">
        <f>'4.1Plan'!V268</f>
        <v>87000</v>
      </c>
      <c r="I138" s="2420"/>
      <c r="J138" s="1267"/>
      <c r="K138" s="1268" t="s">
        <v>30</v>
      </c>
      <c r="L138" s="2420">
        <f>'4.1Plan'!X268</f>
        <v>87874</v>
      </c>
      <c r="M138" s="2420"/>
      <c r="N138" s="1269"/>
      <c r="O138" s="1270">
        <f>'4.1Plan'!AB268</f>
        <v>874</v>
      </c>
      <c r="P138" s="1271"/>
      <c r="Q138" s="1317"/>
      <c r="R138" s="1318"/>
      <c r="S138" s="203"/>
      <c r="T138" s="204"/>
      <c r="U138" s="1321"/>
      <c r="V138" s="1322"/>
      <c r="W138" s="205"/>
      <c r="X138" s="1323"/>
      <c r="Y138" s="203"/>
      <c r="Z138" s="204"/>
      <c r="AA138" s="1321"/>
      <c r="AB138" s="1322"/>
      <c r="AC138" s="205"/>
      <c r="AD138" s="1323"/>
      <c r="AE138" s="203"/>
      <c r="AF138" s="204"/>
      <c r="AG138" s="1321"/>
      <c r="AH138" s="1322"/>
      <c r="AI138" s="205"/>
      <c r="AJ138" s="1323"/>
      <c r="AK138" s="203"/>
      <c r="AL138" s="204"/>
      <c r="AM138" s="1321"/>
      <c r="AN138" s="1322"/>
      <c r="AO138" s="205"/>
      <c r="AP138" s="1323"/>
      <c r="AQ138" s="778"/>
      <c r="AR138" s="914" t="s">
        <v>829</v>
      </c>
    </row>
    <row r="139" spans="1:44" ht="7.5" customHeight="1">
      <c r="A139" s="172"/>
      <c r="B139" s="544"/>
      <c r="C139" s="2401"/>
      <c r="D139" s="2402"/>
      <c r="E139" s="2403"/>
      <c r="F139" s="2404"/>
      <c r="G139" s="1337" t="str">
        <f>'4.1Plan'!G270</f>
        <v>NEE109</v>
      </c>
      <c r="H139" s="2470">
        <f>'4.1Plan'!V270</f>
        <v>87910</v>
      </c>
      <c r="I139" s="2471"/>
      <c r="J139" s="1338"/>
      <c r="K139" s="1339" t="s">
        <v>785</v>
      </c>
      <c r="L139" s="2471">
        <f>'4.1Plan'!X270</f>
        <v>88126</v>
      </c>
      <c r="M139" s="2471"/>
      <c r="N139" s="1340"/>
      <c r="O139" s="1341">
        <f>'4.1Plan'!AB270</f>
        <v>216</v>
      </c>
      <c r="P139" s="1316"/>
      <c r="Q139" s="1317"/>
      <c r="R139" s="1318"/>
      <c r="S139" s="203"/>
      <c r="T139" s="204"/>
      <c r="U139" s="1321"/>
      <c r="V139" s="1322"/>
      <c r="W139" s="205"/>
      <c r="X139" s="1323"/>
      <c r="Y139" s="203"/>
      <c r="Z139" s="204"/>
      <c r="AA139" s="1321"/>
      <c r="AB139" s="1322"/>
      <c r="AC139" s="205"/>
      <c r="AD139" s="1323"/>
      <c r="AE139" s="203"/>
      <c r="AF139" s="204"/>
      <c r="AG139" s="1321"/>
      <c r="AH139" s="1322"/>
      <c r="AI139" s="205"/>
      <c r="AJ139" s="1323"/>
      <c r="AK139" s="203"/>
      <c r="AL139" s="204"/>
      <c r="AM139" s="1321"/>
      <c r="AN139" s="1322"/>
      <c r="AO139" s="205"/>
      <c r="AP139" s="1323"/>
      <c r="AQ139" s="778"/>
      <c r="AR139" s="914" t="s">
        <v>795</v>
      </c>
    </row>
    <row r="140" spans="1:44" ht="7.5" customHeight="1">
      <c r="A140" s="172"/>
      <c r="B140" s="544"/>
      <c r="C140" s="2401"/>
      <c r="D140" s="2402"/>
      <c r="E140" s="2403"/>
      <c r="F140" s="2404"/>
      <c r="G140" s="1337" t="str">
        <f>'4.1Plan'!G272</f>
        <v>NEE110</v>
      </c>
      <c r="H140" s="2470">
        <f>'4.1Plan'!V272</f>
        <v>88234</v>
      </c>
      <c r="I140" s="2471"/>
      <c r="J140" s="1338"/>
      <c r="K140" s="1339" t="s">
        <v>785</v>
      </c>
      <c r="L140" s="2471">
        <f>'4.1Plan'!X272</f>
        <v>89335</v>
      </c>
      <c r="M140" s="2471"/>
      <c r="N140" s="1340"/>
      <c r="O140" s="1341">
        <f>'4.1Plan'!AB272</f>
        <v>1101</v>
      </c>
      <c r="P140" s="1316"/>
      <c r="Q140" s="1317">
        <v>1</v>
      </c>
      <c r="R140" s="1318"/>
      <c r="S140" s="203">
        <f>Q140*$G$3</f>
        <v>7</v>
      </c>
      <c r="T140" s="204"/>
      <c r="U140" s="1321"/>
      <c r="V140" s="1322"/>
      <c r="W140" s="205"/>
      <c r="X140" s="1323"/>
      <c r="Y140" s="201">
        <f>ROUND($G$3/$G$4,0)*Q140</f>
        <v>4</v>
      </c>
      <c r="Z140" s="204"/>
      <c r="AA140" s="1321"/>
      <c r="AB140" s="1322"/>
      <c r="AC140" s="205"/>
      <c r="AD140" s="1323"/>
      <c r="AE140" s="201">
        <f>ROUND(Y140*$G$5,0)</f>
        <v>1</v>
      </c>
      <c r="AF140" s="204"/>
      <c r="AG140" s="1321"/>
      <c r="AH140" s="1322"/>
      <c r="AI140" s="205"/>
      <c r="AJ140" s="1323"/>
      <c r="AK140" s="201">
        <f>ROUND(Y140*$G$6,0)</f>
        <v>1</v>
      </c>
      <c r="AL140" s="1300"/>
      <c r="AM140" s="1301"/>
      <c r="AN140" s="1302"/>
      <c r="AO140" s="1303"/>
      <c r="AP140" s="1304"/>
      <c r="AQ140" s="778"/>
      <c r="AR140" s="914" t="s">
        <v>802</v>
      </c>
    </row>
    <row r="141" spans="1:44" ht="7.5" customHeight="1">
      <c r="A141" s="172"/>
      <c r="B141" s="544"/>
      <c r="C141" s="2401"/>
      <c r="D141" s="2402"/>
      <c r="E141" s="2403"/>
      <c r="F141" s="2404"/>
      <c r="G141" s="1279" t="str">
        <f>'4.1Plan'!G274</f>
        <v>NEE111</v>
      </c>
      <c r="H141" s="2421">
        <f>'4.1Plan'!V274</f>
        <v>89335</v>
      </c>
      <c r="I141" s="2416"/>
      <c r="J141" s="1280"/>
      <c r="K141" s="1281" t="s">
        <v>30</v>
      </c>
      <c r="L141" s="2416">
        <f>'4.1Plan'!X274</f>
        <v>90630</v>
      </c>
      <c r="M141" s="2416"/>
      <c r="N141" s="1282"/>
      <c r="O141" s="1283">
        <f>'4.1Plan'!AB274</f>
        <v>1295</v>
      </c>
      <c r="P141" s="1284"/>
      <c r="Q141" s="1285">
        <v>1</v>
      </c>
      <c r="R141" s="1286"/>
      <c r="S141" s="197">
        <f>Q141*$G$3</f>
        <v>7</v>
      </c>
      <c r="T141" s="1287"/>
      <c r="U141" s="1288"/>
      <c r="V141" s="1289"/>
      <c r="W141" s="1290"/>
      <c r="X141" s="1291"/>
      <c r="Y141" s="201">
        <f>ROUND($G$3/$G$4,0)*Q141</f>
        <v>4</v>
      </c>
      <c r="Z141" s="1287"/>
      <c r="AA141" s="1288"/>
      <c r="AB141" s="1289"/>
      <c r="AC141" s="1290"/>
      <c r="AD141" s="1291"/>
      <c r="AE141" s="201">
        <f>ROUND(Y141*$G$5,0)</f>
        <v>1</v>
      </c>
      <c r="AF141" s="1287"/>
      <c r="AG141" s="1288"/>
      <c r="AH141" s="1289"/>
      <c r="AI141" s="1290"/>
      <c r="AJ141" s="1291"/>
      <c r="AK141" s="201">
        <f>ROUND(Y141*$G$6,0)</f>
        <v>1</v>
      </c>
      <c r="AL141" s="1300"/>
      <c r="AM141" s="1301"/>
      <c r="AN141" s="1302"/>
      <c r="AO141" s="1303"/>
      <c r="AP141" s="1304"/>
      <c r="AQ141" s="743"/>
      <c r="AR141" s="739" t="s">
        <v>830</v>
      </c>
    </row>
    <row r="142" spans="1:44" ht="7.5" customHeight="1">
      <c r="A142" s="172"/>
      <c r="B142" s="544"/>
      <c r="C142" s="2401"/>
      <c r="D142" s="2402"/>
      <c r="E142" s="2403"/>
      <c r="F142" s="2404"/>
      <c r="G142" s="1279" t="str">
        <f>'4.1Plan'!G276</f>
        <v>NEE112</v>
      </c>
      <c r="H142" s="2421">
        <f>'4.1Plan'!V276</f>
        <v>90690</v>
      </c>
      <c r="I142" s="2416"/>
      <c r="J142" s="1280"/>
      <c r="K142" s="1281" t="s">
        <v>30</v>
      </c>
      <c r="L142" s="2416">
        <f>'4.1Plan'!X276</f>
        <v>92616</v>
      </c>
      <c r="M142" s="2416"/>
      <c r="N142" s="1282"/>
      <c r="O142" s="1283">
        <f>'4.1Plan'!AB276</f>
        <v>1926</v>
      </c>
      <c r="P142" s="1284"/>
      <c r="Q142" s="1285"/>
      <c r="R142" s="1286"/>
      <c r="S142" s="201"/>
      <c r="T142" s="1287"/>
      <c r="U142" s="1288"/>
      <c r="V142" s="1289"/>
      <c r="W142" s="1290"/>
      <c r="X142" s="1291"/>
      <c r="Y142" s="201"/>
      <c r="Z142" s="1287"/>
      <c r="AA142" s="1288"/>
      <c r="AB142" s="1289"/>
      <c r="AC142" s="1290"/>
      <c r="AD142" s="1291"/>
      <c r="AE142" s="201"/>
      <c r="AF142" s="1287"/>
      <c r="AG142" s="1288"/>
      <c r="AH142" s="1289"/>
      <c r="AI142" s="1290"/>
      <c r="AJ142" s="1291"/>
      <c r="AK142" s="201"/>
      <c r="AL142" s="1287"/>
      <c r="AM142" s="1288"/>
      <c r="AN142" s="1289"/>
      <c r="AO142" s="1290"/>
      <c r="AP142" s="1291"/>
      <c r="AQ142" s="743"/>
      <c r="AR142" s="739" t="s">
        <v>831</v>
      </c>
    </row>
    <row r="143" spans="1:44" ht="7.5" customHeight="1">
      <c r="A143" s="172"/>
      <c r="B143" s="544"/>
      <c r="C143" s="2401"/>
      <c r="D143" s="2402"/>
      <c r="E143" s="2403"/>
      <c r="F143" s="2404"/>
      <c r="G143" s="1324" t="str">
        <f>'4.1Plan'!G278</f>
        <v>NEE113</v>
      </c>
      <c r="H143" s="2468">
        <f>'4.1Plan'!V278</f>
        <v>92700</v>
      </c>
      <c r="I143" s="2469"/>
      <c r="J143" s="1325"/>
      <c r="K143" s="1326" t="s">
        <v>30</v>
      </c>
      <c r="L143" s="2469">
        <f>'4.1Plan'!X278</f>
        <v>93000</v>
      </c>
      <c r="M143" s="2469"/>
      <c r="N143" s="1327"/>
      <c r="O143" s="1328">
        <f>'4.1Plan'!AB278</f>
        <v>300</v>
      </c>
      <c r="P143" s="1329"/>
      <c r="Q143" s="1298">
        <v>1</v>
      </c>
      <c r="R143" s="1299"/>
      <c r="S143" s="201">
        <f>Q143*$G$3</f>
        <v>7</v>
      </c>
      <c r="T143" s="1300"/>
      <c r="U143" s="1301"/>
      <c r="V143" s="1302"/>
      <c r="W143" s="1303"/>
      <c r="X143" s="1304"/>
      <c r="Y143" s="201">
        <f>ROUND($G$3/$G$4,0)*Q143</f>
        <v>4</v>
      </c>
      <c r="Z143" s="1300"/>
      <c r="AA143" s="1301"/>
      <c r="AB143" s="1302"/>
      <c r="AC143" s="1303"/>
      <c r="AD143" s="1304"/>
      <c r="AE143" s="201">
        <f>ROUND(Y143*$G$5,0)</f>
        <v>1</v>
      </c>
      <c r="AF143" s="1300"/>
      <c r="AG143" s="1301"/>
      <c r="AH143" s="1302"/>
      <c r="AI143" s="1303"/>
      <c r="AJ143" s="1304"/>
      <c r="AK143" s="201">
        <f>ROUND(Y143*$G$6,0)</f>
        <v>1</v>
      </c>
      <c r="AL143" s="1300"/>
      <c r="AM143" s="1301"/>
      <c r="AN143" s="1302"/>
      <c r="AO143" s="1303"/>
      <c r="AP143" s="1304"/>
      <c r="AQ143" s="918"/>
      <c r="AR143" s="914" t="s">
        <v>832</v>
      </c>
    </row>
    <row r="144" spans="1:44" s="202" customFormat="1" ht="7.5" customHeight="1">
      <c r="A144" s="893"/>
      <c r="B144" s="1319"/>
      <c r="C144" s="2401"/>
      <c r="D144" s="2402"/>
      <c r="E144" s="2466"/>
      <c r="F144" s="2467"/>
      <c r="G144" s="2422" t="s">
        <v>848</v>
      </c>
      <c r="H144" s="2423"/>
      <c r="I144" s="2423"/>
      <c r="J144" s="2423"/>
      <c r="K144" s="2423"/>
      <c r="L144" s="2423"/>
      <c r="M144" s="2423"/>
      <c r="N144" s="2424"/>
      <c r="O144" s="1306">
        <f>SUM(O138:O143)</f>
        <v>5712</v>
      </c>
      <c r="P144" s="1307"/>
      <c r="Q144" s="1308">
        <f>SUM(Q138:Q143)</f>
        <v>3</v>
      </c>
      <c r="R144" s="1309"/>
      <c r="S144" s="206">
        <f>SUM(S138:S143)</f>
        <v>21</v>
      </c>
      <c r="T144" s="1310"/>
      <c r="U144" s="1311">
        <f>'3.1Cost by Sub-contractors'!L7</f>
        <v>51.08</v>
      </c>
      <c r="V144" s="1312"/>
      <c r="W144" s="1313">
        <f>S144*U144</f>
        <v>1072.68</v>
      </c>
      <c r="X144" s="1264"/>
      <c r="Y144" s="206">
        <f>SUM(Y138:Y143)</f>
        <v>12</v>
      </c>
      <c r="Z144" s="1310"/>
      <c r="AA144" s="2405" t="str">
        <f>'3.1Cost by Sub-contractors'!L8</f>
        <v>-</v>
      </c>
      <c r="AB144" s="2407"/>
      <c r="AC144" s="2405" t="s">
        <v>847</v>
      </c>
      <c r="AD144" s="2406"/>
      <c r="AE144" s="206">
        <f>SUM(AE138:AE143)</f>
        <v>3</v>
      </c>
      <c r="AF144" s="1310"/>
      <c r="AG144" s="1311">
        <f>'3.1Cost by Sub-contractors'!L9</f>
        <v>44.07</v>
      </c>
      <c r="AH144" s="1312"/>
      <c r="AI144" s="1313">
        <f>AE144*AG144</f>
        <v>132.21</v>
      </c>
      <c r="AJ144" s="1264"/>
      <c r="AK144" s="206">
        <f>SUM(AK138:AK143)</f>
        <v>3</v>
      </c>
      <c r="AL144" s="1310"/>
      <c r="AM144" s="1311">
        <f>'3.1Cost by Sub-contractors'!L10</f>
        <v>27.87</v>
      </c>
      <c r="AN144" s="1312"/>
      <c r="AO144" s="1313">
        <f>AK144*AM144</f>
        <v>83.61</v>
      </c>
      <c r="AP144" s="1264"/>
      <c r="AQ144" s="782"/>
      <c r="AR144" s="1315"/>
    </row>
    <row r="145" spans="1:44" ht="7.5" customHeight="1">
      <c r="A145" s="172"/>
      <c r="B145" s="544"/>
      <c r="C145" s="2401"/>
      <c r="D145" s="2402"/>
      <c r="E145" s="2417" t="str">
        <f>'4.1Plan'!D283</f>
        <v>MLA2-3</v>
      </c>
      <c r="F145" s="2418"/>
      <c r="G145" s="1266" t="str">
        <f>'4.1Plan'!G284</f>
        <v>NEE114</v>
      </c>
      <c r="H145" s="2419">
        <f>'4.1Plan'!V284</f>
        <v>93000</v>
      </c>
      <c r="I145" s="2420"/>
      <c r="J145" s="1267"/>
      <c r="K145" s="1268" t="s">
        <v>30</v>
      </c>
      <c r="L145" s="2420">
        <f>'4.1Plan'!X284</f>
        <v>94300</v>
      </c>
      <c r="M145" s="2420"/>
      <c r="N145" s="1269"/>
      <c r="O145" s="1270">
        <f>'4.1Plan'!AB284</f>
        <v>1300</v>
      </c>
      <c r="P145" s="1271"/>
      <c r="Q145" s="1317"/>
      <c r="R145" s="1318"/>
      <c r="S145" s="201"/>
      <c r="T145" s="204"/>
      <c r="U145" s="1321"/>
      <c r="V145" s="1322"/>
      <c r="W145" s="205"/>
      <c r="X145" s="1323"/>
      <c r="Y145" s="201"/>
      <c r="Z145" s="204"/>
      <c r="AA145" s="1321"/>
      <c r="AB145" s="1322"/>
      <c r="AC145" s="205"/>
      <c r="AD145" s="1323"/>
      <c r="AE145" s="201"/>
      <c r="AF145" s="204"/>
      <c r="AG145" s="1321"/>
      <c r="AH145" s="1322"/>
      <c r="AI145" s="205"/>
      <c r="AJ145" s="1323"/>
      <c r="AK145" s="201"/>
      <c r="AL145" s="204"/>
      <c r="AM145" s="1321"/>
      <c r="AN145" s="1322"/>
      <c r="AO145" s="205"/>
      <c r="AP145" s="1323"/>
      <c r="AQ145" s="778"/>
      <c r="AR145" s="914" t="s">
        <v>832</v>
      </c>
    </row>
    <row r="146" spans="1:44" ht="7.5" customHeight="1">
      <c r="A146" s="172"/>
      <c r="B146" s="575"/>
      <c r="C146" s="2401"/>
      <c r="D146" s="2402"/>
      <c r="E146" s="2403"/>
      <c r="F146" s="2404"/>
      <c r="G146" s="1279" t="str">
        <f>'4.1Plan'!G286</f>
        <v>NEE115</v>
      </c>
      <c r="H146" s="2421">
        <f>'4.1Plan'!V286</f>
        <v>94336</v>
      </c>
      <c r="I146" s="2416"/>
      <c r="J146" s="1280"/>
      <c r="K146" s="1281" t="s">
        <v>30</v>
      </c>
      <c r="L146" s="2416">
        <f>'4.1Plan'!X286</f>
        <v>95700</v>
      </c>
      <c r="M146" s="2416"/>
      <c r="N146" s="1282"/>
      <c r="O146" s="1283">
        <f>'4.1Plan'!AB286</f>
        <v>1364</v>
      </c>
      <c r="P146" s="1284"/>
      <c r="Q146" s="1285">
        <v>1</v>
      </c>
      <c r="R146" s="1286"/>
      <c r="S146" s="197">
        <f>Q146*$G$3</f>
        <v>7</v>
      </c>
      <c r="T146" s="1287"/>
      <c r="U146" s="1288"/>
      <c r="V146" s="1289"/>
      <c r="W146" s="1290"/>
      <c r="X146" s="1291"/>
      <c r="Y146" s="201">
        <f>ROUND($G$3/$G$4,0)*Q146</f>
        <v>4</v>
      </c>
      <c r="Z146" s="1287"/>
      <c r="AA146" s="1288"/>
      <c r="AB146" s="1289"/>
      <c r="AC146" s="1290"/>
      <c r="AD146" s="1291"/>
      <c r="AE146" s="201">
        <f>ROUND(Y146*$G$5,0)</f>
        <v>1</v>
      </c>
      <c r="AF146" s="1287"/>
      <c r="AG146" s="1288"/>
      <c r="AH146" s="1289"/>
      <c r="AI146" s="1290"/>
      <c r="AJ146" s="1291"/>
      <c r="AK146" s="201">
        <f>ROUND(Y146*$G$6,0)</f>
        <v>1</v>
      </c>
      <c r="AL146" s="1300"/>
      <c r="AM146" s="1301"/>
      <c r="AN146" s="1302"/>
      <c r="AO146" s="1303"/>
      <c r="AP146" s="1304"/>
      <c r="AQ146" s="743"/>
      <c r="AR146" s="739" t="s">
        <v>802</v>
      </c>
    </row>
    <row r="147" spans="1:44" ht="7.5" customHeight="1">
      <c r="A147" s="172"/>
      <c r="B147" s="575"/>
      <c r="C147" s="2401"/>
      <c r="D147" s="2402"/>
      <c r="E147" s="2403"/>
      <c r="F147" s="2404"/>
      <c r="G147" s="1279" t="str">
        <f>'4.1Plan'!G288</f>
        <v>NEE116</v>
      </c>
      <c r="H147" s="2421">
        <f>'4.1Plan'!V288</f>
        <v>95736</v>
      </c>
      <c r="I147" s="2416"/>
      <c r="J147" s="1280"/>
      <c r="K147" s="1281" t="s">
        <v>30</v>
      </c>
      <c r="L147" s="2416">
        <f>'4.1Plan'!X288</f>
        <v>99710</v>
      </c>
      <c r="M147" s="2416"/>
      <c r="N147" s="1282"/>
      <c r="O147" s="1283">
        <f>'4.1Plan'!AB288</f>
        <v>3974</v>
      </c>
      <c r="P147" s="1284"/>
      <c r="Q147" s="1285">
        <v>3</v>
      </c>
      <c r="R147" s="1286"/>
      <c r="S147" s="201">
        <f>Q147*$G$3</f>
        <v>21</v>
      </c>
      <c r="T147" s="1287"/>
      <c r="U147" s="1288"/>
      <c r="V147" s="1289"/>
      <c r="W147" s="1290"/>
      <c r="X147" s="1291"/>
      <c r="Y147" s="201">
        <f>ROUND($G$3/$G$4,0)*Q147</f>
        <v>12</v>
      </c>
      <c r="Z147" s="1287"/>
      <c r="AA147" s="1288"/>
      <c r="AB147" s="1289"/>
      <c r="AC147" s="1290"/>
      <c r="AD147" s="1291"/>
      <c r="AE147" s="201">
        <f>ROUND(Y147*$G$5,0)</f>
        <v>3</v>
      </c>
      <c r="AF147" s="1287"/>
      <c r="AG147" s="1288"/>
      <c r="AH147" s="1289"/>
      <c r="AI147" s="1290"/>
      <c r="AJ147" s="1291"/>
      <c r="AK147" s="201">
        <f>ROUND(Y147*$G$6,0)</f>
        <v>3</v>
      </c>
      <c r="AL147" s="1300"/>
      <c r="AM147" s="1301"/>
      <c r="AN147" s="1302"/>
      <c r="AO147" s="1303"/>
      <c r="AP147" s="1304"/>
      <c r="AQ147" s="743"/>
      <c r="AR147" s="739" t="s">
        <v>817</v>
      </c>
    </row>
    <row r="148" spans="1:44" ht="7.5" customHeight="1">
      <c r="A148" s="172"/>
      <c r="B148" s="575"/>
      <c r="C148" s="2401"/>
      <c r="D148" s="2402"/>
      <c r="E148" s="2403"/>
      <c r="F148" s="2404"/>
      <c r="G148" s="1279" t="str">
        <f>'4.1Plan'!G290</f>
        <v>NEE117</v>
      </c>
      <c r="H148" s="2421">
        <f>'4.1Plan'!V290</f>
        <v>99710</v>
      </c>
      <c r="I148" s="2416"/>
      <c r="J148" s="1280"/>
      <c r="K148" s="1281" t="s">
        <v>30</v>
      </c>
      <c r="L148" s="2416">
        <f>'4.1Plan'!X290</f>
        <v>100000</v>
      </c>
      <c r="M148" s="2416"/>
      <c r="N148" s="1282"/>
      <c r="O148" s="1283">
        <f>'4.1Plan'!AB290</f>
        <v>290</v>
      </c>
      <c r="P148" s="1284"/>
      <c r="Q148" s="1298"/>
      <c r="R148" s="1299"/>
      <c r="S148" s="201"/>
      <c r="T148" s="1300"/>
      <c r="U148" s="1301"/>
      <c r="V148" s="1302"/>
      <c r="W148" s="1303"/>
      <c r="X148" s="1304"/>
      <c r="Y148" s="201"/>
      <c r="Z148" s="1300"/>
      <c r="AA148" s="1301"/>
      <c r="AB148" s="1302"/>
      <c r="AC148" s="1303"/>
      <c r="AD148" s="1304"/>
      <c r="AE148" s="201"/>
      <c r="AF148" s="1300"/>
      <c r="AG148" s="1301"/>
      <c r="AH148" s="1302"/>
      <c r="AI148" s="1303"/>
      <c r="AJ148" s="1304"/>
      <c r="AK148" s="201"/>
      <c r="AL148" s="1300"/>
      <c r="AM148" s="1301"/>
      <c r="AN148" s="1302"/>
      <c r="AO148" s="1303"/>
      <c r="AP148" s="1304"/>
      <c r="AQ148" s="918"/>
      <c r="AR148" s="914" t="s">
        <v>833</v>
      </c>
    </row>
    <row r="149" spans="1:44" s="202" customFormat="1" ht="7.5" customHeight="1">
      <c r="A149" s="813"/>
      <c r="B149" s="1342"/>
      <c r="C149" s="2466"/>
      <c r="D149" s="2467"/>
      <c r="E149" s="2466"/>
      <c r="F149" s="2467"/>
      <c r="G149" s="2422" t="s">
        <v>848</v>
      </c>
      <c r="H149" s="2423"/>
      <c r="I149" s="2423"/>
      <c r="J149" s="2423"/>
      <c r="K149" s="2423"/>
      <c r="L149" s="2423"/>
      <c r="M149" s="2423"/>
      <c r="N149" s="2424"/>
      <c r="O149" s="1306">
        <f>SUM(O145:O148)</f>
        <v>6928</v>
      </c>
      <c r="P149" s="1307"/>
      <c r="Q149" s="1308">
        <f>SUM(Q145:Q148)</f>
        <v>4</v>
      </c>
      <c r="R149" s="1309"/>
      <c r="S149" s="1320">
        <f>SUM(S145:S148)</f>
        <v>28</v>
      </c>
      <c r="T149" s="1310"/>
      <c r="U149" s="1311">
        <f>'3.1Cost by Sub-contractors'!L7</f>
        <v>51.08</v>
      </c>
      <c r="V149" s="1312"/>
      <c r="W149" s="1313">
        <f>S149*U149</f>
        <v>1430.24</v>
      </c>
      <c r="X149" s="1264"/>
      <c r="Y149" s="1320">
        <f>SUM(Y145:Y148)</f>
        <v>16</v>
      </c>
      <c r="Z149" s="1310"/>
      <c r="AA149" s="2405" t="str">
        <f>'3.1Cost by Sub-contractors'!L8</f>
        <v>-</v>
      </c>
      <c r="AB149" s="2407"/>
      <c r="AC149" s="2405" t="s">
        <v>847</v>
      </c>
      <c r="AD149" s="2406"/>
      <c r="AE149" s="1320">
        <f>SUM(AE145:AE148)</f>
        <v>4</v>
      </c>
      <c r="AF149" s="1310"/>
      <c r="AG149" s="1311">
        <f>'3.1Cost by Sub-contractors'!L9</f>
        <v>44.07</v>
      </c>
      <c r="AH149" s="1312"/>
      <c r="AI149" s="1313">
        <f>AE149*AG149</f>
        <v>176.28</v>
      </c>
      <c r="AJ149" s="1264"/>
      <c r="AK149" s="1320">
        <f>SUM(AK145:AK148)</f>
        <v>4</v>
      </c>
      <c r="AL149" s="1310"/>
      <c r="AM149" s="1311">
        <f>'3.1Cost by Sub-contractors'!L10</f>
        <v>27.87</v>
      </c>
      <c r="AN149" s="1312"/>
      <c r="AO149" s="1313">
        <f>AK149*AM149</f>
        <v>111.48</v>
      </c>
      <c r="AP149" s="1264"/>
      <c r="AQ149" s="782"/>
      <c r="AR149" s="1315"/>
    </row>
    <row r="150" spans="1:44" ht="7.5" customHeight="1">
      <c r="A150" s="810"/>
      <c r="B150" s="586" t="str">
        <f>'4.1Plan'!B294</f>
        <v>Quang Ngai</v>
      </c>
      <c r="C150" s="2454" t="str">
        <f>'4.1Plan'!C294</f>
        <v>PKGA3</v>
      </c>
      <c r="D150" s="2455"/>
      <c r="E150" s="2417" t="str">
        <f>'4.1Plan'!D294</f>
        <v>MLA3-1</v>
      </c>
      <c r="F150" s="2418"/>
      <c r="G150" s="1266" t="str">
        <f>'4.1Plan'!G295</f>
        <v>NEE118</v>
      </c>
      <c r="H150" s="2419">
        <f>'4.1Plan'!V295</f>
        <v>100000</v>
      </c>
      <c r="I150" s="2420"/>
      <c r="J150" s="1267"/>
      <c r="K150" s="1268" t="s">
        <v>30</v>
      </c>
      <c r="L150" s="2420">
        <f>'4.1Plan'!X295</f>
        <v>100282</v>
      </c>
      <c r="M150" s="2420"/>
      <c r="N150" s="1269"/>
      <c r="O150" s="1270">
        <f>'4.1Plan'!AB295</f>
        <v>282</v>
      </c>
      <c r="P150" s="1271"/>
      <c r="Q150" s="1272"/>
      <c r="R150" s="1273"/>
      <c r="S150" s="196"/>
      <c r="T150" s="1274"/>
      <c r="U150" s="1275"/>
      <c r="V150" s="1276"/>
      <c r="W150" s="1277"/>
      <c r="X150" s="1278"/>
      <c r="Y150" s="196"/>
      <c r="Z150" s="1274"/>
      <c r="AA150" s="1275"/>
      <c r="AB150" s="1276"/>
      <c r="AC150" s="1277"/>
      <c r="AD150" s="1278"/>
      <c r="AE150" s="196"/>
      <c r="AF150" s="1274"/>
      <c r="AG150" s="1275"/>
      <c r="AH150" s="1276"/>
      <c r="AI150" s="1277"/>
      <c r="AJ150" s="1278"/>
      <c r="AK150" s="196"/>
      <c r="AL150" s="1274"/>
      <c r="AM150" s="1275"/>
      <c r="AN150" s="1276"/>
      <c r="AO150" s="1277"/>
      <c r="AP150" s="1278"/>
      <c r="AQ150" s="734"/>
      <c r="AR150" s="607" t="s">
        <v>833</v>
      </c>
    </row>
    <row r="151" spans="1:44" ht="7.5" customHeight="1">
      <c r="A151" s="172"/>
      <c r="B151" s="575"/>
      <c r="C151" s="2401"/>
      <c r="D151" s="2402"/>
      <c r="E151" s="2403"/>
      <c r="F151" s="2404"/>
      <c r="G151" s="1279" t="str">
        <f>'4.1Plan'!G297</f>
        <v>NEE119</v>
      </c>
      <c r="H151" s="2421">
        <f>'4.1Plan'!V297</f>
        <v>100318</v>
      </c>
      <c r="I151" s="2416"/>
      <c r="J151" s="1280"/>
      <c r="K151" s="1281" t="s">
        <v>30</v>
      </c>
      <c r="L151" s="2416">
        <f>'4.1Plan'!X297</f>
        <v>102255</v>
      </c>
      <c r="M151" s="2416"/>
      <c r="N151" s="1282"/>
      <c r="O151" s="1283">
        <f>'4.1Plan'!AB297</f>
        <v>1937</v>
      </c>
      <c r="P151" s="1284"/>
      <c r="Q151" s="1285">
        <v>1</v>
      </c>
      <c r="R151" s="1286"/>
      <c r="S151" s="197">
        <f>Q151*$G$3</f>
        <v>7</v>
      </c>
      <c r="T151" s="1287"/>
      <c r="U151" s="1288"/>
      <c r="V151" s="1289"/>
      <c r="W151" s="1290"/>
      <c r="X151" s="1291"/>
      <c r="Y151" s="201">
        <f>ROUND($G$3/$G$4,0)*Q151</f>
        <v>4</v>
      </c>
      <c r="Z151" s="1287"/>
      <c r="AA151" s="1288"/>
      <c r="AB151" s="1289"/>
      <c r="AC151" s="1290"/>
      <c r="AD151" s="1291"/>
      <c r="AE151" s="201">
        <f>ROUND(Y151*$G$5,0)</f>
        <v>1</v>
      </c>
      <c r="AF151" s="1287"/>
      <c r="AG151" s="1288"/>
      <c r="AH151" s="1289"/>
      <c r="AI151" s="1290"/>
      <c r="AJ151" s="1291"/>
      <c r="AK151" s="201">
        <f>ROUND(Y151*$G$6,0)</f>
        <v>1</v>
      </c>
      <c r="AL151" s="1300"/>
      <c r="AM151" s="1301"/>
      <c r="AN151" s="1302"/>
      <c r="AO151" s="1303"/>
      <c r="AP151" s="1304"/>
      <c r="AQ151" s="743"/>
      <c r="AR151" s="739" t="s">
        <v>802</v>
      </c>
    </row>
    <row r="152" spans="1:44" ht="7.5" customHeight="1">
      <c r="A152" s="172"/>
      <c r="B152" s="575"/>
      <c r="C152" s="2401"/>
      <c r="D152" s="2402"/>
      <c r="E152" s="2403"/>
      <c r="F152" s="2404"/>
      <c r="G152" s="1279" t="str">
        <f>'4.1Plan'!G299</f>
        <v>NEE120</v>
      </c>
      <c r="H152" s="2421">
        <f>'4.1Plan'!V299</f>
        <v>102255</v>
      </c>
      <c r="I152" s="2416"/>
      <c r="J152" s="1280"/>
      <c r="K152" s="1281" t="s">
        <v>30</v>
      </c>
      <c r="L152" s="2416">
        <f>'4.1Plan'!X299</f>
        <v>103221</v>
      </c>
      <c r="M152" s="2416"/>
      <c r="N152" s="1282"/>
      <c r="O152" s="1283">
        <f>'4.1Plan'!AB299</f>
        <v>966</v>
      </c>
      <c r="P152" s="1284"/>
      <c r="Q152" s="1285"/>
      <c r="R152" s="1286"/>
      <c r="S152" s="197"/>
      <c r="T152" s="1287"/>
      <c r="U152" s="1288"/>
      <c r="V152" s="1289"/>
      <c r="W152" s="1290"/>
      <c r="X152" s="1291"/>
      <c r="Y152" s="197"/>
      <c r="Z152" s="1287"/>
      <c r="AA152" s="1288"/>
      <c r="AB152" s="1289"/>
      <c r="AC152" s="1290"/>
      <c r="AD152" s="1291"/>
      <c r="AE152" s="197"/>
      <c r="AF152" s="1287"/>
      <c r="AG152" s="1288"/>
      <c r="AH152" s="1289"/>
      <c r="AI152" s="1290"/>
      <c r="AJ152" s="1291"/>
      <c r="AK152" s="197"/>
      <c r="AL152" s="1287"/>
      <c r="AM152" s="1288"/>
      <c r="AN152" s="1289"/>
      <c r="AO152" s="1290"/>
      <c r="AP152" s="1291"/>
      <c r="AQ152" s="743"/>
      <c r="AR152" s="739" t="s">
        <v>795</v>
      </c>
    </row>
    <row r="153" spans="1:44" ht="7.5" customHeight="1">
      <c r="A153" s="172"/>
      <c r="B153" s="544"/>
      <c r="C153" s="2401"/>
      <c r="D153" s="2402"/>
      <c r="E153" s="2403"/>
      <c r="F153" s="2404"/>
      <c r="G153" s="1279" t="str">
        <f>'4.1Plan'!G301</f>
        <v>NEE121</v>
      </c>
      <c r="H153" s="2421">
        <f>'4.1Plan'!V301</f>
        <v>103287</v>
      </c>
      <c r="I153" s="2416"/>
      <c r="J153" s="1280"/>
      <c r="K153" s="1281" t="s">
        <v>30</v>
      </c>
      <c r="L153" s="2416">
        <f>'4.1Plan'!X301</f>
        <v>105000</v>
      </c>
      <c r="M153" s="2416"/>
      <c r="N153" s="1282"/>
      <c r="O153" s="1283">
        <f>'4.1Plan'!AB301</f>
        <v>1713</v>
      </c>
      <c r="P153" s="1284"/>
      <c r="Q153" s="1285"/>
      <c r="R153" s="1286"/>
      <c r="S153" s="197"/>
      <c r="T153" s="1287"/>
      <c r="U153" s="1288"/>
      <c r="V153" s="1289"/>
      <c r="W153" s="1290"/>
      <c r="X153" s="1291"/>
      <c r="Y153" s="197"/>
      <c r="Z153" s="1287"/>
      <c r="AA153" s="1288"/>
      <c r="AB153" s="1289"/>
      <c r="AC153" s="1290"/>
      <c r="AD153" s="1291"/>
      <c r="AE153" s="197"/>
      <c r="AF153" s="1287"/>
      <c r="AG153" s="1288"/>
      <c r="AH153" s="1289"/>
      <c r="AI153" s="1290"/>
      <c r="AJ153" s="1291"/>
      <c r="AK153" s="197"/>
      <c r="AL153" s="1287"/>
      <c r="AM153" s="1288"/>
      <c r="AN153" s="1289"/>
      <c r="AO153" s="1290"/>
      <c r="AP153" s="1291"/>
      <c r="AQ153" s="743"/>
      <c r="AR153" s="739" t="s">
        <v>834</v>
      </c>
    </row>
    <row r="154" spans="1:44" s="202" customFormat="1" ht="7.5" customHeight="1">
      <c r="A154" s="893"/>
      <c r="B154" s="1319"/>
      <c r="C154" s="2401"/>
      <c r="D154" s="2402"/>
      <c r="E154" s="2466"/>
      <c r="F154" s="2467"/>
      <c r="G154" s="2422" t="s">
        <v>848</v>
      </c>
      <c r="H154" s="2423"/>
      <c r="I154" s="2423"/>
      <c r="J154" s="2423"/>
      <c r="K154" s="2423"/>
      <c r="L154" s="2423"/>
      <c r="M154" s="2423"/>
      <c r="N154" s="2424"/>
      <c r="O154" s="1306">
        <f>SUM(O150:O153)</f>
        <v>4898</v>
      </c>
      <c r="P154" s="1307"/>
      <c r="Q154" s="1308">
        <f>SUM(Q150:Q153)</f>
        <v>1</v>
      </c>
      <c r="R154" s="1309"/>
      <c r="S154" s="206">
        <f>SUM(S150:S153)</f>
        <v>7</v>
      </c>
      <c r="T154" s="1310"/>
      <c r="U154" s="1311">
        <f>'3.1Cost by Sub-contractors'!L7</f>
        <v>51.08</v>
      </c>
      <c r="V154" s="1312"/>
      <c r="W154" s="1313">
        <f>S154*U154</f>
        <v>357.56</v>
      </c>
      <c r="X154" s="1264"/>
      <c r="Y154" s="206">
        <f>SUM(Y150:Y153)</f>
        <v>4</v>
      </c>
      <c r="Z154" s="1310"/>
      <c r="AA154" s="2405" t="str">
        <f>'3.1Cost by Sub-contractors'!L8</f>
        <v>-</v>
      </c>
      <c r="AB154" s="2407"/>
      <c r="AC154" s="2405" t="s">
        <v>847</v>
      </c>
      <c r="AD154" s="2406"/>
      <c r="AE154" s="206">
        <f>SUM(AE150:AE153)</f>
        <v>1</v>
      </c>
      <c r="AF154" s="1310"/>
      <c r="AG154" s="1311">
        <f>'3.1Cost by Sub-contractors'!L9</f>
        <v>44.07</v>
      </c>
      <c r="AH154" s="1312"/>
      <c r="AI154" s="1313">
        <f>AE154*AG154</f>
        <v>44.07</v>
      </c>
      <c r="AJ154" s="1264"/>
      <c r="AK154" s="206">
        <f>SUM(AK150:AK153)</f>
        <v>1</v>
      </c>
      <c r="AL154" s="1310"/>
      <c r="AM154" s="1311">
        <f>'3.1Cost by Sub-contractors'!L10</f>
        <v>27.87</v>
      </c>
      <c r="AN154" s="1312"/>
      <c r="AO154" s="1313">
        <f>AK154*AM154</f>
        <v>27.87</v>
      </c>
      <c r="AP154" s="1264"/>
      <c r="AQ154" s="782"/>
      <c r="AR154" s="1315"/>
    </row>
    <row r="155" spans="1:44" ht="7.5" customHeight="1">
      <c r="A155" s="172"/>
      <c r="B155" s="544"/>
      <c r="C155" s="2401"/>
      <c r="D155" s="2402"/>
      <c r="E155" s="2417" t="str">
        <f>'4.1Plan'!D307</f>
        <v>MLA3-2</v>
      </c>
      <c r="F155" s="2418"/>
      <c r="G155" s="1266" t="str">
        <f>'4.1Plan'!G308</f>
        <v>NEE122</v>
      </c>
      <c r="H155" s="2419">
        <f>'4.1Plan'!V308</f>
        <v>105000</v>
      </c>
      <c r="I155" s="2420"/>
      <c r="J155" s="1267"/>
      <c r="K155" s="1268" t="s">
        <v>30</v>
      </c>
      <c r="L155" s="2420">
        <f>'4.1Plan'!X308</f>
        <v>105310</v>
      </c>
      <c r="M155" s="2420"/>
      <c r="N155" s="1269"/>
      <c r="O155" s="1270">
        <f>'4.1Plan'!AB308</f>
        <v>310</v>
      </c>
      <c r="P155" s="1271"/>
      <c r="Q155" s="1317"/>
      <c r="R155" s="1318"/>
      <c r="S155" s="201"/>
      <c r="T155" s="204"/>
      <c r="U155" s="1321"/>
      <c r="V155" s="1322"/>
      <c r="W155" s="205"/>
      <c r="X155" s="1323"/>
      <c r="Y155" s="201"/>
      <c r="Z155" s="204"/>
      <c r="AA155" s="1321"/>
      <c r="AB155" s="1322"/>
      <c r="AC155" s="205"/>
      <c r="AD155" s="1323"/>
      <c r="AE155" s="201"/>
      <c r="AF155" s="204"/>
      <c r="AG155" s="1321"/>
      <c r="AH155" s="1322"/>
      <c r="AI155" s="205"/>
      <c r="AJ155" s="1323"/>
      <c r="AK155" s="201"/>
      <c r="AL155" s="204"/>
      <c r="AM155" s="1321"/>
      <c r="AN155" s="1322"/>
      <c r="AO155" s="205"/>
      <c r="AP155" s="1323"/>
      <c r="AQ155" s="778"/>
      <c r="AR155" s="914" t="s">
        <v>834</v>
      </c>
    </row>
    <row r="156" spans="1:44" ht="7.5" customHeight="1">
      <c r="A156" s="172"/>
      <c r="B156" s="544"/>
      <c r="C156" s="2401"/>
      <c r="D156" s="2402"/>
      <c r="E156" s="2403"/>
      <c r="F156" s="2404"/>
      <c r="G156" s="1279" t="str">
        <f>'4.1Plan'!G310</f>
        <v>NEE123</v>
      </c>
      <c r="H156" s="2421">
        <f>'4.1Plan'!V310</f>
        <v>105346</v>
      </c>
      <c r="I156" s="2416"/>
      <c r="J156" s="1280"/>
      <c r="K156" s="1281" t="s">
        <v>30</v>
      </c>
      <c r="L156" s="2416">
        <f>'4.1Plan'!X310</f>
        <v>106676</v>
      </c>
      <c r="M156" s="2416"/>
      <c r="N156" s="1282"/>
      <c r="O156" s="1283">
        <f>'4.1Plan'!AB310</f>
        <v>1330</v>
      </c>
      <c r="P156" s="1284"/>
      <c r="Q156" s="1285">
        <v>1</v>
      </c>
      <c r="R156" s="1286"/>
      <c r="S156" s="197">
        <f>Q156*$G$3</f>
        <v>7</v>
      </c>
      <c r="T156" s="1287"/>
      <c r="U156" s="1288"/>
      <c r="V156" s="1289"/>
      <c r="W156" s="1290"/>
      <c r="X156" s="1291"/>
      <c r="Y156" s="201">
        <f>ROUND($G$3/$G$4,0)*Q156</f>
        <v>4</v>
      </c>
      <c r="Z156" s="1287"/>
      <c r="AA156" s="1288"/>
      <c r="AB156" s="1289"/>
      <c r="AC156" s="1290"/>
      <c r="AD156" s="1291"/>
      <c r="AE156" s="201">
        <f>ROUND(Y156*$G$5,0)</f>
        <v>1</v>
      </c>
      <c r="AF156" s="1287"/>
      <c r="AG156" s="1288"/>
      <c r="AH156" s="1289"/>
      <c r="AI156" s="1290"/>
      <c r="AJ156" s="1291"/>
      <c r="AK156" s="201">
        <f>ROUND(Y156*$G$6,0)</f>
        <v>1</v>
      </c>
      <c r="AL156" s="1300"/>
      <c r="AM156" s="1301"/>
      <c r="AN156" s="1302"/>
      <c r="AO156" s="1303"/>
      <c r="AP156" s="1304"/>
      <c r="AQ156" s="743"/>
      <c r="AR156" s="739" t="s">
        <v>802</v>
      </c>
    </row>
    <row r="157" spans="1:44" ht="7.5" customHeight="1">
      <c r="A157" s="172"/>
      <c r="B157" s="544"/>
      <c r="C157" s="2401"/>
      <c r="D157" s="2402"/>
      <c r="E157" s="2403"/>
      <c r="F157" s="2404"/>
      <c r="G157" s="1279" t="str">
        <f>'4.1Plan'!G312</f>
        <v>NEE124</v>
      </c>
      <c r="H157" s="2421">
        <f>'4.1Plan'!V312</f>
        <v>106742</v>
      </c>
      <c r="I157" s="2416"/>
      <c r="J157" s="1280"/>
      <c r="K157" s="1281" t="s">
        <v>785</v>
      </c>
      <c r="L157" s="2416">
        <f>'4.1Plan'!X312</f>
        <v>108478</v>
      </c>
      <c r="M157" s="2416"/>
      <c r="N157" s="1282"/>
      <c r="O157" s="1283">
        <f>'4.1Plan'!AB312</f>
        <v>1736</v>
      </c>
      <c r="P157" s="1284"/>
      <c r="Q157" s="1285">
        <v>1</v>
      </c>
      <c r="R157" s="1286"/>
      <c r="S157" s="201">
        <f>Q157*$G$3</f>
        <v>7</v>
      </c>
      <c r="T157" s="1287"/>
      <c r="U157" s="1288"/>
      <c r="V157" s="1289"/>
      <c r="W157" s="1290"/>
      <c r="X157" s="1291"/>
      <c r="Y157" s="201">
        <f>ROUND($G$3/$G$4,0)*Q157</f>
        <v>4</v>
      </c>
      <c r="Z157" s="1287"/>
      <c r="AA157" s="1288"/>
      <c r="AB157" s="1289"/>
      <c r="AC157" s="1290"/>
      <c r="AD157" s="1291"/>
      <c r="AE157" s="201">
        <f>ROUND(Y157*$G$5,0)</f>
        <v>1</v>
      </c>
      <c r="AF157" s="1287"/>
      <c r="AG157" s="1288"/>
      <c r="AH157" s="1289"/>
      <c r="AI157" s="1290"/>
      <c r="AJ157" s="1291"/>
      <c r="AK157" s="201">
        <f>ROUND(Y157*$G$6,0)</f>
        <v>1</v>
      </c>
      <c r="AL157" s="1300"/>
      <c r="AM157" s="1301"/>
      <c r="AN157" s="1302"/>
      <c r="AO157" s="1303"/>
      <c r="AP157" s="1304"/>
      <c r="AQ157" s="743"/>
      <c r="AR157" s="739" t="s">
        <v>802</v>
      </c>
    </row>
    <row r="158" spans="1:44" ht="7.5" customHeight="1">
      <c r="A158" s="172"/>
      <c r="B158" s="544"/>
      <c r="C158" s="2401"/>
      <c r="D158" s="2402"/>
      <c r="E158" s="2403"/>
      <c r="F158" s="2404"/>
      <c r="G158" s="1279" t="str">
        <f>'4.1Plan'!G314</f>
        <v>NEE125</v>
      </c>
      <c r="H158" s="2421">
        <f>'4.1Plan'!V314</f>
        <v>108478</v>
      </c>
      <c r="I158" s="2416"/>
      <c r="J158" s="1280"/>
      <c r="K158" s="1281" t="s">
        <v>785</v>
      </c>
      <c r="L158" s="2416">
        <f>'4.1Plan'!X314</f>
        <v>108982</v>
      </c>
      <c r="M158" s="2416"/>
      <c r="N158" s="1282"/>
      <c r="O158" s="1283">
        <f>'4.1Plan'!AB314</f>
        <v>504</v>
      </c>
      <c r="P158" s="1284"/>
      <c r="Q158" s="1285"/>
      <c r="R158" s="1286"/>
      <c r="S158" s="201"/>
      <c r="T158" s="1287"/>
      <c r="U158" s="1288"/>
      <c r="V158" s="1289"/>
      <c r="W158" s="1290"/>
      <c r="X158" s="1291"/>
      <c r="Y158" s="201"/>
      <c r="Z158" s="1287"/>
      <c r="AA158" s="1288"/>
      <c r="AB158" s="1289"/>
      <c r="AC158" s="1290"/>
      <c r="AD158" s="1291"/>
      <c r="AE158" s="201"/>
      <c r="AF158" s="1287"/>
      <c r="AG158" s="1288"/>
      <c r="AH158" s="1289"/>
      <c r="AI158" s="1290"/>
      <c r="AJ158" s="1291"/>
      <c r="AK158" s="201"/>
      <c r="AL158" s="1287"/>
      <c r="AM158" s="1288"/>
      <c r="AN158" s="1289"/>
      <c r="AO158" s="1290"/>
      <c r="AP158" s="1291"/>
      <c r="AQ158" s="743"/>
      <c r="AR158" s="739" t="s">
        <v>795</v>
      </c>
    </row>
    <row r="159" spans="1:44" ht="7.5" customHeight="1">
      <c r="A159" s="172"/>
      <c r="B159" s="544"/>
      <c r="C159" s="2401"/>
      <c r="D159" s="2402"/>
      <c r="E159" s="2403"/>
      <c r="F159" s="2404"/>
      <c r="G159" s="1279" t="str">
        <f>'4.1Plan'!G316</f>
        <v>NEE126</v>
      </c>
      <c r="H159" s="2421">
        <f>'4.1Plan'!V317</f>
        <v>109094</v>
      </c>
      <c r="I159" s="2416"/>
      <c r="J159" s="1280"/>
      <c r="K159" s="1281" t="s">
        <v>30</v>
      </c>
      <c r="L159" s="2416">
        <f>'4.1Plan'!X317</f>
        <v>109546</v>
      </c>
      <c r="M159" s="2416"/>
      <c r="N159" s="1282"/>
      <c r="O159" s="1283">
        <f>'4.1Plan'!AB316</f>
        <v>76</v>
      </c>
      <c r="P159" s="1284"/>
      <c r="Q159" s="1285"/>
      <c r="R159" s="1286"/>
      <c r="S159" s="201"/>
      <c r="T159" s="1287"/>
      <c r="U159" s="1288"/>
      <c r="V159" s="1289"/>
      <c r="W159" s="1290"/>
      <c r="X159" s="1291"/>
      <c r="Y159" s="201"/>
      <c r="Z159" s="1287"/>
      <c r="AA159" s="1288"/>
      <c r="AB159" s="1289"/>
      <c r="AC159" s="1290"/>
      <c r="AD159" s="1291"/>
      <c r="AE159" s="201"/>
      <c r="AF159" s="1287"/>
      <c r="AG159" s="1288"/>
      <c r="AH159" s="1289"/>
      <c r="AI159" s="1290"/>
      <c r="AJ159" s="1291"/>
      <c r="AK159" s="201"/>
      <c r="AL159" s="1287"/>
      <c r="AM159" s="1288"/>
      <c r="AN159" s="1289"/>
      <c r="AO159" s="1290"/>
      <c r="AP159" s="1291"/>
      <c r="AQ159" s="743"/>
      <c r="AR159" s="739" t="s">
        <v>795</v>
      </c>
    </row>
    <row r="160" spans="1:44" ht="7.5" customHeight="1">
      <c r="A160" s="172"/>
      <c r="B160" s="575"/>
      <c r="C160" s="2401"/>
      <c r="D160" s="2402"/>
      <c r="E160" s="2403"/>
      <c r="F160" s="2404"/>
      <c r="G160" s="1279" t="str">
        <f>'4.1Plan'!G318</f>
        <v>NEE127</v>
      </c>
      <c r="H160" s="2421">
        <f>'4.1Plan'!V318</f>
        <v>109546</v>
      </c>
      <c r="I160" s="2416"/>
      <c r="J160" s="1280"/>
      <c r="K160" s="1281" t="s">
        <v>30</v>
      </c>
      <c r="L160" s="2416">
        <f>'4.1Plan'!X318</f>
        <v>110000</v>
      </c>
      <c r="M160" s="2416"/>
      <c r="N160" s="1282"/>
      <c r="O160" s="1283">
        <f>'4.1Plan'!AB318</f>
        <v>454</v>
      </c>
      <c r="P160" s="1284"/>
      <c r="Q160" s="1285"/>
      <c r="R160" s="1286"/>
      <c r="S160" s="197"/>
      <c r="T160" s="1287"/>
      <c r="U160" s="1288"/>
      <c r="V160" s="1289"/>
      <c r="W160" s="1290"/>
      <c r="X160" s="1291"/>
      <c r="Y160" s="197"/>
      <c r="Z160" s="1287"/>
      <c r="AA160" s="1288"/>
      <c r="AB160" s="1289"/>
      <c r="AC160" s="1290"/>
      <c r="AD160" s="1291"/>
      <c r="AE160" s="197"/>
      <c r="AF160" s="1287"/>
      <c r="AG160" s="1288"/>
      <c r="AH160" s="1289"/>
      <c r="AI160" s="1290"/>
      <c r="AJ160" s="1291"/>
      <c r="AK160" s="197"/>
      <c r="AL160" s="1287"/>
      <c r="AM160" s="1288"/>
      <c r="AN160" s="1289"/>
      <c r="AO160" s="1290"/>
      <c r="AP160" s="1291"/>
      <c r="AQ160" s="743"/>
      <c r="AR160" s="739" t="s">
        <v>835</v>
      </c>
    </row>
    <row r="161" spans="1:44" s="202" customFormat="1" ht="7.5" customHeight="1">
      <c r="A161" s="893"/>
      <c r="B161" s="921"/>
      <c r="C161" s="2466"/>
      <c r="D161" s="2467"/>
      <c r="E161" s="2466"/>
      <c r="F161" s="2467"/>
      <c r="G161" s="2422" t="s">
        <v>848</v>
      </c>
      <c r="H161" s="2423"/>
      <c r="I161" s="2423"/>
      <c r="J161" s="2423"/>
      <c r="K161" s="2423"/>
      <c r="L161" s="2423"/>
      <c r="M161" s="2423"/>
      <c r="N161" s="2424"/>
      <c r="O161" s="1306">
        <f>SUM(O155:O160)</f>
        <v>4410</v>
      </c>
      <c r="P161" s="1307"/>
      <c r="Q161" s="1308">
        <f>SUM(Q155:Q160)</f>
        <v>2</v>
      </c>
      <c r="R161" s="1309"/>
      <c r="S161" s="1320">
        <f>SUM(S155:S160)</f>
        <v>14</v>
      </c>
      <c r="T161" s="1310"/>
      <c r="U161" s="1311">
        <f>'3.1Cost by Sub-contractors'!L7</f>
        <v>51.08</v>
      </c>
      <c r="V161" s="1312"/>
      <c r="W161" s="1313">
        <f>S161*U161</f>
        <v>715.12</v>
      </c>
      <c r="X161" s="1264"/>
      <c r="Y161" s="1320">
        <f>SUM(Y155:Y160)</f>
        <v>8</v>
      </c>
      <c r="Z161" s="1310"/>
      <c r="AA161" s="2405" t="str">
        <f>'3.1Cost by Sub-contractors'!L8</f>
        <v>-</v>
      </c>
      <c r="AB161" s="2407"/>
      <c r="AC161" s="2405" t="s">
        <v>847</v>
      </c>
      <c r="AD161" s="2406"/>
      <c r="AE161" s="1320">
        <f>SUM(AE155:AE160)</f>
        <v>2</v>
      </c>
      <c r="AF161" s="1310"/>
      <c r="AG161" s="1311">
        <f>'3.1Cost by Sub-contractors'!L9</f>
        <v>44.07</v>
      </c>
      <c r="AH161" s="1312"/>
      <c r="AI161" s="1313">
        <f>AE161*AG161</f>
        <v>88.14</v>
      </c>
      <c r="AJ161" s="1264"/>
      <c r="AK161" s="1320">
        <f>SUM(AK155:AK160)</f>
        <v>2</v>
      </c>
      <c r="AL161" s="1310"/>
      <c r="AM161" s="1311">
        <f>'3.1Cost by Sub-contractors'!L10</f>
        <v>27.87</v>
      </c>
      <c r="AN161" s="1312"/>
      <c r="AO161" s="1313">
        <f>AK161*AM161</f>
        <v>55.74</v>
      </c>
      <c r="AP161" s="1264"/>
      <c r="AQ161" s="782"/>
      <c r="AR161" s="1315"/>
    </row>
    <row r="162" spans="1:44" ht="7.5" customHeight="1">
      <c r="A162" s="172"/>
      <c r="B162" s="575"/>
      <c r="C162" s="2454" t="str">
        <f>'4.1Plan'!C321</f>
        <v>PKGA4</v>
      </c>
      <c r="D162" s="2455"/>
      <c r="E162" s="2417" t="str">
        <f>'4.1Plan'!D321</f>
        <v>MLA4-1</v>
      </c>
      <c r="F162" s="2418"/>
      <c r="G162" s="1266" t="str">
        <f>'4.1Plan'!G322</f>
        <v>NEE128</v>
      </c>
      <c r="H162" s="2419">
        <f>'4.1Plan'!V322</f>
        <v>110000</v>
      </c>
      <c r="I162" s="2420"/>
      <c r="J162" s="1267"/>
      <c r="K162" s="1268" t="s">
        <v>30</v>
      </c>
      <c r="L162" s="2420">
        <f>'4.1Plan'!X322</f>
        <v>110095</v>
      </c>
      <c r="M162" s="2420"/>
      <c r="N162" s="1269"/>
      <c r="O162" s="1270">
        <f>'4.1Plan'!AB322</f>
        <v>95</v>
      </c>
      <c r="P162" s="1271"/>
      <c r="Q162" s="1317"/>
      <c r="R162" s="1318"/>
      <c r="S162" s="203"/>
      <c r="T162" s="204"/>
      <c r="U162" s="1321"/>
      <c r="V162" s="1322"/>
      <c r="W162" s="205"/>
      <c r="X162" s="1323"/>
      <c r="Y162" s="203"/>
      <c r="Z162" s="204"/>
      <c r="AA162" s="1321"/>
      <c r="AB162" s="1322"/>
      <c r="AC162" s="205"/>
      <c r="AD162" s="1323"/>
      <c r="AE162" s="203"/>
      <c r="AF162" s="204"/>
      <c r="AG162" s="1321"/>
      <c r="AH162" s="1322"/>
      <c r="AI162" s="205"/>
      <c r="AJ162" s="1323"/>
      <c r="AK162" s="203"/>
      <c r="AL162" s="204"/>
      <c r="AM162" s="1321"/>
      <c r="AN162" s="1322"/>
      <c r="AO162" s="205"/>
      <c r="AP162" s="1323"/>
      <c r="AQ162" s="778"/>
      <c r="AR162" s="914" t="s">
        <v>835</v>
      </c>
    </row>
    <row r="163" spans="1:44" ht="7.5" customHeight="1">
      <c r="A163" s="172"/>
      <c r="B163" s="575"/>
      <c r="C163" s="2401"/>
      <c r="D163" s="2402"/>
      <c r="E163" s="2403"/>
      <c r="F163" s="2404"/>
      <c r="G163" s="1279" t="str">
        <f>'4.1Plan'!G324</f>
        <v>NEE129</v>
      </c>
      <c r="H163" s="2421">
        <f>'4.1Plan'!V324</f>
        <v>110161</v>
      </c>
      <c r="I163" s="2416"/>
      <c r="J163" s="1280"/>
      <c r="K163" s="1281" t="s">
        <v>30</v>
      </c>
      <c r="L163" s="2416">
        <f>'4.1Plan'!X324</f>
        <v>110874</v>
      </c>
      <c r="M163" s="2416"/>
      <c r="N163" s="1282"/>
      <c r="O163" s="1283">
        <f>'4.1Plan'!AB324</f>
        <v>713</v>
      </c>
      <c r="P163" s="1284"/>
      <c r="Q163" s="1285"/>
      <c r="R163" s="1286"/>
      <c r="S163" s="197"/>
      <c r="T163" s="1287"/>
      <c r="U163" s="1288"/>
      <c r="V163" s="1289"/>
      <c r="W163" s="1290"/>
      <c r="X163" s="1291"/>
      <c r="Y163" s="197"/>
      <c r="Z163" s="1287"/>
      <c r="AA163" s="1288"/>
      <c r="AB163" s="1289"/>
      <c r="AC163" s="1290"/>
      <c r="AD163" s="1291"/>
      <c r="AE163" s="197"/>
      <c r="AF163" s="1287"/>
      <c r="AG163" s="1288"/>
      <c r="AH163" s="1289"/>
      <c r="AI163" s="1290"/>
      <c r="AJ163" s="1291"/>
      <c r="AK163" s="197"/>
      <c r="AL163" s="1287"/>
      <c r="AM163" s="1288"/>
      <c r="AN163" s="1289"/>
      <c r="AO163" s="1290"/>
      <c r="AP163" s="1291"/>
      <c r="AQ163" s="743"/>
      <c r="AR163" s="739" t="s">
        <v>143</v>
      </c>
    </row>
    <row r="164" spans="1:44" ht="7.5" customHeight="1">
      <c r="A164" s="172"/>
      <c r="B164" s="575"/>
      <c r="C164" s="2401"/>
      <c r="D164" s="2402"/>
      <c r="E164" s="2403"/>
      <c r="F164" s="2404"/>
      <c r="G164" s="1279" t="str">
        <f>'4.1Plan'!G326</f>
        <v>NEE130</v>
      </c>
      <c r="H164" s="2421">
        <f>'4.1Plan'!V326</f>
        <v>111366</v>
      </c>
      <c r="I164" s="2416"/>
      <c r="J164" s="1280"/>
      <c r="K164" s="1281" t="s">
        <v>30</v>
      </c>
      <c r="L164" s="2416">
        <f>'4.1Plan'!X326</f>
        <v>112411</v>
      </c>
      <c r="M164" s="2416"/>
      <c r="N164" s="1282"/>
      <c r="O164" s="1283">
        <f>'4.1Plan'!AB326</f>
        <v>1045</v>
      </c>
      <c r="P164" s="1284"/>
      <c r="Q164" s="1285"/>
      <c r="R164" s="1286"/>
      <c r="S164" s="201"/>
      <c r="T164" s="1287"/>
      <c r="U164" s="1288"/>
      <c r="V164" s="1289"/>
      <c r="W164" s="1290"/>
      <c r="X164" s="1291"/>
      <c r="Y164" s="201"/>
      <c r="Z164" s="1287"/>
      <c r="AA164" s="1288"/>
      <c r="AB164" s="1289"/>
      <c r="AC164" s="1290"/>
      <c r="AD164" s="1291"/>
      <c r="AE164" s="201"/>
      <c r="AF164" s="1287"/>
      <c r="AG164" s="1288"/>
      <c r="AH164" s="1289"/>
      <c r="AI164" s="1290"/>
      <c r="AJ164" s="1291"/>
      <c r="AK164" s="201"/>
      <c r="AL164" s="1287"/>
      <c r="AM164" s="1288"/>
      <c r="AN164" s="1289"/>
      <c r="AO164" s="1290"/>
      <c r="AP164" s="1291"/>
      <c r="AQ164" s="743"/>
      <c r="AR164" s="739" t="s">
        <v>836</v>
      </c>
    </row>
    <row r="165" spans="1:44" ht="7.5" customHeight="1">
      <c r="A165" s="172"/>
      <c r="B165" s="544"/>
      <c r="C165" s="2401"/>
      <c r="D165" s="2402"/>
      <c r="E165" s="2403"/>
      <c r="F165" s="2404"/>
      <c r="G165" s="1279" t="str">
        <f>'4.1Plan'!G328</f>
        <v>NEE131</v>
      </c>
      <c r="H165" s="2421">
        <f>'4.1Plan'!V328</f>
        <v>112411</v>
      </c>
      <c r="I165" s="2416"/>
      <c r="J165" s="1280"/>
      <c r="K165" s="1281" t="s">
        <v>30</v>
      </c>
      <c r="L165" s="2416">
        <f>'4.1Plan'!X328</f>
        <v>112615</v>
      </c>
      <c r="M165" s="2416"/>
      <c r="N165" s="1282"/>
      <c r="O165" s="1283">
        <f>'4.1Plan'!AB328</f>
        <v>204</v>
      </c>
      <c r="P165" s="1284"/>
      <c r="Q165" s="1285"/>
      <c r="R165" s="1286"/>
      <c r="S165" s="197"/>
      <c r="T165" s="1287"/>
      <c r="U165" s="1288"/>
      <c r="V165" s="1289"/>
      <c r="W165" s="1290"/>
      <c r="X165" s="1291"/>
      <c r="Y165" s="197"/>
      <c r="Z165" s="1287"/>
      <c r="AA165" s="1288"/>
      <c r="AB165" s="1289"/>
      <c r="AC165" s="1290"/>
      <c r="AD165" s="1291"/>
      <c r="AE165" s="197"/>
      <c r="AF165" s="1287"/>
      <c r="AG165" s="1288"/>
      <c r="AH165" s="1289"/>
      <c r="AI165" s="1290"/>
      <c r="AJ165" s="1291"/>
      <c r="AK165" s="197"/>
      <c r="AL165" s="1287"/>
      <c r="AM165" s="1288"/>
      <c r="AN165" s="1289"/>
      <c r="AO165" s="1290"/>
      <c r="AP165" s="1291"/>
      <c r="AQ165" s="743"/>
      <c r="AR165" s="739" t="s">
        <v>837</v>
      </c>
    </row>
    <row r="166" spans="1:44" ht="7.5" customHeight="1">
      <c r="A166" s="172"/>
      <c r="B166" s="544"/>
      <c r="C166" s="2401"/>
      <c r="D166" s="2402"/>
      <c r="E166" s="2403"/>
      <c r="F166" s="2404"/>
      <c r="G166" s="1279" t="str">
        <f>'4.1Plan'!G330</f>
        <v>NEE132</v>
      </c>
      <c r="H166" s="2421">
        <f>'4.1Plan'!V330</f>
        <v>112615</v>
      </c>
      <c r="I166" s="2416"/>
      <c r="J166" s="1280"/>
      <c r="K166" s="1281" t="s">
        <v>30</v>
      </c>
      <c r="L166" s="2416">
        <f>'4.1Plan'!X330</f>
        <v>114755</v>
      </c>
      <c r="M166" s="2416"/>
      <c r="N166" s="1282"/>
      <c r="O166" s="1283">
        <f>'4.1Plan'!AB330</f>
        <v>2140</v>
      </c>
      <c r="P166" s="1284"/>
      <c r="Q166" s="1285">
        <v>1</v>
      </c>
      <c r="R166" s="1286"/>
      <c r="S166" s="201">
        <f>Q166*$G$3</f>
        <v>7</v>
      </c>
      <c r="T166" s="1287"/>
      <c r="U166" s="1288"/>
      <c r="V166" s="1289"/>
      <c r="W166" s="1290"/>
      <c r="X166" s="1291"/>
      <c r="Y166" s="201">
        <f>ROUND($G$3/$G$4,0)*Q166</f>
        <v>4</v>
      </c>
      <c r="Z166" s="1287"/>
      <c r="AA166" s="1288"/>
      <c r="AB166" s="1289"/>
      <c r="AC166" s="1290"/>
      <c r="AD166" s="1291"/>
      <c r="AE166" s="201">
        <f>ROUND(Y166*$G$5,0)</f>
        <v>1</v>
      </c>
      <c r="AF166" s="1287"/>
      <c r="AG166" s="1288"/>
      <c r="AH166" s="1289"/>
      <c r="AI166" s="1290"/>
      <c r="AJ166" s="1291"/>
      <c r="AK166" s="201">
        <f>ROUND(Y166*$G$6,0)</f>
        <v>1</v>
      </c>
      <c r="AL166" s="1300"/>
      <c r="AM166" s="1301"/>
      <c r="AN166" s="1302"/>
      <c r="AO166" s="1303"/>
      <c r="AP166" s="1304"/>
      <c r="AQ166" s="743"/>
      <c r="AR166" s="739" t="s">
        <v>838</v>
      </c>
    </row>
    <row r="167" spans="1:44" ht="7.5" customHeight="1">
      <c r="A167" s="172"/>
      <c r="B167" s="544"/>
      <c r="C167" s="2401"/>
      <c r="D167" s="2402"/>
      <c r="E167" s="2403"/>
      <c r="F167" s="2404"/>
      <c r="G167" s="1279" t="str">
        <f>'4.1Plan'!G332</f>
        <v>NEE133</v>
      </c>
      <c r="H167" s="2421">
        <f>'4.1Plan'!V332</f>
        <v>114755</v>
      </c>
      <c r="I167" s="2416"/>
      <c r="J167" s="1280"/>
      <c r="K167" s="1281" t="s">
        <v>30</v>
      </c>
      <c r="L167" s="2416">
        <f>'4.1Plan'!X332</f>
        <v>115000</v>
      </c>
      <c r="M167" s="2416"/>
      <c r="N167" s="1282"/>
      <c r="O167" s="1283">
        <f>'4.1Plan'!AB332</f>
        <v>245</v>
      </c>
      <c r="P167" s="1284"/>
      <c r="Q167" s="1298"/>
      <c r="R167" s="1299"/>
      <c r="S167" s="201"/>
      <c r="T167" s="1300"/>
      <c r="U167" s="1301"/>
      <c r="V167" s="1302"/>
      <c r="W167" s="1303"/>
      <c r="X167" s="1304"/>
      <c r="Y167" s="201"/>
      <c r="Z167" s="1300"/>
      <c r="AA167" s="1301"/>
      <c r="AB167" s="1302"/>
      <c r="AC167" s="1303"/>
      <c r="AD167" s="1304"/>
      <c r="AE167" s="201"/>
      <c r="AF167" s="1300"/>
      <c r="AG167" s="1301"/>
      <c r="AH167" s="1302"/>
      <c r="AI167" s="1303"/>
      <c r="AJ167" s="1304"/>
      <c r="AK167" s="201"/>
      <c r="AL167" s="1300"/>
      <c r="AM167" s="1301"/>
      <c r="AN167" s="1302"/>
      <c r="AO167" s="1303"/>
      <c r="AP167" s="1304"/>
      <c r="AQ167" s="918"/>
      <c r="AR167" s="914" t="s">
        <v>839</v>
      </c>
    </row>
    <row r="168" spans="1:44" s="202" customFormat="1" ht="7.5" customHeight="1">
      <c r="A168" s="893"/>
      <c r="B168" s="1319"/>
      <c r="C168" s="2401"/>
      <c r="D168" s="2402"/>
      <c r="E168" s="2466"/>
      <c r="F168" s="2467"/>
      <c r="G168" s="2422" t="s">
        <v>848</v>
      </c>
      <c r="H168" s="2423"/>
      <c r="I168" s="2423"/>
      <c r="J168" s="2423"/>
      <c r="K168" s="2423"/>
      <c r="L168" s="2423"/>
      <c r="M168" s="2423"/>
      <c r="N168" s="2424"/>
      <c r="O168" s="1306">
        <f>SUM(O162:O167)</f>
        <v>4442</v>
      </c>
      <c r="P168" s="1307"/>
      <c r="Q168" s="1308">
        <f>SUM(Q162:Q167)</f>
        <v>1</v>
      </c>
      <c r="R168" s="1309"/>
      <c r="S168" s="1320">
        <f>SUM(S162:S167)</f>
        <v>7</v>
      </c>
      <c r="T168" s="1310"/>
      <c r="U168" s="1311">
        <f>'3.1Cost by Sub-contractors'!L7</f>
        <v>51.08</v>
      </c>
      <c r="V168" s="1312"/>
      <c r="W168" s="1313">
        <f>S168*U168</f>
        <v>357.56</v>
      </c>
      <c r="X168" s="1264"/>
      <c r="Y168" s="1320">
        <f>SUM(Y162:Y167)</f>
        <v>4</v>
      </c>
      <c r="Z168" s="1310"/>
      <c r="AA168" s="2405" t="str">
        <f>'3.1Cost by Sub-contractors'!L8</f>
        <v>-</v>
      </c>
      <c r="AB168" s="2407"/>
      <c r="AC168" s="2405" t="s">
        <v>847</v>
      </c>
      <c r="AD168" s="2406"/>
      <c r="AE168" s="1320">
        <f>SUM(AE162:AE167)</f>
        <v>1</v>
      </c>
      <c r="AF168" s="1310"/>
      <c r="AG168" s="1311">
        <f>'3.1Cost by Sub-contractors'!L9</f>
        <v>44.07</v>
      </c>
      <c r="AH168" s="1312"/>
      <c r="AI168" s="1313">
        <f>AE168*AG168</f>
        <v>44.07</v>
      </c>
      <c r="AJ168" s="1264"/>
      <c r="AK168" s="1320">
        <f>SUM(AK162:AK167)</f>
        <v>1</v>
      </c>
      <c r="AL168" s="1310"/>
      <c r="AM168" s="1311">
        <f>'3.1Cost by Sub-contractors'!L10</f>
        <v>27.87</v>
      </c>
      <c r="AN168" s="1312"/>
      <c r="AO168" s="1313">
        <f>AK168*AM168</f>
        <v>27.87</v>
      </c>
      <c r="AP168" s="1264"/>
      <c r="AQ168" s="782"/>
      <c r="AR168" s="1315"/>
    </row>
    <row r="169" spans="1:44" ht="7.5" customHeight="1">
      <c r="A169" s="172"/>
      <c r="B169" s="544"/>
      <c r="C169" s="2401"/>
      <c r="D169" s="2402"/>
      <c r="E169" s="2417" t="str">
        <f>'4.1Plan'!D337</f>
        <v>MLA4-2</v>
      </c>
      <c r="F169" s="2418"/>
      <c r="G169" s="1266" t="str">
        <f>'4.1Plan'!G338</f>
        <v>NEE134</v>
      </c>
      <c r="H169" s="2419">
        <f>'4.1Plan'!V338</f>
        <v>115000</v>
      </c>
      <c r="I169" s="2420"/>
      <c r="J169" s="1267"/>
      <c r="K169" s="1268" t="s">
        <v>30</v>
      </c>
      <c r="L169" s="2420">
        <f>'4.1Plan'!X338</f>
        <v>115242</v>
      </c>
      <c r="M169" s="2420"/>
      <c r="N169" s="1269"/>
      <c r="O169" s="1270">
        <f>'4.1Plan'!AB338</f>
        <v>242</v>
      </c>
      <c r="P169" s="1271"/>
      <c r="Q169" s="1317"/>
      <c r="R169" s="1318"/>
      <c r="S169" s="203"/>
      <c r="T169" s="204"/>
      <c r="U169" s="1321"/>
      <c r="V169" s="1322"/>
      <c r="W169" s="205"/>
      <c r="X169" s="1323"/>
      <c r="Y169" s="203"/>
      <c r="Z169" s="204"/>
      <c r="AA169" s="1321"/>
      <c r="AB169" s="1322"/>
      <c r="AC169" s="205"/>
      <c r="AD169" s="1323"/>
      <c r="AE169" s="203"/>
      <c r="AF169" s="204"/>
      <c r="AG169" s="1321"/>
      <c r="AH169" s="1322"/>
      <c r="AI169" s="205"/>
      <c r="AJ169" s="1323"/>
      <c r="AK169" s="203"/>
      <c r="AL169" s="204"/>
      <c r="AM169" s="1321"/>
      <c r="AN169" s="1322"/>
      <c r="AO169" s="205"/>
      <c r="AP169" s="1323"/>
      <c r="AQ169" s="778"/>
      <c r="AR169" s="914" t="s">
        <v>840</v>
      </c>
    </row>
    <row r="170" spans="1:44" ht="7.5" customHeight="1">
      <c r="A170" s="172"/>
      <c r="B170" s="544"/>
      <c r="C170" s="2401"/>
      <c r="D170" s="2402"/>
      <c r="E170" s="2403"/>
      <c r="F170" s="2404"/>
      <c r="G170" s="1337" t="str">
        <f>'4.1Plan'!G340</f>
        <v>NEE135</v>
      </c>
      <c r="H170" s="2421">
        <f>'4.1Plan'!V340</f>
        <v>115242</v>
      </c>
      <c r="I170" s="2416"/>
      <c r="J170" s="1338"/>
      <c r="K170" s="1339" t="s">
        <v>785</v>
      </c>
      <c r="L170" s="2416">
        <f>'4.1Plan'!X340</f>
        <v>116310</v>
      </c>
      <c r="M170" s="2416"/>
      <c r="N170" s="1340"/>
      <c r="O170" s="1341">
        <f>'4.1Plan'!AB340</f>
        <v>1068</v>
      </c>
      <c r="P170" s="1316"/>
      <c r="Q170" s="1317">
        <v>1</v>
      </c>
      <c r="R170" s="1318"/>
      <c r="S170" s="203">
        <f>Q170*$G$3</f>
        <v>7</v>
      </c>
      <c r="T170" s="204"/>
      <c r="U170" s="1321"/>
      <c r="V170" s="1322"/>
      <c r="W170" s="205"/>
      <c r="X170" s="1323"/>
      <c r="Y170" s="197">
        <f>ROUND($G$3/$G$4,0)*Q170</f>
        <v>4</v>
      </c>
      <c r="Z170" s="204"/>
      <c r="AA170" s="1321"/>
      <c r="AB170" s="1322"/>
      <c r="AC170" s="205"/>
      <c r="AD170" s="1323"/>
      <c r="AE170" s="197">
        <f>ROUND(Y170*$G$5,0)</f>
        <v>1</v>
      </c>
      <c r="AF170" s="204"/>
      <c r="AG170" s="1321"/>
      <c r="AH170" s="1322"/>
      <c r="AI170" s="205"/>
      <c r="AJ170" s="1323"/>
      <c r="AK170" s="197">
        <f>ROUND(Y170*$G$6,0)</f>
        <v>1</v>
      </c>
      <c r="AL170" s="1287"/>
      <c r="AM170" s="1288"/>
      <c r="AN170" s="1289"/>
      <c r="AO170" s="1290"/>
      <c r="AP170" s="1291"/>
      <c r="AQ170" s="778"/>
      <c r="AR170" s="914" t="s">
        <v>802</v>
      </c>
    </row>
    <row r="171" spans="1:44" ht="7.5" customHeight="1">
      <c r="A171" s="172"/>
      <c r="B171" s="544"/>
      <c r="C171" s="2401"/>
      <c r="D171" s="2402"/>
      <c r="E171" s="2403"/>
      <c r="F171" s="2404"/>
      <c r="G171" s="1337" t="str">
        <f>'4.1Plan'!G342</f>
        <v>NEE136</v>
      </c>
      <c r="H171" s="2421">
        <f>'4.1Plan'!V342</f>
        <v>116342</v>
      </c>
      <c r="I171" s="2416"/>
      <c r="J171" s="1338"/>
      <c r="K171" s="1339" t="s">
        <v>785</v>
      </c>
      <c r="L171" s="2416">
        <f>'4.1Plan'!X342</f>
        <v>116888</v>
      </c>
      <c r="M171" s="2416"/>
      <c r="N171" s="1340"/>
      <c r="O171" s="1341">
        <f>'4.1Plan'!AB342</f>
        <v>546</v>
      </c>
      <c r="P171" s="1316"/>
      <c r="Q171" s="1317"/>
      <c r="R171" s="1318"/>
      <c r="S171" s="203"/>
      <c r="T171" s="204"/>
      <c r="U171" s="1321"/>
      <c r="V171" s="1322"/>
      <c r="W171" s="205"/>
      <c r="X171" s="1323"/>
      <c r="Y171" s="203"/>
      <c r="Z171" s="204"/>
      <c r="AA171" s="1321"/>
      <c r="AB171" s="1322"/>
      <c r="AC171" s="205"/>
      <c r="AD171" s="1323"/>
      <c r="AE171" s="203"/>
      <c r="AF171" s="204"/>
      <c r="AG171" s="1321"/>
      <c r="AH171" s="1322"/>
      <c r="AI171" s="205"/>
      <c r="AJ171" s="1323"/>
      <c r="AK171" s="197"/>
      <c r="AL171" s="1287"/>
      <c r="AM171" s="1288"/>
      <c r="AN171" s="1289"/>
      <c r="AO171" s="1290"/>
      <c r="AP171" s="1291"/>
      <c r="AQ171" s="778"/>
      <c r="AR171" s="914" t="s">
        <v>795</v>
      </c>
    </row>
    <row r="172" spans="1:44" ht="7.5" customHeight="1">
      <c r="A172" s="172"/>
      <c r="B172" s="544"/>
      <c r="C172" s="2401"/>
      <c r="D172" s="2402"/>
      <c r="E172" s="2403"/>
      <c r="F172" s="2404"/>
      <c r="G172" s="1337" t="str">
        <f>'4.1Plan'!G344</f>
        <v>NEE137</v>
      </c>
      <c r="H172" s="2421">
        <f>'4.1Plan'!V344</f>
        <v>116888</v>
      </c>
      <c r="I172" s="2416"/>
      <c r="J172" s="1338"/>
      <c r="K172" s="1339" t="s">
        <v>785</v>
      </c>
      <c r="L172" s="2416">
        <f>'4.1Plan'!X344</f>
        <v>118065</v>
      </c>
      <c r="M172" s="2416"/>
      <c r="N172" s="1340"/>
      <c r="O172" s="1341">
        <f>'4.1Plan'!AB344</f>
        <v>1177</v>
      </c>
      <c r="P172" s="1316"/>
      <c r="Q172" s="1317">
        <v>1</v>
      </c>
      <c r="R172" s="1318"/>
      <c r="S172" s="203">
        <f>Q172*$G$3</f>
        <v>7</v>
      </c>
      <c r="T172" s="204"/>
      <c r="U172" s="1321"/>
      <c r="V172" s="1322"/>
      <c r="W172" s="205"/>
      <c r="X172" s="1323"/>
      <c r="Y172" s="201">
        <f>ROUND($G$3/$G$4,0)*Q172</f>
        <v>4</v>
      </c>
      <c r="Z172" s="204"/>
      <c r="AA172" s="1321"/>
      <c r="AB172" s="1322"/>
      <c r="AC172" s="205"/>
      <c r="AD172" s="1323"/>
      <c r="AE172" s="201">
        <f>ROUND(Y172*$G$5,0)</f>
        <v>1</v>
      </c>
      <c r="AF172" s="204"/>
      <c r="AG172" s="1321"/>
      <c r="AH172" s="1322"/>
      <c r="AI172" s="205"/>
      <c r="AJ172" s="1323"/>
      <c r="AK172" s="201">
        <f>ROUND(Y172*$G$6,0)</f>
        <v>1</v>
      </c>
      <c r="AL172" s="1300"/>
      <c r="AM172" s="1301"/>
      <c r="AN172" s="1302"/>
      <c r="AO172" s="1303"/>
      <c r="AP172" s="1304"/>
      <c r="AQ172" s="778"/>
      <c r="AR172" s="914" t="s">
        <v>802</v>
      </c>
    </row>
    <row r="173" spans="1:44" ht="7.5" customHeight="1">
      <c r="A173" s="172"/>
      <c r="B173" s="544"/>
      <c r="C173" s="2401"/>
      <c r="D173" s="2402"/>
      <c r="E173" s="2403"/>
      <c r="F173" s="2404"/>
      <c r="G173" s="1279" t="str">
        <f>'4.1Plan'!G346</f>
        <v>NEE138</v>
      </c>
      <c r="H173" s="2421">
        <f>'4.1Plan'!V346</f>
        <v>118065</v>
      </c>
      <c r="I173" s="2416"/>
      <c r="J173" s="1280"/>
      <c r="K173" s="1281" t="s">
        <v>30</v>
      </c>
      <c r="L173" s="2416">
        <f>'4.1Plan'!X346</f>
        <v>118350.5</v>
      </c>
      <c r="M173" s="2416"/>
      <c r="N173" s="1282"/>
      <c r="O173" s="1283">
        <f>'4.1Plan'!AB346</f>
        <v>285.5</v>
      </c>
      <c r="P173" s="1284"/>
      <c r="Q173" s="1285"/>
      <c r="R173" s="1286"/>
      <c r="S173" s="197"/>
      <c r="T173" s="1287"/>
      <c r="U173" s="1288"/>
      <c r="V173" s="1289"/>
      <c r="W173" s="1290"/>
      <c r="X173" s="1291"/>
      <c r="Y173" s="197"/>
      <c r="Z173" s="1287"/>
      <c r="AA173" s="1288"/>
      <c r="AB173" s="1289"/>
      <c r="AC173" s="1290"/>
      <c r="AD173" s="1291"/>
      <c r="AE173" s="197"/>
      <c r="AF173" s="1287"/>
      <c r="AG173" s="1288"/>
      <c r="AH173" s="1289"/>
      <c r="AI173" s="1290"/>
      <c r="AJ173" s="1291"/>
      <c r="AK173" s="197"/>
      <c r="AL173" s="1287"/>
      <c r="AM173" s="1288"/>
      <c r="AN173" s="1289"/>
      <c r="AO173" s="1290"/>
      <c r="AP173" s="1291"/>
      <c r="AQ173" s="743"/>
      <c r="AR173" s="739" t="s">
        <v>795</v>
      </c>
    </row>
    <row r="174" spans="1:44" ht="7.5" customHeight="1">
      <c r="A174" s="172"/>
      <c r="B174" s="544"/>
      <c r="C174" s="2401"/>
      <c r="D174" s="2402"/>
      <c r="E174" s="2403"/>
      <c r="F174" s="2404"/>
      <c r="G174" s="1279" t="str">
        <f>'4.1Plan'!G348</f>
        <v>NEE139</v>
      </c>
      <c r="H174" s="2421">
        <f>'4.1Plan'!V348</f>
        <v>118395.5</v>
      </c>
      <c r="I174" s="2416"/>
      <c r="J174" s="1280"/>
      <c r="K174" s="1281" t="s">
        <v>30</v>
      </c>
      <c r="L174" s="2416">
        <f>'4.1Plan'!X348</f>
        <v>119508</v>
      </c>
      <c r="M174" s="2416"/>
      <c r="N174" s="1282"/>
      <c r="O174" s="1283">
        <f>'4.1Plan'!AB348</f>
        <v>1112.5</v>
      </c>
      <c r="P174" s="1284"/>
      <c r="Q174" s="1285"/>
      <c r="R174" s="1286"/>
      <c r="S174" s="197"/>
      <c r="T174" s="1287"/>
      <c r="U174" s="1288"/>
      <c r="V174" s="1289"/>
      <c r="W174" s="1290"/>
      <c r="X174" s="1291"/>
      <c r="Y174" s="197"/>
      <c r="Z174" s="1287"/>
      <c r="AA174" s="1288"/>
      <c r="AB174" s="1289"/>
      <c r="AC174" s="1290"/>
      <c r="AD174" s="1291"/>
      <c r="AE174" s="197"/>
      <c r="AF174" s="1287"/>
      <c r="AG174" s="1288"/>
      <c r="AH174" s="1289"/>
      <c r="AI174" s="1290"/>
      <c r="AJ174" s="1291"/>
      <c r="AK174" s="197"/>
      <c r="AL174" s="1287"/>
      <c r="AM174" s="1288"/>
      <c r="AN174" s="1289"/>
      <c r="AO174" s="1290"/>
      <c r="AP174" s="1291"/>
      <c r="AQ174" s="743"/>
      <c r="AR174" s="739" t="s">
        <v>802</v>
      </c>
    </row>
    <row r="175" spans="1:44" ht="7.5" customHeight="1">
      <c r="A175" s="172"/>
      <c r="B175" s="544"/>
      <c r="C175" s="2401"/>
      <c r="D175" s="2402"/>
      <c r="E175" s="2403"/>
      <c r="F175" s="2404"/>
      <c r="G175" s="1279" t="str">
        <f>'4.1Plan'!G350</f>
        <v>NEE140</v>
      </c>
      <c r="H175" s="2421">
        <f>'4.1Plan'!V350</f>
        <v>119508</v>
      </c>
      <c r="I175" s="2416"/>
      <c r="J175" s="1280"/>
      <c r="K175" s="1281" t="s">
        <v>30</v>
      </c>
      <c r="L175" s="2416">
        <f>'4.1Plan'!X350</f>
        <v>120000</v>
      </c>
      <c r="M175" s="2416"/>
      <c r="N175" s="1282"/>
      <c r="O175" s="1283">
        <f>'4.1Plan'!AB350</f>
        <v>492</v>
      </c>
      <c r="P175" s="1284"/>
      <c r="Q175" s="1298"/>
      <c r="R175" s="1299"/>
      <c r="S175" s="201"/>
      <c r="T175" s="1300"/>
      <c r="U175" s="1301"/>
      <c r="V175" s="1302"/>
      <c r="W175" s="1303"/>
      <c r="X175" s="1304"/>
      <c r="Y175" s="201"/>
      <c r="Z175" s="1300"/>
      <c r="AA175" s="1301"/>
      <c r="AB175" s="1302"/>
      <c r="AC175" s="1303"/>
      <c r="AD175" s="1304"/>
      <c r="AE175" s="201"/>
      <c r="AF175" s="1300"/>
      <c r="AG175" s="1301"/>
      <c r="AH175" s="1302"/>
      <c r="AI175" s="1303"/>
      <c r="AJ175" s="1304"/>
      <c r="AK175" s="201"/>
      <c r="AL175" s="1300"/>
      <c r="AM175" s="1301"/>
      <c r="AN175" s="1302"/>
      <c r="AO175" s="1303"/>
      <c r="AP175" s="1304"/>
      <c r="AQ175" s="918"/>
      <c r="AR175" s="914" t="s">
        <v>841</v>
      </c>
    </row>
    <row r="176" spans="1:44" s="202" customFormat="1" ht="7.5" customHeight="1">
      <c r="A176" s="893"/>
      <c r="B176" s="1319"/>
      <c r="C176" s="2401"/>
      <c r="D176" s="2402"/>
      <c r="E176" s="2466"/>
      <c r="F176" s="2467"/>
      <c r="G176" s="2422" t="s">
        <v>848</v>
      </c>
      <c r="H176" s="2423"/>
      <c r="I176" s="2423"/>
      <c r="J176" s="2423"/>
      <c r="K176" s="2423"/>
      <c r="L176" s="2423"/>
      <c r="M176" s="2423"/>
      <c r="N176" s="2424"/>
      <c r="O176" s="1306">
        <f>SUM(O169:O175)</f>
        <v>4923</v>
      </c>
      <c r="P176" s="1307"/>
      <c r="Q176" s="1308">
        <f>SUM(Q169:Q175)</f>
        <v>2</v>
      </c>
      <c r="R176" s="1309"/>
      <c r="S176" s="206">
        <f>SUM(S169:S175)</f>
        <v>14</v>
      </c>
      <c r="T176" s="1310"/>
      <c r="U176" s="1311">
        <f>'3.1Cost by Sub-contractors'!L7</f>
        <v>51.08</v>
      </c>
      <c r="V176" s="1312"/>
      <c r="W176" s="1313">
        <f>S176*U176</f>
        <v>715.12</v>
      </c>
      <c r="X176" s="1264"/>
      <c r="Y176" s="206">
        <f>SUM(Y169:Y175)</f>
        <v>8</v>
      </c>
      <c r="Z176" s="1310"/>
      <c r="AA176" s="2405" t="str">
        <f>'3.1Cost by Sub-contractors'!L8</f>
        <v>-</v>
      </c>
      <c r="AB176" s="2407"/>
      <c r="AC176" s="2405" t="s">
        <v>847</v>
      </c>
      <c r="AD176" s="2406"/>
      <c r="AE176" s="206">
        <f>SUM(AE169:AE175)</f>
        <v>2</v>
      </c>
      <c r="AF176" s="1310"/>
      <c r="AG176" s="1311">
        <f>'3.1Cost by Sub-contractors'!L9</f>
        <v>44.07</v>
      </c>
      <c r="AH176" s="1312"/>
      <c r="AI176" s="1313">
        <f>AE176*AG176</f>
        <v>88.14</v>
      </c>
      <c r="AJ176" s="1264"/>
      <c r="AK176" s="206">
        <f>SUM(AK169:AK175)</f>
        <v>2</v>
      </c>
      <c r="AL176" s="1310"/>
      <c r="AM176" s="1311">
        <f>'3.1Cost by Sub-contractors'!L10</f>
        <v>27.87</v>
      </c>
      <c r="AN176" s="1312"/>
      <c r="AO176" s="1313">
        <f>AK176*AM176</f>
        <v>55.74</v>
      </c>
      <c r="AP176" s="1264"/>
      <c r="AQ176" s="782"/>
      <c r="AR176" s="1315"/>
    </row>
    <row r="177" spans="1:50" ht="7.5" customHeight="1">
      <c r="A177" s="172"/>
      <c r="B177" s="544"/>
      <c r="C177" s="2401"/>
      <c r="D177" s="2402"/>
      <c r="E177" s="2417" t="str">
        <f>'4.1Plan'!D353</f>
        <v>MLA4-3</v>
      </c>
      <c r="F177" s="2418"/>
      <c r="G177" s="1266" t="str">
        <f>'4.1Plan'!G354</f>
        <v>NEE141</v>
      </c>
      <c r="H177" s="2419">
        <f>'4.1Plan'!V354</f>
        <v>120000</v>
      </c>
      <c r="I177" s="2420"/>
      <c r="J177" s="1267"/>
      <c r="K177" s="1268" t="s">
        <v>30</v>
      </c>
      <c r="L177" s="2420">
        <f>'4.1Plan'!X354</f>
        <v>120316</v>
      </c>
      <c r="M177" s="2420"/>
      <c r="N177" s="1269"/>
      <c r="O177" s="1270">
        <f>'4.1Plan'!AB354</f>
        <v>316</v>
      </c>
      <c r="P177" s="1271"/>
      <c r="Q177" s="1317"/>
      <c r="R177" s="1318"/>
      <c r="S177" s="201"/>
      <c r="T177" s="204"/>
      <c r="U177" s="1321"/>
      <c r="V177" s="1322"/>
      <c r="W177" s="205"/>
      <c r="X177" s="1323"/>
      <c r="Y177" s="201"/>
      <c r="Z177" s="204"/>
      <c r="AA177" s="1321"/>
      <c r="AB177" s="1322"/>
      <c r="AC177" s="205"/>
      <c r="AD177" s="1323"/>
      <c r="AE177" s="201"/>
      <c r="AF177" s="204"/>
      <c r="AG177" s="1321"/>
      <c r="AH177" s="1322"/>
      <c r="AI177" s="205"/>
      <c r="AJ177" s="1323"/>
      <c r="AK177" s="201"/>
      <c r="AL177" s="204"/>
      <c r="AM177" s="1321"/>
      <c r="AN177" s="1322"/>
      <c r="AO177" s="205"/>
      <c r="AP177" s="1323"/>
      <c r="AQ177" s="778"/>
      <c r="AR177" s="914" t="s">
        <v>841</v>
      </c>
    </row>
    <row r="178" spans="1:50" ht="7.5" customHeight="1">
      <c r="A178" s="172"/>
      <c r="B178" s="544"/>
      <c r="C178" s="2401"/>
      <c r="D178" s="2402"/>
      <c r="E178" s="2403"/>
      <c r="F178" s="2404"/>
      <c r="G178" s="1279" t="str">
        <f>'4.1Plan'!G356</f>
        <v>NEE142</v>
      </c>
      <c r="H178" s="2421">
        <f>'4.1Plan'!V356</f>
        <v>120316</v>
      </c>
      <c r="I178" s="2416"/>
      <c r="J178" s="1280"/>
      <c r="K178" s="1281" t="s">
        <v>30</v>
      </c>
      <c r="L178" s="2416">
        <f>'4.1Plan'!X356</f>
        <v>122568</v>
      </c>
      <c r="M178" s="2416"/>
      <c r="N178" s="1282"/>
      <c r="O178" s="1283">
        <f>'4.1Plan'!AB356</f>
        <v>2252</v>
      </c>
      <c r="P178" s="1284"/>
      <c r="Q178" s="1285">
        <v>2</v>
      </c>
      <c r="R178" s="1286"/>
      <c r="S178" s="197">
        <f>Q178*$G$3</f>
        <v>14</v>
      </c>
      <c r="T178" s="1287"/>
      <c r="U178" s="1288"/>
      <c r="V178" s="1289"/>
      <c r="W178" s="1290"/>
      <c r="X178" s="1291"/>
      <c r="Y178" s="201">
        <f>ROUND($G$3/$G$4,0)*Q178</f>
        <v>8</v>
      </c>
      <c r="Z178" s="1287"/>
      <c r="AA178" s="1288"/>
      <c r="AB178" s="1289"/>
      <c r="AC178" s="1290"/>
      <c r="AD178" s="1291"/>
      <c r="AE178" s="201">
        <f>ROUND(Y178*$G$5,0)</f>
        <v>2</v>
      </c>
      <c r="AF178" s="1287"/>
      <c r="AG178" s="1288"/>
      <c r="AH178" s="1289"/>
      <c r="AI178" s="1290"/>
      <c r="AJ178" s="1291"/>
      <c r="AK178" s="201">
        <f>ROUND(Y178*$G$6,0)</f>
        <v>2</v>
      </c>
      <c r="AL178" s="1300"/>
      <c r="AM178" s="1301"/>
      <c r="AN178" s="1302"/>
      <c r="AO178" s="1303"/>
      <c r="AP178" s="1304"/>
      <c r="AQ178" s="743"/>
      <c r="AR178" s="739" t="s">
        <v>842</v>
      </c>
    </row>
    <row r="179" spans="1:50" ht="7.5" customHeight="1">
      <c r="A179" s="172"/>
      <c r="B179" s="544"/>
      <c r="C179" s="2401"/>
      <c r="D179" s="2402"/>
      <c r="E179" s="2403"/>
      <c r="F179" s="2404"/>
      <c r="G179" s="1279" t="str">
        <f>'4.1Plan'!G358</f>
        <v>NEE143</v>
      </c>
      <c r="H179" s="2421">
        <f>'4.1Plan'!V358</f>
        <v>122568</v>
      </c>
      <c r="I179" s="2416"/>
      <c r="J179" s="1280"/>
      <c r="K179" s="1281" t="s">
        <v>30</v>
      </c>
      <c r="L179" s="2416">
        <f>'4.1Plan'!X358</f>
        <v>123915</v>
      </c>
      <c r="M179" s="2416"/>
      <c r="N179" s="1282"/>
      <c r="O179" s="1283">
        <f>'4.1Plan'!AB358</f>
        <v>1347</v>
      </c>
      <c r="P179" s="1284"/>
      <c r="Q179" s="1285">
        <v>1</v>
      </c>
      <c r="R179" s="1286"/>
      <c r="S179" s="197">
        <f>Q179*$G$3</f>
        <v>7</v>
      </c>
      <c r="T179" s="1287"/>
      <c r="U179" s="1288"/>
      <c r="V179" s="1289"/>
      <c r="W179" s="1290"/>
      <c r="X179" s="1291"/>
      <c r="Y179" s="201">
        <f>ROUND($G$3/$G$4,0)*Q179</f>
        <v>4</v>
      </c>
      <c r="Z179" s="1287"/>
      <c r="AA179" s="1288"/>
      <c r="AB179" s="1289"/>
      <c r="AC179" s="1290"/>
      <c r="AD179" s="1291"/>
      <c r="AE179" s="201">
        <f>ROUND(Y179*$G$5,0)</f>
        <v>1</v>
      </c>
      <c r="AF179" s="1287"/>
      <c r="AG179" s="1288"/>
      <c r="AH179" s="1289"/>
      <c r="AI179" s="1290"/>
      <c r="AJ179" s="1291"/>
      <c r="AK179" s="201">
        <f>ROUND(Y179*$G$6,0)</f>
        <v>1</v>
      </c>
      <c r="AL179" s="1300"/>
      <c r="AM179" s="1301"/>
      <c r="AN179" s="1302"/>
      <c r="AO179" s="1303"/>
      <c r="AP179" s="1304"/>
      <c r="AQ179" s="743"/>
      <c r="AR179" s="739" t="s">
        <v>802</v>
      </c>
    </row>
    <row r="180" spans="1:50" ht="7.5" customHeight="1">
      <c r="A180" s="172"/>
      <c r="B180" s="544"/>
      <c r="C180" s="2401"/>
      <c r="D180" s="2402"/>
      <c r="E180" s="2403"/>
      <c r="F180" s="2404"/>
      <c r="G180" s="1279" t="str">
        <f>'4.1Plan'!G360</f>
        <v>NEE144</v>
      </c>
      <c r="H180" s="2421">
        <f>'4.1Plan'!V360</f>
        <v>123915</v>
      </c>
      <c r="I180" s="2416"/>
      <c r="J180" s="1280"/>
      <c r="K180" s="1281" t="s">
        <v>30</v>
      </c>
      <c r="L180" s="2416">
        <f>'4.1Plan'!X360</f>
        <v>124194</v>
      </c>
      <c r="M180" s="2416"/>
      <c r="N180" s="1282"/>
      <c r="O180" s="1283">
        <f>'4.1Plan'!AB360</f>
        <v>279</v>
      </c>
      <c r="P180" s="1284"/>
      <c r="Q180" s="1285"/>
      <c r="R180" s="1286"/>
      <c r="S180" s="197"/>
      <c r="T180" s="1287"/>
      <c r="U180" s="1288"/>
      <c r="V180" s="1289"/>
      <c r="W180" s="1290"/>
      <c r="X180" s="1291"/>
      <c r="Y180" s="197"/>
      <c r="Z180" s="1287"/>
      <c r="AA180" s="1288"/>
      <c r="AB180" s="1289"/>
      <c r="AC180" s="1290"/>
      <c r="AD180" s="1291"/>
      <c r="AE180" s="197"/>
      <c r="AF180" s="1287"/>
      <c r="AG180" s="1288"/>
      <c r="AH180" s="1289"/>
      <c r="AI180" s="1290"/>
      <c r="AJ180" s="1291"/>
      <c r="AK180" s="197"/>
      <c r="AL180" s="1287"/>
      <c r="AM180" s="1288"/>
      <c r="AN180" s="1289"/>
      <c r="AO180" s="1290"/>
      <c r="AP180" s="1291"/>
      <c r="AQ180" s="743"/>
      <c r="AR180" s="739" t="s">
        <v>795</v>
      </c>
    </row>
    <row r="181" spans="1:50" ht="7.5" customHeight="1">
      <c r="A181" s="172"/>
      <c r="B181" s="544"/>
      <c r="C181" s="2401"/>
      <c r="D181" s="2402"/>
      <c r="E181" s="2403"/>
      <c r="F181" s="2404"/>
      <c r="G181" s="1279" t="str">
        <f>'4.1Plan'!G362</f>
        <v>NEE145</v>
      </c>
      <c r="H181" s="2421">
        <f>'4.1Plan'!V362</f>
        <v>124606</v>
      </c>
      <c r="I181" s="2416"/>
      <c r="J181" s="1280"/>
      <c r="K181" s="1281" t="s">
        <v>30</v>
      </c>
      <c r="L181" s="2416">
        <f>'4.1Plan'!X362</f>
        <v>125000</v>
      </c>
      <c r="M181" s="2416"/>
      <c r="N181" s="1282"/>
      <c r="O181" s="1283">
        <f>'4.1Plan'!AB362</f>
        <v>394</v>
      </c>
      <c r="P181" s="1284"/>
      <c r="Q181" s="1285"/>
      <c r="R181" s="1286"/>
      <c r="S181" s="197"/>
      <c r="T181" s="1287"/>
      <c r="U181" s="1288"/>
      <c r="V181" s="1289"/>
      <c r="W181" s="1290"/>
      <c r="X181" s="1291"/>
      <c r="Y181" s="197"/>
      <c r="Z181" s="1287"/>
      <c r="AA181" s="1288"/>
      <c r="AB181" s="1289"/>
      <c r="AC181" s="1290"/>
      <c r="AD181" s="1291"/>
      <c r="AE181" s="197"/>
      <c r="AF181" s="1287"/>
      <c r="AG181" s="1288"/>
      <c r="AH181" s="1289"/>
      <c r="AI181" s="1290"/>
      <c r="AJ181" s="1291"/>
      <c r="AK181" s="197"/>
      <c r="AL181" s="1287"/>
      <c r="AM181" s="1288"/>
      <c r="AN181" s="1289"/>
      <c r="AO181" s="1290"/>
      <c r="AP181" s="1291"/>
      <c r="AQ181" s="743"/>
      <c r="AR181" s="739" t="s">
        <v>843</v>
      </c>
    </row>
    <row r="182" spans="1:50" s="202" customFormat="1" ht="7.5" customHeight="1">
      <c r="A182" s="893"/>
      <c r="B182" s="1319"/>
      <c r="C182" s="2466"/>
      <c r="D182" s="2467"/>
      <c r="E182" s="2466"/>
      <c r="F182" s="2467"/>
      <c r="G182" s="2422" t="s">
        <v>848</v>
      </c>
      <c r="H182" s="2423"/>
      <c r="I182" s="2423"/>
      <c r="J182" s="2423"/>
      <c r="K182" s="2423"/>
      <c r="L182" s="2423"/>
      <c r="M182" s="2423"/>
      <c r="N182" s="2424"/>
      <c r="O182" s="1306">
        <f>SUM(O177:O181)</f>
        <v>4588</v>
      </c>
      <c r="P182" s="1307"/>
      <c r="Q182" s="1308">
        <f>SUM(Q177:Q181)</f>
        <v>3</v>
      </c>
      <c r="R182" s="1309"/>
      <c r="S182" s="1320">
        <f>SUM(S177:S181)</f>
        <v>21</v>
      </c>
      <c r="T182" s="1310"/>
      <c r="U182" s="1311">
        <f>'3.1Cost by Sub-contractors'!L7</f>
        <v>51.08</v>
      </c>
      <c r="V182" s="1312"/>
      <c r="W182" s="1313">
        <f>S182*U182</f>
        <v>1072.68</v>
      </c>
      <c r="X182" s="1264"/>
      <c r="Y182" s="1320">
        <f>SUM(Y177:Y181)</f>
        <v>12</v>
      </c>
      <c r="Z182" s="1310"/>
      <c r="AA182" s="2405" t="str">
        <f>'3.1Cost by Sub-contractors'!L8</f>
        <v>-</v>
      </c>
      <c r="AB182" s="2407"/>
      <c r="AC182" s="2405" t="s">
        <v>847</v>
      </c>
      <c r="AD182" s="2406"/>
      <c r="AE182" s="1320">
        <f>SUM(AE177:AE181)</f>
        <v>3</v>
      </c>
      <c r="AF182" s="1310"/>
      <c r="AG182" s="1311">
        <f>'3.1Cost by Sub-contractors'!L9</f>
        <v>44.07</v>
      </c>
      <c r="AH182" s="1312"/>
      <c r="AI182" s="1313">
        <f>AE182*AG182</f>
        <v>132.21</v>
      </c>
      <c r="AJ182" s="1264"/>
      <c r="AK182" s="1320">
        <f>SUM(AK177:AK181)</f>
        <v>3</v>
      </c>
      <c r="AL182" s="1310"/>
      <c r="AM182" s="1311">
        <f>'3.1Cost by Sub-contractors'!L10</f>
        <v>27.87</v>
      </c>
      <c r="AN182" s="1312"/>
      <c r="AO182" s="1313">
        <f>AK182*AM182</f>
        <v>83.61</v>
      </c>
      <c r="AP182" s="1264"/>
      <c r="AQ182" s="782"/>
      <c r="AR182" s="1315"/>
    </row>
    <row r="183" spans="1:50" ht="7.5" customHeight="1">
      <c r="A183" s="172"/>
      <c r="B183" s="544"/>
      <c r="C183" s="2435" t="str">
        <f>'4.1Plan'!C365</f>
        <v>PKGA5</v>
      </c>
      <c r="D183" s="2436"/>
      <c r="E183" s="2417" t="str">
        <f>'4.1Plan'!D365</f>
        <v>MLA5-1</v>
      </c>
      <c r="F183" s="2418"/>
      <c r="G183" s="1266" t="str">
        <f>'4.1Plan'!G366</f>
        <v>NEE146</v>
      </c>
      <c r="H183" s="2419">
        <f>'4.1Plan'!V366</f>
        <v>125000</v>
      </c>
      <c r="I183" s="2420"/>
      <c r="J183" s="1267"/>
      <c r="K183" s="1268" t="s">
        <v>30</v>
      </c>
      <c r="L183" s="2420">
        <f>'4.1Plan'!X366</f>
        <v>125277</v>
      </c>
      <c r="M183" s="2420"/>
      <c r="N183" s="1269"/>
      <c r="O183" s="1270">
        <f>'4.1Plan'!AB366</f>
        <v>277</v>
      </c>
      <c r="P183" s="1271"/>
      <c r="Q183" s="1317"/>
      <c r="R183" s="1318"/>
      <c r="S183" s="203"/>
      <c r="T183" s="204"/>
      <c r="U183" s="1321"/>
      <c r="V183" s="1322"/>
      <c r="W183" s="205"/>
      <c r="X183" s="1323"/>
      <c r="Y183" s="203"/>
      <c r="Z183" s="204"/>
      <c r="AA183" s="1321"/>
      <c r="AB183" s="1322"/>
      <c r="AC183" s="205"/>
      <c r="AD183" s="1323"/>
      <c r="AE183" s="203"/>
      <c r="AF183" s="204"/>
      <c r="AG183" s="1321"/>
      <c r="AH183" s="1322"/>
      <c r="AI183" s="205"/>
      <c r="AJ183" s="1323"/>
      <c r="AK183" s="203"/>
      <c r="AL183" s="204"/>
      <c r="AM183" s="1321"/>
      <c r="AN183" s="1322"/>
      <c r="AO183" s="205"/>
      <c r="AP183" s="1323"/>
      <c r="AQ183" s="778"/>
      <c r="AR183" s="914" t="s">
        <v>843</v>
      </c>
    </row>
    <row r="184" spans="1:50" ht="7.5" customHeight="1">
      <c r="A184" s="172"/>
      <c r="B184" s="544"/>
      <c r="C184" s="2401"/>
      <c r="D184" s="2402"/>
      <c r="E184" s="2403"/>
      <c r="F184" s="2404"/>
      <c r="G184" s="1337" t="str">
        <f>'4.1Plan'!G368</f>
        <v>NEE147</v>
      </c>
      <c r="H184" s="2470">
        <f>'4.1Plan'!V368</f>
        <v>126123</v>
      </c>
      <c r="I184" s="2471"/>
      <c r="J184" s="1338"/>
      <c r="K184" s="1339" t="s">
        <v>785</v>
      </c>
      <c r="L184" s="2471">
        <f>'4.1Plan'!X368</f>
        <v>126874</v>
      </c>
      <c r="M184" s="2471"/>
      <c r="N184" s="1340"/>
      <c r="O184" s="1341">
        <f>'4.1Plan'!AB368</f>
        <v>751</v>
      </c>
      <c r="P184" s="1316"/>
      <c r="Q184" s="1317"/>
      <c r="R184" s="1318"/>
      <c r="S184" s="203"/>
      <c r="T184" s="204"/>
      <c r="U184" s="1321"/>
      <c r="V184" s="1322"/>
      <c r="W184" s="205"/>
      <c r="X184" s="1323"/>
      <c r="Y184" s="203"/>
      <c r="Z184" s="204"/>
      <c r="AA184" s="1321"/>
      <c r="AB184" s="1322"/>
      <c r="AC184" s="205"/>
      <c r="AD184" s="1323"/>
      <c r="AE184" s="203"/>
      <c r="AF184" s="204"/>
      <c r="AG184" s="1321"/>
      <c r="AH184" s="1322"/>
      <c r="AI184" s="205"/>
      <c r="AJ184" s="1323"/>
      <c r="AK184" s="203"/>
      <c r="AL184" s="204"/>
      <c r="AM184" s="1321"/>
      <c r="AN184" s="1322"/>
      <c r="AO184" s="205"/>
      <c r="AP184" s="1323"/>
      <c r="AQ184" s="778"/>
      <c r="AR184" s="914" t="s">
        <v>795</v>
      </c>
    </row>
    <row r="185" spans="1:50" ht="7.5" customHeight="1">
      <c r="A185" s="172"/>
      <c r="B185" s="544"/>
      <c r="C185" s="2401"/>
      <c r="D185" s="2402"/>
      <c r="E185" s="2403"/>
      <c r="F185" s="2404"/>
      <c r="G185" s="1337" t="str">
        <f>'4.1Plan'!G370</f>
        <v>NEE148</v>
      </c>
      <c r="H185" s="2470">
        <f>'4.1Plan'!V370</f>
        <v>127526</v>
      </c>
      <c r="I185" s="2471"/>
      <c r="J185" s="1338"/>
      <c r="K185" s="1339" t="s">
        <v>785</v>
      </c>
      <c r="L185" s="2471">
        <f>'4.1Plan'!X370</f>
        <v>128034</v>
      </c>
      <c r="M185" s="2471"/>
      <c r="N185" s="1340"/>
      <c r="O185" s="1341">
        <f>'4.1Plan'!AB370</f>
        <v>508</v>
      </c>
      <c r="P185" s="1316"/>
      <c r="Q185" s="1317"/>
      <c r="R185" s="1318"/>
      <c r="S185" s="203"/>
      <c r="T185" s="204"/>
      <c r="U185" s="1321"/>
      <c r="V185" s="1322"/>
      <c r="W185" s="205"/>
      <c r="X185" s="1323"/>
      <c r="Y185" s="203"/>
      <c r="Z185" s="204"/>
      <c r="AA185" s="1321"/>
      <c r="AB185" s="1322"/>
      <c r="AC185" s="205"/>
      <c r="AD185" s="1323"/>
      <c r="AE185" s="203"/>
      <c r="AF185" s="204"/>
      <c r="AG185" s="1321"/>
      <c r="AH185" s="1322"/>
      <c r="AI185" s="205"/>
      <c r="AJ185" s="1323"/>
      <c r="AK185" s="203"/>
      <c r="AL185" s="204"/>
      <c r="AM185" s="1321"/>
      <c r="AN185" s="1322"/>
      <c r="AO185" s="205"/>
      <c r="AP185" s="1323"/>
      <c r="AQ185" s="778"/>
      <c r="AR185" s="914" t="s">
        <v>795</v>
      </c>
    </row>
    <row r="186" spans="1:50" ht="7.5" customHeight="1">
      <c r="A186" s="172"/>
      <c r="B186" s="544"/>
      <c r="C186" s="2401"/>
      <c r="D186" s="2402"/>
      <c r="E186" s="2403"/>
      <c r="F186" s="2404"/>
      <c r="G186" s="1279" t="str">
        <f>'4.1Plan'!G372</f>
        <v>NEE149</v>
      </c>
      <c r="H186" s="2421">
        <f>'4.1Plan'!V372</f>
        <v>128326</v>
      </c>
      <c r="I186" s="2416"/>
      <c r="J186" s="1280"/>
      <c r="K186" s="1281" t="s">
        <v>596</v>
      </c>
      <c r="L186" s="2416">
        <f>'4.1Plan'!X372</f>
        <v>128948</v>
      </c>
      <c r="M186" s="2416"/>
      <c r="N186" s="1282"/>
      <c r="O186" s="1283">
        <f>'4.1Plan'!AB372</f>
        <v>622</v>
      </c>
      <c r="P186" s="1284"/>
      <c r="Q186" s="1285"/>
      <c r="R186" s="1286"/>
      <c r="S186" s="197"/>
      <c r="T186" s="1287"/>
      <c r="U186" s="1288"/>
      <c r="V186" s="1289"/>
      <c r="W186" s="1290"/>
      <c r="X186" s="1291"/>
      <c r="Y186" s="197"/>
      <c r="Z186" s="1287"/>
      <c r="AA186" s="1288"/>
      <c r="AB186" s="1289"/>
      <c r="AC186" s="1290"/>
      <c r="AD186" s="1291"/>
      <c r="AE186" s="197"/>
      <c r="AF186" s="1287"/>
      <c r="AG186" s="1288"/>
      <c r="AH186" s="1289"/>
      <c r="AI186" s="1290"/>
      <c r="AJ186" s="1291"/>
      <c r="AK186" s="197"/>
      <c r="AL186" s="1287"/>
      <c r="AM186" s="1288"/>
      <c r="AN186" s="1289"/>
      <c r="AO186" s="1290"/>
      <c r="AP186" s="1291"/>
      <c r="AQ186" s="743"/>
      <c r="AR186" s="914" t="s">
        <v>795</v>
      </c>
    </row>
    <row r="187" spans="1:50" ht="7.5" customHeight="1">
      <c r="A187" s="172"/>
      <c r="B187" s="544"/>
      <c r="C187" s="2401"/>
      <c r="D187" s="2402"/>
      <c r="E187" s="2403"/>
      <c r="F187" s="2404"/>
      <c r="G187" s="1279" t="str">
        <f>'4.1Plan'!G374</f>
        <v>NEE150</v>
      </c>
      <c r="H187" s="2421">
        <f>'4.1Plan'!V374</f>
        <v>128948</v>
      </c>
      <c r="I187" s="2416"/>
      <c r="J187" s="1280"/>
      <c r="K187" s="1281" t="s">
        <v>596</v>
      </c>
      <c r="L187" s="2416">
        <f>'4.1Plan'!X374</f>
        <v>129800</v>
      </c>
      <c r="M187" s="2416"/>
      <c r="N187" s="1282"/>
      <c r="O187" s="1283">
        <f>'4.1Plan'!AB374</f>
        <v>852</v>
      </c>
      <c r="P187" s="1284"/>
      <c r="Q187" s="1285"/>
      <c r="R187" s="1286"/>
      <c r="S187" s="197"/>
      <c r="T187" s="1287"/>
      <c r="U187" s="1288"/>
      <c r="V187" s="1289"/>
      <c r="W187" s="1290"/>
      <c r="X187" s="1291"/>
      <c r="Y187" s="197"/>
      <c r="Z187" s="1287"/>
      <c r="AA187" s="1288"/>
      <c r="AB187" s="1289"/>
      <c r="AC187" s="1290"/>
      <c r="AD187" s="1291"/>
      <c r="AE187" s="197"/>
      <c r="AF187" s="1287"/>
      <c r="AG187" s="1288"/>
      <c r="AH187" s="1289"/>
      <c r="AI187" s="1290"/>
      <c r="AJ187" s="1291"/>
      <c r="AK187" s="197"/>
      <c r="AL187" s="1287"/>
      <c r="AM187" s="1288"/>
      <c r="AN187" s="1289"/>
      <c r="AO187" s="1290"/>
      <c r="AP187" s="1291"/>
      <c r="AQ187" s="743"/>
      <c r="AR187" s="914" t="s">
        <v>795</v>
      </c>
    </row>
    <row r="188" spans="1:50" ht="7.5" customHeight="1">
      <c r="A188" s="172"/>
      <c r="B188" s="544"/>
      <c r="C188" s="2401"/>
      <c r="D188" s="2402"/>
      <c r="E188" s="2403"/>
      <c r="F188" s="2404"/>
      <c r="G188" s="1279" t="str">
        <f>'4.1Plan'!G376</f>
        <v>NEE151</v>
      </c>
      <c r="H188" s="2421">
        <f>'4.1Plan'!V376</f>
        <v>129800</v>
      </c>
      <c r="I188" s="2416"/>
      <c r="J188" s="1280"/>
      <c r="K188" s="1281" t="s">
        <v>596</v>
      </c>
      <c r="L188" s="2416">
        <f>'4.1Plan'!X376</f>
        <v>131500</v>
      </c>
      <c r="M188" s="2416"/>
      <c r="N188" s="1282"/>
      <c r="O188" s="1283">
        <f>'4.1Plan'!AB376</f>
        <v>1700</v>
      </c>
      <c r="P188" s="1284"/>
      <c r="Q188" s="1298">
        <v>2</v>
      </c>
      <c r="R188" s="1299"/>
      <c r="S188" s="201">
        <f>Q188*$G$3</f>
        <v>14</v>
      </c>
      <c r="T188" s="1300"/>
      <c r="U188" s="1301"/>
      <c r="V188" s="1302"/>
      <c r="W188" s="1303"/>
      <c r="X188" s="1304"/>
      <c r="Y188" s="201">
        <f>ROUND($G$3/$G$4,0)*Q188</f>
        <v>8</v>
      </c>
      <c r="Z188" s="1300"/>
      <c r="AA188" s="1301"/>
      <c r="AB188" s="1302"/>
      <c r="AC188" s="1303"/>
      <c r="AD188" s="1304"/>
      <c r="AE188" s="201">
        <f>ROUND(Y188*$G$5,0)</f>
        <v>2</v>
      </c>
      <c r="AF188" s="1300"/>
      <c r="AG188" s="1301"/>
      <c r="AH188" s="1302"/>
      <c r="AI188" s="1303"/>
      <c r="AJ188" s="1304"/>
      <c r="AK188" s="201">
        <f>ROUND(Y188*$G$6,0)</f>
        <v>2</v>
      </c>
      <c r="AL188" s="1300"/>
      <c r="AM188" s="1301"/>
      <c r="AN188" s="1302"/>
      <c r="AO188" s="1303"/>
      <c r="AP188" s="1304"/>
      <c r="AQ188" s="918"/>
      <c r="AR188" s="914" t="s">
        <v>844</v>
      </c>
    </row>
    <row r="189" spans="1:50" s="202" customFormat="1" ht="7.5" customHeight="1">
      <c r="A189" s="813"/>
      <c r="B189" s="1336"/>
      <c r="C189" s="2466"/>
      <c r="D189" s="2467"/>
      <c r="E189" s="2466"/>
      <c r="F189" s="2467"/>
      <c r="G189" s="2422" t="s">
        <v>848</v>
      </c>
      <c r="H189" s="2423"/>
      <c r="I189" s="2423"/>
      <c r="J189" s="2423"/>
      <c r="K189" s="2423"/>
      <c r="L189" s="2423"/>
      <c r="M189" s="2423"/>
      <c r="N189" s="2424"/>
      <c r="O189" s="1306">
        <f>SUM(O183:O188)</f>
        <v>4710</v>
      </c>
      <c r="P189" s="1307"/>
      <c r="Q189" s="1308">
        <f>SUM(Q183:Q188)</f>
        <v>2</v>
      </c>
      <c r="R189" s="1309"/>
      <c r="S189" s="1320">
        <f>SUM(S183:S188)</f>
        <v>14</v>
      </c>
      <c r="T189" s="1310"/>
      <c r="U189" s="1311">
        <f>'3.1Cost by Sub-contractors'!L7</f>
        <v>51.08</v>
      </c>
      <c r="V189" s="1312"/>
      <c r="W189" s="1313">
        <f>S189*U189</f>
        <v>715.12</v>
      </c>
      <c r="X189" s="1264"/>
      <c r="Y189" s="1320">
        <f>SUM(Y183:Y188)</f>
        <v>8</v>
      </c>
      <c r="Z189" s="1310"/>
      <c r="AA189" s="2405" t="str">
        <f>'3.1Cost by Sub-contractors'!L8</f>
        <v>-</v>
      </c>
      <c r="AB189" s="2407"/>
      <c r="AC189" s="2405" t="s">
        <v>847</v>
      </c>
      <c r="AD189" s="2406"/>
      <c r="AE189" s="1320">
        <f>SUM(AE183:AE188)</f>
        <v>2</v>
      </c>
      <c r="AF189" s="1310"/>
      <c r="AG189" s="1311">
        <f>'3.1Cost by Sub-contractors'!L9</f>
        <v>44.07</v>
      </c>
      <c r="AH189" s="1312"/>
      <c r="AI189" s="1313">
        <f>AE189*AG189</f>
        <v>88.14</v>
      </c>
      <c r="AJ189" s="1264"/>
      <c r="AK189" s="1320">
        <f>SUM(AK183:AK188)</f>
        <v>2</v>
      </c>
      <c r="AL189" s="1310"/>
      <c r="AM189" s="1311">
        <f>'3.1Cost by Sub-contractors'!L10</f>
        <v>27.87</v>
      </c>
      <c r="AN189" s="1312"/>
      <c r="AO189" s="1313">
        <f>AK189*AM189</f>
        <v>55.74</v>
      </c>
      <c r="AP189" s="1264"/>
      <c r="AQ189" s="782"/>
      <c r="AR189" s="1315"/>
    </row>
    <row r="190" spans="1:50" ht="7.5" customHeight="1">
      <c r="A190" s="2043"/>
      <c r="B190" s="2044"/>
      <c r="C190" s="209"/>
      <c r="D190" s="209"/>
      <c r="E190" s="209"/>
      <c r="F190" s="209"/>
      <c r="G190" s="209"/>
      <c r="H190" s="209"/>
      <c r="I190" s="209"/>
      <c r="J190" s="209"/>
      <c r="K190" s="209"/>
      <c r="L190" s="209"/>
      <c r="M190" s="209"/>
      <c r="N190" s="209"/>
      <c r="O190" s="210"/>
      <c r="P190" s="211"/>
      <c r="Q190" s="212"/>
      <c r="R190" s="211"/>
      <c r="S190" s="213"/>
      <c r="T190" s="204"/>
      <c r="U190" s="205"/>
      <c r="V190" s="204"/>
      <c r="W190" s="205"/>
      <c r="X190" s="204"/>
      <c r="Y190" s="213"/>
      <c r="Z190" s="204"/>
      <c r="AA190" s="205"/>
      <c r="AB190" s="204"/>
      <c r="AC190" s="205"/>
      <c r="AD190" s="204"/>
      <c r="AE190" s="213"/>
      <c r="AF190" s="204"/>
      <c r="AG190" s="205"/>
      <c r="AH190" s="204"/>
      <c r="AI190" s="205"/>
      <c r="AJ190" s="204"/>
      <c r="AK190" s="213"/>
      <c r="AL190" s="204"/>
      <c r="AM190" s="205"/>
      <c r="AN190" s="204"/>
      <c r="AO190" s="205"/>
      <c r="AP190" s="204"/>
      <c r="AQ190" s="214"/>
      <c r="AR190" s="214"/>
      <c r="AS190" s="542"/>
      <c r="AT190" s="542"/>
    </row>
    <row r="191" spans="1:50" ht="7.5" customHeight="1">
      <c r="A191" s="2352" t="s">
        <v>81</v>
      </c>
      <c r="B191" s="2353"/>
      <c r="C191" s="2352" t="s">
        <v>113</v>
      </c>
      <c r="D191" s="2353"/>
      <c r="E191" s="2454" t="s">
        <v>130</v>
      </c>
      <c r="F191" s="2455"/>
      <c r="G191" s="2432" t="s">
        <v>131</v>
      </c>
      <c r="H191" s="2433"/>
      <c r="I191" s="2433"/>
      <c r="J191" s="2433"/>
      <c r="K191" s="2433"/>
      <c r="L191" s="2433"/>
      <c r="M191" s="2433"/>
      <c r="N191" s="2433"/>
      <c r="O191" s="2433"/>
      <c r="P191" s="2433"/>
      <c r="Q191" s="2433"/>
      <c r="R191" s="2434"/>
      <c r="S191" s="2443" t="s">
        <v>132</v>
      </c>
      <c r="T191" s="2444"/>
      <c r="U191" s="2444"/>
      <c r="V191" s="2444"/>
      <c r="W191" s="2444"/>
      <c r="X191" s="2444"/>
      <c r="Y191" s="2444"/>
      <c r="Z191" s="2444"/>
      <c r="AA191" s="2444"/>
      <c r="AB191" s="2444"/>
      <c r="AC191" s="2444"/>
      <c r="AD191" s="2444"/>
      <c r="AE191" s="2444"/>
      <c r="AF191" s="2444"/>
      <c r="AG191" s="2444"/>
      <c r="AH191" s="2444"/>
      <c r="AI191" s="2444"/>
      <c r="AJ191" s="2444"/>
      <c r="AK191" s="2444"/>
      <c r="AL191" s="2444"/>
      <c r="AM191" s="2444"/>
      <c r="AN191" s="2444"/>
      <c r="AO191" s="2444"/>
      <c r="AP191" s="2445"/>
      <c r="AQ191" s="2352" t="s">
        <v>115</v>
      </c>
      <c r="AR191" s="2353"/>
      <c r="AS191" s="542"/>
      <c r="AT191" s="542"/>
      <c r="AU191" s="542"/>
      <c r="AV191" s="542"/>
      <c r="AW191" s="542"/>
      <c r="AX191" s="542"/>
    </row>
    <row r="192" spans="1:50" ht="7.5" customHeight="1">
      <c r="A192" s="2354"/>
      <c r="B192" s="2355"/>
      <c r="C192" s="2354" t="s">
        <v>116</v>
      </c>
      <c r="D192" s="2355"/>
      <c r="E192" s="2435" t="s">
        <v>133</v>
      </c>
      <c r="F192" s="2436"/>
      <c r="G192" s="1265" t="s">
        <v>21</v>
      </c>
      <c r="H192" s="2435" t="s">
        <v>88</v>
      </c>
      <c r="I192" s="2437"/>
      <c r="J192" s="2437"/>
      <c r="K192" s="2437"/>
      <c r="L192" s="2437"/>
      <c r="M192" s="2437"/>
      <c r="N192" s="2436"/>
      <c r="O192" s="2438" t="s">
        <v>89</v>
      </c>
      <c r="P192" s="2439"/>
      <c r="Q192" s="2440" t="s">
        <v>127</v>
      </c>
      <c r="R192" s="2441"/>
      <c r="S192" s="2432" t="s">
        <v>144</v>
      </c>
      <c r="T192" s="2433"/>
      <c r="U192" s="2433"/>
      <c r="V192" s="2433"/>
      <c r="W192" s="2433"/>
      <c r="X192" s="2434"/>
      <c r="Y192" s="2432" t="s">
        <v>145</v>
      </c>
      <c r="Z192" s="2433"/>
      <c r="AA192" s="2433"/>
      <c r="AB192" s="2433"/>
      <c r="AC192" s="2433"/>
      <c r="AD192" s="2434"/>
      <c r="AE192" s="2432" t="s">
        <v>146</v>
      </c>
      <c r="AF192" s="2433"/>
      <c r="AG192" s="2433"/>
      <c r="AH192" s="2433"/>
      <c r="AI192" s="2433"/>
      <c r="AJ192" s="2434"/>
      <c r="AK192" s="2432" t="s">
        <v>147</v>
      </c>
      <c r="AL192" s="2433"/>
      <c r="AM192" s="2433"/>
      <c r="AN192" s="2433"/>
      <c r="AO192" s="2433"/>
      <c r="AP192" s="2434"/>
      <c r="AQ192" s="2354"/>
      <c r="AR192" s="2355"/>
    </row>
    <row r="193" spans="1:44" ht="7.5" customHeight="1">
      <c r="A193" s="2354"/>
      <c r="B193" s="2355"/>
      <c r="C193" s="2354"/>
      <c r="D193" s="2355"/>
      <c r="E193" s="2435"/>
      <c r="F193" s="2436"/>
      <c r="G193" s="1265"/>
      <c r="H193" s="2435"/>
      <c r="I193" s="2437"/>
      <c r="J193" s="2437"/>
      <c r="K193" s="2437"/>
      <c r="L193" s="2437"/>
      <c r="M193" s="2437"/>
      <c r="N193" s="2436"/>
      <c r="O193" s="2438" t="s">
        <v>139</v>
      </c>
      <c r="P193" s="2439"/>
      <c r="Q193" s="2456" t="s">
        <v>51</v>
      </c>
      <c r="R193" s="2457"/>
      <c r="S193" s="2450" t="str">
        <f>'3.1Cost by Sub-contractors'!$N$3</f>
        <v>Qty</v>
      </c>
      <c r="T193" s="2451"/>
      <c r="U193" s="2452" t="str">
        <f>'3.1Cost by Sub-contractors'!$L$3</f>
        <v>Unit Price</v>
      </c>
      <c r="V193" s="2453"/>
      <c r="W193" s="2442" t="str">
        <f>'3.1Cost by Sub-contractors'!$P$3</f>
        <v>Amount</v>
      </c>
      <c r="X193" s="2441"/>
      <c r="Y193" s="2450" t="str">
        <f>'3.1Cost by Sub-contractors'!$N$3</f>
        <v>Qty</v>
      </c>
      <c r="Z193" s="2451"/>
      <c r="AA193" s="2452" t="str">
        <f>'3.1Cost by Sub-contractors'!$L$3</f>
        <v>Unit Price</v>
      </c>
      <c r="AB193" s="2453"/>
      <c r="AC193" s="2442" t="str">
        <f>'3.1Cost by Sub-contractors'!$P$3</f>
        <v>Amount</v>
      </c>
      <c r="AD193" s="2441"/>
      <c r="AE193" s="2450" t="str">
        <f>'3.1Cost by Sub-contractors'!$N$3</f>
        <v>Qty</v>
      </c>
      <c r="AF193" s="2451"/>
      <c r="AG193" s="2452" t="str">
        <f>'3.1Cost by Sub-contractors'!$L$3</f>
        <v>Unit Price</v>
      </c>
      <c r="AH193" s="2453"/>
      <c r="AI193" s="2442" t="str">
        <f>'3.1Cost by Sub-contractors'!$P$3</f>
        <v>Amount</v>
      </c>
      <c r="AJ193" s="2441"/>
      <c r="AK193" s="2450" t="str">
        <f>'3.1Cost by Sub-contractors'!$N$3</f>
        <v>Qty</v>
      </c>
      <c r="AL193" s="2451"/>
      <c r="AM193" s="2452" t="str">
        <f>'3.1Cost by Sub-contractors'!$L$3</f>
        <v>Unit Price</v>
      </c>
      <c r="AN193" s="2453"/>
      <c r="AO193" s="2442" t="str">
        <f>'3.1Cost by Sub-contractors'!$P$3</f>
        <v>Amount</v>
      </c>
      <c r="AP193" s="2441"/>
      <c r="AQ193" s="2354"/>
      <c r="AR193" s="2355"/>
    </row>
    <row r="194" spans="1:44" ht="7.5" customHeight="1">
      <c r="A194" s="2354"/>
      <c r="B194" s="2355"/>
      <c r="C194" s="2354"/>
      <c r="D194" s="2355"/>
      <c r="E194" s="2435"/>
      <c r="F194" s="2436"/>
      <c r="G194" s="1265"/>
      <c r="H194" s="2435"/>
      <c r="I194" s="2437"/>
      <c r="J194" s="2437"/>
      <c r="K194" s="2437"/>
      <c r="L194" s="2437"/>
      <c r="M194" s="2437"/>
      <c r="N194" s="2436"/>
      <c r="O194" s="2438"/>
      <c r="P194" s="2439"/>
      <c r="Q194" s="2463"/>
      <c r="R194" s="2411"/>
      <c r="S194" s="2475" t="str">
        <f>'3.1Cost by Sub-contractors'!$K$69</f>
        <v>(l.m.)</v>
      </c>
      <c r="T194" s="2476"/>
      <c r="U194" s="2472" t="str">
        <f>'3.1Cost by Sub-contractors'!$L$4</f>
        <v>(USD)</v>
      </c>
      <c r="V194" s="2473"/>
      <c r="W194" s="2474" t="str">
        <f>'3.1Cost by Sub-contractors'!$P$4</f>
        <v>(USD)</v>
      </c>
      <c r="X194" s="2457"/>
      <c r="Y194" s="2475" t="str">
        <f>'3.1Cost by Sub-contractors'!$K$70</f>
        <v>(nos.)</v>
      </c>
      <c r="Z194" s="2476"/>
      <c r="AA194" s="2472" t="str">
        <f>'3.1Cost by Sub-contractors'!$L$4</f>
        <v>(USD)</v>
      </c>
      <c r="AB194" s="2473"/>
      <c r="AC194" s="2474" t="str">
        <f>'3.1Cost by Sub-contractors'!$P$4</f>
        <v>(USD)</v>
      </c>
      <c r="AD194" s="2457"/>
      <c r="AE194" s="2475" t="str">
        <f>'3.1Cost by Sub-contractors'!$K$71</f>
        <v>(nos.)</v>
      </c>
      <c r="AF194" s="2476"/>
      <c r="AG194" s="2472" t="str">
        <f>'3.1Cost by Sub-contractors'!$L$4</f>
        <v>(USD)</v>
      </c>
      <c r="AH194" s="2473"/>
      <c r="AI194" s="2474" t="str">
        <f>'3.1Cost by Sub-contractors'!$P$4</f>
        <v>(USD)</v>
      </c>
      <c r="AJ194" s="2457"/>
      <c r="AK194" s="2475" t="str">
        <f>'3.1Cost by Sub-contractors'!$K$72</f>
        <v>(nos.)</v>
      </c>
      <c r="AL194" s="2476"/>
      <c r="AM194" s="2472" t="str">
        <f>'3.1Cost by Sub-contractors'!$L$4</f>
        <v>(USD)</v>
      </c>
      <c r="AN194" s="2473"/>
      <c r="AO194" s="2474" t="str">
        <f>'3.1Cost by Sub-contractors'!$P$4</f>
        <v>(USD)</v>
      </c>
      <c r="AP194" s="2457"/>
      <c r="AQ194" s="2354"/>
      <c r="AR194" s="2355"/>
    </row>
    <row r="195" spans="1:44" ht="7.5" customHeight="1">
      <c r="A195" s="543"/>
      <c r="B195" s="2408" t="s">
        <v>148</v>
      </c>
      <c r="C195" s="2408"/>
      <c r="D195" s="2408"/>
      <c r="E195" s="2408"/>
      <c r="F195" s="2408"/>
      <c r="G195" s="2408"/>
      <c r="H195" s="2408"/>
      <c r="I195" s="2408"/>
      <c r="J195" s="2408"/>
      <c r="K195" s="2408"/>
      <c r="L195" s="2408"/>
      <c r="M195" s="2408"/>
      <c r="N195" s="2408"/>
      <c r="O195" s="2408"/>
      <c r="P195" s="2408"/>
      <c r="Q195" s="2408"/>
      <c r="R195" s="2408"/>
      <c r="S195" s="2408"/>
      <c r="T195" s="2408"/>
      <c r="U195" s="2408"/>
      <c r="V195" s="2408"/>
      <c r="W195" s="2408"/>
      <c r="X195" s="2408"/>
      <c r="Y195" s="2408"/>
      <c r="Z195" s="2408"/>
      <c r="AA195" s="2408"/>
      <c r="AB195" s="2408"/>
      <c r="AC195" s="2408"/>
      <c r="AD195" s="2408"/>
      <c r="AE195" s="2408"/>
      <c r="AF195" s="2408"/>
      <c r="AG195" s="2408"/>
      <c r="AH195" s="2408"/>
      <c r="AI195" s="2408"/>
      <c r="AJ195" s="2408"/>
      <c r="AK195" s="2408"/>
      <c r="AL195" s="2408"/>
      <c r="AM195" s="2408"/>
      <c r="AN195" s="2408"/>
      <c r="AO195" s="2408"/>
      <c r="AP195" s="2408"/>
      <c r="AQ195" s="2408"/>
      <c r="AR195" s="2409"/>
    </row>
    <row r="196" spans="1:44" ht="7.5" customHeight="1">
      <c r="A196" s="810"/>
      <c r="B196" s="586" t="str">
        <f>'4.1Plan'!B365</f>
        <v>Quang Ngai</v>
      </c>
      <c r="C196" s="2454" t="str">
        <f>'4.1Plan'!C365</f>
        <v>PKGA5</v>
      </c>
      <c r="D196" s="2455"/>
      <c r="E196" s="2417" t="str">
        <f>'4.1Plan'!D379</f>
        <v>MLA5-2</v>
      </c>
      <c r="F196" s="2418"/>
      <c r="G196" s="1266" t="str">
        <f>'4.1Plan'!S380</f>
        <v>NEE152</v>
      </c>
      <c r="H196" s="2419">
        <f>'4.1Plan'!V380</f>
        <v>131500</v>
      </c>
      <c r="I196" s="2420"/>
      <c r="J196" s="1267"/>
      <c r="K196" s="1268" t="s">
        <v>149</v>
      </c>
      <c r="L196" s="2420">
        <f>'4.1Plan'!X380</f>
        <v>132913</v>
      </c>
      <c r="M196" s="2420"/>
      <c r="N196" s="1269"/>
      <c r="O196" s="1270">
        <f>'4.1Plan'!AB380</f>
        <v>1413</v>
      </c>
      <c r="P196" s="1271"/>
      <c r="Q196" s="1317">
        <v>1</v>
      </c>
      <c r="R196" s="1318"/>
      <c r="S196" s="201">
        <f>Q196*$G$3</f>
        <v>7</v>
      </c>
      <c r="T196" s="1287"/>
      <c r="U196" s="1288"/>
      <c r="V196" s="1289"/>
      <c r="W196" s="1290"/>
      <c r="X196" s="1291"/>
      <c r="Y196" s="201">
        <f>ROUND($G$3/$G$4,0)*Q196</f>
        <v>4</v>
      </c>
      <c r="Z196" s="1287"/>
      <c r="AA196" s="1288"/>
      <c r="AB196" s="1289"/>
      <c r="AC196" s="1290"/>
      <c r="AD196" s="1291"/>
      <c r="AE196" s="201">
        <f>ROUND(Y196*$G$5,0)</f>
        <v>1</v>
      </c>
      <c r="AF196" s="1287"/>
      <c r="AG196" s="1288"/>
      <c r="AH196" s="1289"/>
      <c r="AI196" s="1290"/>
      <c r="AJ196" s="1291"/>
      <c r="AK196" s="201">
        <f>ROUND(Y196*$G$6,0)</f>
        <v>1</v>
      </c>
      <c r="AL196" s="1300"/>
      <c r="AM196" s="1301"/>
      <c r="AN196" s="1302"/>
      <c r="AO196" s="1303"/>
      <c r="AP196" s="1304"/>
      <c r="AQ196" s="743"/>
      <c r="AR196" s="914" t="s">
        <v>845</v>
      </c>
    </row>
    <row r="197" spans="1:44" ht="7.5" customHeight="1">
      <c r="A197" s="172"/>
      <c r="B197" s="544"/>
      <c r="C197" s="2401"/>
      <c r="D197" s="2402"/>
      <c r="E197" s="2403"/>
      <c r="F197" s="2404"/>
      <c r="G197" s="1279" t="str">
        <f>'4.1Plan'!S382</f>
        <v>NEE153</v>
      </c>
      <c r="H197" s="2421">
        <f>'4.1Plan'!V382</f>
        <v>132955</v>
      </c>
      <c r="I197" s="2416"/>
      <c r="J197" s="1280"/>
      <c r="K197" s="1281" t="s">
        <v>149</v>
      </c>
      <c r="L197" s="2416">
        <f>'4.1Plan'!X382</f>
        <v>134705</v>
      </c>
      <c r="M197" s="2416"/>
      <c r="N197" s="1282"/>
      <c r="O197" s="1283">
        <f>'4.1Plan'!AB382</f>
        <v>1750</v>
      </c>
      <c r="P197" s="1284"/>
      <c r="Q197" s="1285">
        <v>1</v>
      </c>
      <c r="R197" s="1286"/>
      <c r="S197" s="201">
        <f>Q197*$G$3</f>
        <v>7</v>
      </c>
      <c r="T197" s="1287"/>
      <c r="U197" s="1288"/>
      <c r="V197" s="1289"/>
      <c r="W197" s="1290"/>
      <c r="X197" s="1291"/>
      <c r="Y197" s="201">
        <f>ROUND($G$3/$G$4,0)*Q197</f>
        <v>4</v>
      </c>
      <c r="Z197" s="1287"/>
      <c r="AA197" s="1288"/>
      <c r="AB197" s="1289"/>
      <c r="AC197" s="1290"/>
      <c r="AD197" s="1291"/>
      <c r="AE197" s="201">
        <f>ROUND(Y197*$G$5,0)</f>
        <v>1</v>
      </c>
      <c r="AF197" s="1287"/>
      <c r="AG197" s="1288"/>
      <c r="AH197" s="1289"/>
      <c r="AI197" s="1290"/>
      <c r="AJ197" s="1291"/>
      <c r="AK197" s="201">
        <f>ROUND(Y197*$G$6,0)</f>
        <v>1</v>
      </c>
      <c r="AL197" s="1300"/>
      <c r="AM197" s="1301"/>
      <c r="AN197" s="1302"/>
      <c r="AO197" s="1303"/>
      <c r="AP197" s="1304"/>
      <c r="AQ197" s="743"/>
      <c r="AR197" s="739" t="s">
        <v>802</v>
      </c>
    </row>
    <row r="198" spans="1:44" ht="7.5" customHeight="1">
      <c r="A198" s="172"/>
      <c r="B198" s="544"/>
      <c r="C198" s="2401"/>
      <c r="D198" s="2402"/>
      <c r="E198" s="2403"/>
      <c r="F198" s="2404"/>
      <c r="G198" s="1279" t="str">
        <f>'4.1Plan'!S384</f>
        <v>NEE154</v>
      </c>
      <c r="H198" s="2421">
        <f>'4.1Plan'!V384</f>
        <v>134747</v>
      </c>
      <c r="I198" s="2416"/>
      <c r="J198" s="1280"/>
      <c r="K198" s="1281" t="s">
        <v>149</v>
      </c>
      <c r="L198" s="2416">
        <f>'4.1Plan'!X384</f>
        <v>136000</v>
      </c>
      <c r="M198" s="2416"/>
      <c r="N198" s="1282"/>
      <c r="O198" s="1283">
        <f>'4.1Plan'!AB384</f>
        <v>1253</v>
      </c>
      <c r="P198" s="1284"/>
      <c r="Q198" s="1285">
        <v>1</v>
      </c>
      <c r="R198" s="1286"/>
      <c r="S198" s="201">
        <f>Q198*$G$3</f>
        <v>7</v>
      </c>
      <c r="T198" s="1287"/>
      <c r="U198" s="1288"/>
      <c r="V198" s="1289"/>
      <c r="W198" s="1290"/>
      <c r="X198" s="1291"/>
      <c r="Y198" s="201">
        <f>ROUND($G$3/$G$4,0)*Q198</f>
        <v>4</v>
      </c>
      <c r="Z198" s="1287"/>
      <c r="AA198" s="1288"/>
      <c r="AB198" s="1289"/>
      <c r="AC198" s="1290"/>
      <c r="AD198" s="1291"/>
      <c r="AE198" s="201">
        <f>ROUND(Y198*$G$5,0)</f>
        <v>1</v>
      </c>
      <c r="AF198" s="1287"/>
      <c r="AG198" s="1288"/>
      <c r="AH198" s="1289"/>
      <c r="AI198" s="1290"/>
      <c r="AJ198" s="1291"/>
      <c r="AK198" s="201">
        <f>ROUND(Y198*$G$6,0)</f>
        <v>1</v>
      </c>
      <c r="AL198" s="1300"/>
      <c r="AM198" s="1301"/>
      <c r="AN198" s="1302"/>
      <c r="AO198" s="1303"/>
      <c r="AP198" s="1304"/>
      <c r="AQ198" s="743"/>
      <c r="AR198" s="739" t="s">
        <v>846</v>
      </c>
    </row>
    <row r="199" spans="1:44" s="202" customFormat="1" ht="7.5" customHeight="1">
      <c r="A199" s="893"/>
      <c r="B199" s="1319"/>
      <c r="C199" s="2401"/>
      <c r="D199" s="2402"/>
      <c r="E199" s="2466"/>
      <c r="F199" s="2467"/>
      <c r="G199" s="2422" t="s">
        <v>848</v>
      </c>
      <c r="H199" s="2423"/>
      <c r="I199" s="2423"/>
      <c r="J199" s="2423"/>
      <c r="K199" s="2423"/>
      <c r="L199" s="2423"/>
      <c r="M199" s="2423"/>
      <c r="N199" s="2424"/>
      <c r="O199" s="1306">
        <f>SUM(O196:O198)</f>
        <v>4416</v>
      </c>
      <c r="P199" s="1307"/>
      <c r="Q199" s="1308">
        <f>SUM(Q196:Q198)</f>
        <v>3</v>
      </c>
      <c r="R199" s="1309"/>
      <c r="S199" s="206">
        <f>SUM(S196:S198)</f>
        <v>21</v>
      </c>
      <c r="T199" s="1310"/>
      <c r="U199" s="1311">
        <f>'3.1Cost by Sub-contractors'!L7</f>
        <v>51.08</v>
      </c>
      <c r="V199" s="1312"/>
      <c r="W199" s="1313">
        <f>S199*U199</f>
        <v>1072.68</v>
      </c>
      <c r="X199" s="1264"/>
      <c r="Y199" s="206">
        <f>SUM(Y196:Y198)</f>
        <v>12</v>
      </c>
      <c r="Z199" s="1310"/>
      <c r="AA199" s="2405" t="str">
        <f>'3.1Cost by Sub-contractors'!L8</f>
        <v>-</v>
      </c>
      <c r="AB199" s="2407"/>
      <c r="AC199" s="2405" t="s">
        <v>847</v>
      </c>
      <c r="AD199" s="2406"/>
      <c r="AE199" s="206">
        <f>SUM(AE196:AE198)</f>
        <v>3</v>
      </c>
      <c r="AF199" s="1310"/>
      <c r="AG199" s="1311">
        <f>'3.1Cost by Sub-contractors'!L9</f>
        <v>44.07</v>
      </c>
      <c r="AH199" s="1312"/>
      <c r="AI199" s="1313">
        <f>AE199*AG199</f>
        <v>132.21</v>
      </c>
      <c r="AJ199" s="1264"/>
      <c r="AK199" s="206">
        <f>SUM(AK196:AK198)</f>
        <v>3</v>
      </c>
      <c r="AL199" s="1310"/>
      <c r="AM199" s="1311">
        <f>'3.1Cost by Sub-contractors'!L10</f>
        <v>27.87</v>
      </c>
      <c r="AN199" s="1312"/>
      <c r="AO199" s="1313">
        <f>AK199*AM199</f>
        <v>83.61</v>
      </c>
      <c r="AP199" s="1264"/>
      <c r="AQ199" s="782"/>
      <c r="AR199" s="1315"/>
    </row>
    <row r="200" spans="1:44" ht="7.5" customHeight="1">
      <c r="A200" s="172"/>
      <c r="B200" s="544"/>
      <c r="C200" s="2401"/>
      <c r="D200" s="2402"/>
      <c r="E200" s="2417" t="str">
        <f>'4.1Plan'!D387</f>
        <v>MLA5-3</v>
      </c>
      <c r="F200" s="2418"/>
      <c r="G200" s="1266" t="str">
        <f>'4.1Plan'!S388</f>
        <v>NEE155</v>
      </c>
      <c r="H200" s="2419">
        <f>'4.1Plan'!V388</f>
        <v>136000</v>
      </c>
      <c r="I200" s="2420"/>
      <c r="J200" s="1267"/>
      <c r="K200" s="1268" t="s">
        <v>149</v>
      </c>
      <c r="L200" s="2420">
        <f>'4.1Plan'!X388</f>
        <v>138582.5</v>
      </c>
      <c r="M200" s="2420"/>
      <c r="N200" s="1269"/>
      <c r="O200" s="1270">
        <f>'4.1Plan'!AB388</f>
        <v>2582.5</v>
      </c>
      <c r="P200" s="1271"/>
      <c r="Q200" s="1317">
        <v>2</v>
      </c>
      <c r="R200" s="1318"/>
      <c r="S200" s="201">
        <f>Q200*$G$3</f>
        <v>14</v>
      </c>
      <c r="T200" s="1287"/>
      <c r="U200" s="1288"/>
      <c r="V200" s="1289"/>
      <c r="W200" s="1290"/>
      <c r="X200" s="1291"/>
      <c r="Y200" s="201">
        <f>ROUND($G$3/$G$4,0)*Q200</f>
        <v>8</v>
      </c>
      <c r="Z200" s="1287"/>
      <c r="AA200" s="1288"/>
      <c r="AB200" s="1289"/>
      <c r="AC200" s="1290"/>
      <c r="AD200" s="1291"/>
      <c r="AE200" s="201">
        <f>ROUND(Y200*$G$5,0)</f>
        <v>2</v>
      </c>
      <c r="AF200" s="1287"/>
      <c r="AG200" s="1288"/>
      <c r="AH200" s="1289"/>
      <c r="AI200" s="1290"/>
      <c r="AJ200" s="1291"/>
      <c r="AK200" s="201">
        <f>ROUND(Y200*$G$6,0)</f>
        <v>2</v>
      </c>
      <c r="AL200" s="1300"/>
      <c r="AM200" s="1301"/>
      <c r="AN200" s="1302"/>
      <c r="AO200" s="1303"/>
      <c r="AP200" s="1304"/>
      <c r="AQ200" s="778"/>
      <c r="AR200" s="914" t="s">
        <v>846</v>
      </c>
    </row>
    <row r="201" spans="1:44" ht="7.5" customHeight="1">
      <c r="A201" s="172"/>
      <c r="B201" s="544"/>
      <c r="C201" s="2401"/>
      <c r="D201" s="2402"/>
      <c r="E201" s="2403"/>
      <c r="F201" s="2404"/>
      <c r="G201" s="1279" t="str">
        <f>'4.1Plan'!S390</f>
        <v>NEE156</v>
      </c>
      <c r="H201" s="2421">
        <f>'4.1Plan'!V390</f>
        <v>138615.5</v>
      </c>
      <c r="I201" s="2416"/>
      <c r="J201" s="1280"/>
      <c r="K201" s="1281" t="s">
        <v>149</v>
      </c>
      <c r="L201" s="2416">
        <f>'4.1Plan'!X390</f>
        <v>139522</v>
      </c>
      <c r="M201" s="2416"/>
      <c r="N201" s="1282"/>
      <c r="O201" s="1283">
        <f>'4.1Plan'!AB390</f>
        <v>906.5</v>
      </c>
      <c r="P201" s="1284"/>
      <c r="Q201" s="1285"/>
      <c r="R201" s="1286"/>
      <c r="S201" s="197"/>
      <c r="T201" s="1287"/>
      <c r="U201" s="1288"/>
      <c r="V201" s="1289"/>
      <c r="W201" s="1290"/>
      <c r="X201" s="1291"/>
      <c r="Y201" s="197"/>
      <c r="Z201" s="1287"/>
      <c r="AA201" s="1288"/>
      <c r="AB201" s="1289"/>
      <c r="AC201" s="1290"/>
      <c r="AD201" s="1291"/>
      <c r="AE201" s="197"/>
      <c r="AF201" s="1287"/>
      <c r="AG201" s="1288"/>
      <c r="AH201" s="1289"/>
      <c r="AI201" s="1290"/>
      <c r="AJ201" s="1291"/>
      <c r="AK201" s="197"/>
      <c r="AL201" s="1287"/>
      <c r="AM201" s="1288"/>
      <c r="AN201" s="1289"/>
      <c r="AO201" s="1290"/>
      <c r="AP201" s="1291"/>
      <c r="AQ201" s="743"/>
      <c r="AR201" s="739" t="s">
        <v>795</v>
      </c>
    </row>
    <row r="202" spans="1:44" s="202" customFormat="1" ht="7.5" customHeight="1">
      <c r="A202" s="813"/>
      <c r="B202" s="1336"/>
      <c r="C202" s="2466"/>
      <c r="D202" s="2467"/>
      <c r="E202" s="2466"/>
      <c r="F202" s="2467"/>
      <c r="G202" s="2422" t="s">
        <v>848</v>
      </c>
      <c r="H202" s="2423"/>
      <c r="I202" s="2423"/>
      <c r="J202" s="2423"/>
      <c r="K202" s="2423"/>
      <c r="L202" s="2423"/>
      <c r="M202" s="2423"/>
      <c r="N202" s="2424"/>
      <c r="O202" s="1306">
        <f>SUM(O200:O201)</f>
        <v>3489</v>
      </c>
      <c r="P202" s="1307"/>
      <c r="Q202" s="1308">
        <f>SUM(Q200:Q201)</f>
        <v>2</v>
      </c>
      <c r="R202" s="1309"/>
      <c r="S202" s="206">
        <f>SUM(S200:S201)</f>
        <v>14</v>
      </c>
      <c r="T202" s="1310"/>
      <c r="U202" s="1311">
        <f>'3.1Cost by Sub-contractors'!L7</f>
        <v>51.08</v>
      </c>
      <c r="V202" s="1312"/>
      <c r="W202" s="1313">
        <f>S202*U202</f>
        <v>715.12</v>
      </c>
      <c r="X202" s="1264"/>
      <c r="Y202" s="206">
        <f>SUM(Y200:Y201)</f>
        <v>8</v>
      </c>
      <c r="Z202" s="1310"/>
      <c r="AA202" s="2405" t="str">
        <f>'3.1Cost by Sub-contractors'!L8</f>
        <v>-</v>
      </c>
      <c r="AB202" s="2407"/>
      <c r="AC202" s="2405" t="s">
        <v>847</v>
      </c>
      <c r="AD202" s="2406"/>
      <c r="AE202" s="206">
        <f>SUM(AE200:AE201)</f>
        <v>2</v>
      </c>
      <c r="AF202" s="1310"/>
      <c r="AG202" s="1311">
        <f>'3.1Cost by Sub-contractors'!L9</f>
        <v>44.07</v>
      </c>
      <c r="AH202" s="1312"/>
      <c r="AI202" s="1313">
        <f>AE202*AG202</f>
        <v>88.14</v>
      </c>
      <c r="AJ202" s="1264"/>
      <c r="AK202" s="206">
        <f>SUM(AK200:AK201)</f>
        <v>2</v>
      </c>
      <c r="AL202" s="1310"/>
      <c r="AM202" s="1311">
        <f>'3.1Cost by Sub-contractors'!L10</f>
        <v>27.87</v>
      </c>
      <c r="AN202" s="1312"/>
      <c r="AO202" s="1313">
        <f>AK202*AM202</f>
        <v>55.74</v>
      </c>
      <c r="AP202" s="1264"/>
      <c r="AQ202" s="782"/>
      <c r="AR202" s="208"/>
    </row>
  </sheetData>
  <mergeCells count="882">
    <mergeCell ref="C178:D178"/>
    <mergeCell ref="E178:F178"/>
    <mergeCell ref="H178:I178"/>
    <mergeCell ref="L178:M178"/>
    <mergeCell ref="C179:D179"/>
    <mergeCell ref="E179:F179"/>
    <mergeCell ref="H179:I179"/>
    <mergeCell ref="L179:M179"/>
    <mergeCell ref="C176:D176"/>
    <mergeCell ref="E176:F176"/>
    <mergeCell ref="G176:N176"/>
    <mergeCell ref="C177:D177"/>
    <mergeCell ref="E177:F177"/>
    <mergeCell ref="H177:I177"/>
    <mergeCell ref="L177:M177"/>
    <mergeCell ref="C127:D127"/>
    <mergeCell ref="E127:F127"/>
    <mergeCell ref="H127:I127"/>
    <mergeCell ref="L127:M127"/>
    <mergeCell ref="C133:D133"/>
    <mergeCell ref="E133:F133"/>
    <mergeCell ref="C134:D134"/>
    <mergeCell ref="E134:F134"/>
    <mergeCell ref="H133:I133"/>
    <mergeCell ref="H134:I134"/>
    <mergeCell ref="L133:M133"/>
    <mergeCell ref="L134:M134"/>
    <mergeCell ref="C130:D130"/>
    <mergeCell ref="E130:F130"/>
    <mergeCell ref="G130:N130"/>
    <mergeCell ref="C128:D128"/>
    <mergeCell ref="E128:F128"/>
    <mergeCell ref="H128:I128"/>
    <mergeCell ref="L128:M128"/>
    <mergeCell ref="C131:D131"/>
    <mergeCell ref="E131:F131"/>
    <mergeCell ref="H131:I131"/>
    <mergeCell ref="L131:M131"/>
    <mergeCell ref="C129:D129"/>
    <mergeCell ref="H139:I139"/>
    <mergeCell ref="H140:I140"/>
    <mergeCell ref="L139:M139"/>
    <mergeCell ref="L140:M140"/>
    <mergeCell ref="AA202:AB202"/>
    <mergeCell ref="AC202:AD202"/>
    <mergeCell ref="C201:D201"/>
    <mergeCell ref="E201:F201"/>
    <mergeCell ref="H201:I201"/>
    <mergeCell ref="L201:M201"/>
    <mergeCell ref="C202:D202"/>
    <mergeCell ref="E202:F202"/>
    <mergeCell ref="G202:N202"/>
    <mergeCell ref="C199:D199"/>
    <mergeCell ref="E199:F199"/>
    <mergeCell ref="G199:N199"/>
    <mergeCell ref="AA199:AB199"/>
    <mergeCell ref="AC199:AD199"/>
    <mergeCell ref="C200:D200"/>
    <mergeCell ref="E200:F200"/>
    <mergeCell ref="H200:I200"/>
    <mergeCell ref="L200:M200"/>
    <mergeCell ref="C197:D197"/>
    <mergeCell ref="E197:F197"/>
    <mergeCell ref="AO194:AP194"/>
    <mergeCell ref="AQ194:AR194"/>
    <mergeCell ref="B195:AR195"/>
    <mergeCell ref="C196:D196"/>
    <mergeCell ref="E196:F196"/>
    <mergeCell ref="H196:I196"/>
    <mergeCell ref="L196:M196"/>
    <mergeCell ref="AC194:AD194"/>
    <mergeCell ref="AE194:AF194"/>
    <mergeCell ref="AG194:AH194"/>
    <mergeCell ref="AI194:AJ194"/>
    <mergeCell ref="AK194:AL194"/>
    <mergeCell ref="AM194:AN194"/>
    <mergeCell ref="Q194:R194"/>
    <mergeCell ref="S194:T194"/>
    <mergeCell ref="U194:V194"/>
    <mergeCell ref="W194:X194"/>
    <mergeCell ref="Y194:Z194"/>
    <mergeCell ref="Q193:R193"/>
    <mergeCell ref="S193:T193"/>
    <mergeCell ref="U193:V193"/>
    <mergeCell ref="H197:I197"/>
    <mergeCell ref="L197:M197"/>
    <mergeCell ref="C198:D198"/>
    <mergeCell ref="E198:F198"/>
    <mergeCell ref="H198:I198"/>
    <mergeCell ref="L198:M198"/>
    <mergeCell ref="AE192:AJ192"/>
    <mergeCell ref="A191:B191"/>
    <mergeCell ref="C191:D191"/>
    <mergeCell ref="E191:F191"/>
    <mergeCell ref="G191:R191"/>
    <mergeCell ref="S191:AP191"/>
    <mergeCell ref="AK192:AP192"/>
    <mergeCell ref="AQ192:AR192"/>
    <mergeCell ref="C194:D194"/>
    <mergeCell ref="E194:F194"/>
    <mergeCell ref="H194:N194"/>
    <mergeCell ref="O194:P194"/>
    <mergeCell ref="W193:X193"/>
    <mergeCell ref="Y193:Z193"/>
    <mergeCell ref="AA193:AB193"/>
    <mergeCell ref="AC193:AD193"/>
    <mergeCell ref="AE193:AF193"/>
    <mergeCell ref="AA194:AB194"/>
    <mergeCell ref="AG193:AH193"/>
    <mergeCell ref="A193:B193"/>
    <mergeCell ref="C193:D193"/>
    <mergeCell ref="E193:F193"/>
    <mergeCell ref="H193:N193"/>
    <mergeCell ref="O193:P193"/>
    <mergeCell ref="AI193:AJ193"/>
    <mergeCell ref="AK193:AL193"/>
    <mergeCell ref="AM193:AN193"/>
    <mergeCell ref="AO193:AP193"/>
    <mergeCell ref="AQ193:AR193"/>
    <mergeCell ref="A194:B194"/>
    <mergeCell ref="AA189:AB189"/>
    <mergeCell ref="AC189:AD189"/>
    <mergeCell ref="C188:D188"/>
    <mergeCell ref="E188:F188"/>
    <mergeCell ref="H188:I188"/>
    <mergeCell ref="L188:M188"/>
    <mergeCell ref="C189:D189"/>
    <mergeCell ref="E189:F189"/>
    <mergeCell ref="G189:N189"/>
    <mergeCell ref="AQ191:AR191"/>
    <mergeCell ref="A192:B192"/>
    <mergeCell ref="C192:D192"/>
    <mergeCell ref="E192:F192"/>
    <mergeCell ref="H192:N192"/>
    <mergeCell ref="O192:P192"/>
    <mergeCell ref="Q192:R192"/>
    <mergeCell ref="S192:X192"/>
    <mergeCell ref="Y192:AD192"/>
    <mergeCell ref="C186:D186"/>
    <mergeCell ref="E186:F186"/>
    <mergeCell ref="H186:I186"/>
    <mergeCell ref="L186:M186"/>
    <mergeCell ref="C187:D187"/>
    <mergeCell ref="E187:F187"/>
    <mergeCell ref="H187:I187"/>
    <mergeCell ref="L187:M187"/>
    <mergeCell ref="C182:D182"/>
    <mergeCell ref="E182:F182"/>
    <mergeCell ref="G182:N182"/>
    <mergeCell ref="C184:D184"/>
    <mergeCell ref="E184:F184"/>
    <mergeCell ref="C185:D185"/>
    <mergeCell ref="E185:F185"/>
    <mergeCell ref="H185:I185"/>
    <mergeCell ref="H184:I184"/>
    <mergeCell ref="L185:M185"/>
    <mergeCell ref="L184:M184"/>
    <mergeCell ref="AA182:AB182"/>
    <mergeCell ref="AC182:AD182"/>
    <mergeCell ref="C183:D183"/>
    <mergeCell ref="E183:F183"/>
    <mergeCell ref="H183:I183"/>
    <mergeCell ref="L183:M183"/>
    <mergeCell ref="C180:D180"/>
    <mergeCell ref="E180:F180"/>
    <mergeCell ref="H180:I180"/>
    <mergeCell ref="L180:M180"/>
    <mergeCell ref="C181:D181"/>
    <mergeCell ref="E181:F181"/>
    <mergeCell ref="H181:I181"/>
    <mergeCell ref="L181:M181"/>
    <mergeCell ref="C175:D175"/>
    <mergeCell ref="E175:F175"/>
    <mergeCell ref="H175:I175"/>
    <mergeCell ref="L175:M175"/>
    <mergeCell ref="C173:D173"/>
    <mergeCell ref="E173:F173"/>
    <mergeCell ref="H173:I173"/>
    <mergeCell ref="L173:M173"/>
    <mergeCell ref="C174:D174"/>
    <mergeCell ref="E174:F174"/>
    <mergeCell ref="H174:I174"/>
    <mergeCell ref="L174:M174"/>
    <mergeCell ref="C172:D172"/>
    <mergeCell ref="E172:F172"/>
    <mergeCell ref="H170:I170"/>
    <mergeCell ref="H171:I171"/>
    <mergeCell ref="H172:I172"/>
    <mergeCell ref="AA168:AB168"/>
    <mergeCell ref="AC168:AD168"/>
    <mergeCell ref="C169:D169"/>
    <mergeCell ref="E169:F169"/>
    <mergeCell ref="H169:I169"/>
    <mergeCell ref="L169:M169"/>
    <mergeCell ref="C168:D168"/>
    <mergeCell ref="E168:F168"/>
    <mergeCell ref="G168:N168"/>
    <mergeCell ref="L172:M172"/>
    <mergeCell ref="L170:M170"/>
    <mergeCell ref="L171:M171"/>
    <mergeCell ref="C171:D171"/>
    <mergeCell ref="E171:F171"/>
    <mergeCell ref="C165:D165"/>
    <mergeCell ref="E165:F165"/>
    <mergeCell ref="H165:I165"/>
    <mergeCell ref="L165:M165"/>
    <mergeCell ref="C166:D166"/>
    <mergeCell ref="E166:F166"/>
    <mergeCell ref="H166:I166"/>
    <mergeCell ref="L166:M166"/>
    <mergeCell ref="C170:D170"/>
    <mergeCell ref="E170:F170"/>
    <mergeCell ref="C167:D167"/>
    <mergeCell ref="E167:F167"/>
    <mergeCell ref="H167:I167"/>
    <mergeCell ref="L167:M167"/>
    <mergeCell ref="C163:D163"/>
    <mergeCell ref="E163:F163"/>
    <mergeCell ref="H163:I163"/>
    <mergeCell ref="L163:M163"/>
    <mergeCell ref="C164:D164"/>
    <mergeCell ref="E164:F164"/>
    <mergeCell ref="H164:I164"/>
    <mergeCell ref="L164:M164"/>
    <mergeCell ref="AA161:AB161"/>
    <mergeCell ref="C162:D162"/>
    <mergeCell ref="E162:F162"/>
    <mergeCell ref="H162:I162"/>
    <mergeCell ref="L162:M162"/>
    <mergeCell ref="C160:D160"/>
    <mergeCell ref="E160:F160"/>
    <mergeCell ref="H160:I160"/>
    <mergeCell ref="L160:M160"/>
    <mergeCell ref="C161:D161"/>
    <mergeCell ref="E161:F161"/>
    <mergeCell ref="G161:N161"/>
    <mergeCell ref="C156:D156"/>
    <mergeCell ref="E156:F156"/>
    <mergeCell ref="H156:I156"/>
    <mergeCell ref="L156:M156"/>
    <mergeCell ref="C159:D159"/>
    <mergeCell ref="E159:F159"/>
    <mergeCell ref="H159:I159"/>
    <mergeCell ref="L159:M159"/>
    <mergeCell ref="C157:D157"/>
    <mergeCell ref="E157:F157"/>
    <mergeCell ref="C158:D158"/>
    <mergeCell ref="E158:F158"/>
    <mergeCell ref="H157:I157"/>
    <mergeCell ref="H158:I158"/>
    <mergeCell ref="L157:M157"/>
    <mergeCell ref="L158:M158"/>
    <mergeCell ref="C154:D154"/>
    <mergeCell ref="E154:F154"/>
    <mergeCell ref="G154:N154"/>
    <mergeCell ref="C155:D155"/>
    <mergeCell ref="E155:F155"/>
    <mergeCell ref="H155:I155"/>
    <mergeCell ref="L155:M155"/>
    <mergeCell ref="C153:D153"/>
    <mergeCell ref="E153:F153"/>
    <mergeCell ref="H153:I153"/>
    <mergeCell ref="L153:M153"/>
    <mergeCell ref="C152:D152"/>
    <mergeCell ref="E152:F152"/>
    <mergeCell ref="H152:I152"/>
    <mergeCell ref="L152:M152"/>
    <mergeCell ref="C151:D151"/>
    <mergeCell ref="E151:F151"/>
    <mergeCell ref="H151:I151"/>
    <mergeCell ref="L151:M151"/>
    <mergeCell ref="C149:D149"/>
    <mergeCell ref="E149:F149"/>
    <mergeCell ref="G149:N149"/>
    <mergeCell ref="C150:D150"/>
    <mergeCell ref="E150:F150"/>
    <mergeCell ref="H150:I150"/>
    <mergeCell ref="L150:M150"/>
    <mergeCell ref="C147:D147"/>
    <mergeCell ref="E147:F147"/>
    <mergeCell ref="H147:I147"/>
    <mergeCell ref="L147:M147"/>
    <mergeCell ref="C148:D148"/>
    <mergeCell ref="E148:F148"/>
    <mergeCell ref="H148:I148"/>
    <mergeCell ref="L148:M148"/>
    <mergeCell ref="C146:D146"/>
    <mergeCell ref="E146:F146"/>
    <mergeCell ref="H146:I146"/>
    <mergeCell ref="L146:M146"/>
    <mergeCell ref="C144:D144"/>
    <mergeCell ref="E144:F144"/>
    <mergeCell ref="G144:N144"/>
    <mergeCell ref="AA144:AB144"/>
    <mergeCell ref="AC144:AD144"/>
    <mergeCell ref="C145:D145"/>
    <mergeCell ref="E145:F145"/>
    <mergeCell ref="H145:I145"/>
    <mergeCell ref="L145:M145"/>
    <mergeCell ref="C143:D143"/>
    <mergeCell ref="E143:F143"/>
    <mergeCell ref="H143:I143"/>
    <mergeCell ref="L143:M143"/>
    <mergeCell ref="C141:D141"/>
    <mergeCell ref="E141:F141"/>
    <mergeCell ref="H141:I141"/>
    <mergeCell ref="L141:M141"/>
    <mergeCell ref="C142:D142"/>
    <mergeCell ref="E142:F142"/>
    <mergeCell ref="H142:I142"/>
    <mergeCell ref="L142:M142"/>
    <mergeCell ref="C137:D137"/>
    <mergeCell ref="E137:F137"/>
    <mergeCell ref="G137:N137"/>
    <mergeCell ref="AA137:AB137"/>
    <mergeCell ref="AC137:AD137"/>
    <mergeCell ref="C138:D138"/>
    <mergeCell ref="E138:F138"/>
    <mergeCell ref="H138:I138"/>
    <mergeCell ref="L138:M138"/>
    <mergeCell ref="E129:F129"/>
    <mergeCell ref="H129:I129"/>
    <mergeCell ref="L129:M129"/>
    <mergeCell ref="C136:D136"/>
    <mergeCell ref="E136:F136"/>
    <mergeCell ref="H136:I136"/>
    <mergeCell ref="L136:M136"/>
    <mergeCell ref="C132:D132"/>
    <mergeCell ref="E132:F132"/>
    <mergeCell ref="H132:I132"/>
    <mergeCell ref="L132:M132"/>
    <mergeCell ref="C135:D135"/>
    <mergeCell ref="E135:F135"/>
    <mergeCell ref="H135:I135"/>
    <mergeCell ref="L135:M135"/>
    <mergeCell ref="C126:D126"/>
    <mergeCell ref="E126:F126"/>
    <mergeCell ref="H126:I126"/>
    <mergeCell ref="L126:M126"/>
    <mergeCell ref="C124:D124"/>
    <mergeCell ref="E124:F124"/>
    <mergeCell ref="H124:I124"/>
    <mergeCell ref="L124:M124"/>
    <mergeCell ref="C125:D125"/>
    <mergeCell ref="E125:F125"/>
    <mergeCell ref="G125:N125"/>
    <mergeCell ref="C123:D123"/>
    <mergeCell ref="E123:F123"/>
    <mergeCell ref="H123:I123"/>
    <mergeCell ref="L123:M123"/>
    <mergeCell ref="C120:D120"/>
    <mergeCell ref="E120:F120"/>
    <mergeCell ref="G120:N120"/>
    <mergeCell ref="AA120:AB120"/>
    <mergeCell ref="AA125:AB125"/>
    <mergeCell ref="C122:D122"/>
    <mergeCell ref="E122:F122"/>
    <mergeCell ref="H122:I122"/>
    <mergeCell ref="C121:D121"/>
    <mergeCell ref="E121:F121"/>
    <mergeCell ref="H121:I121"/>
    <mergeCell ref="L121:M121"/>
    <mergeCell ref="C119:D119"/>
    <mergeCell ref="E119:F119"/>
    <mergeCell ref="H119:I119"/>
    <mergeCell ref="L119:M119"/>
    <mergeCell ref="L122:M122"/>
    <mergeCell ref="C117:D117"/>
    <mergeCell ref="E117:F117"/>
    <mergeCell ref="H117:I117"/>
    <mergeCell ref="L117:M117"/>
    <mergeCell ref="C118:D118"/>
    <mergeCell ref="E118:F118"/>
    <mergeCell ref="H118:I118"/>
    <mergeCell ref="L118:M118"/>
    <mergeCell ref="C116:D116"/>
    <mergeCell ref="E116:F116"/>
    <mergeCell ref="H116:I116"/>
    <mergeCell ref="L116:M116"/>
    <mergeCell ref="C112:D112"/>
    <mergeCell ref="E112:F112"/>
    <mergeCell ref="H112:I112"/>
    <mergeCell ref="L112:M112"/>
    <mergeCell ref="C115:D115"/>
    <mergeCell ref="E115:F115"/>
    <mergeCell ref="G115:N115"/>
    <mergeCell ref="C114:D114"/>
    <mergeCell ref="E114:F114"/>
    <mergeCell ref="H114:I114"/>
    <mergeCell ref="L114:M114"/>
    <mergeCell ref="C113:D113"/>
    <mergeCell ref="E113:F113"/>
    <mergeCell ref="H113:I113"/>
    <mergeCell ref="L113:M113"/>
    <mergeCell ref="C107:D107"/>
    <mergeCell ref="E107:F107"/>
    <mergeCell ref="H107:I107"/>
    <mergeCell ref="L107:M107"/>
    <mergeCell ref="C111:D111"/>
    <mergeCell ref="E111:F111"/>
    <mergeCell ref="G111:N111"/>
    <mergeCell ref="AA111:AB111"/>
    <mergeCell ref="AC111:AD111"/>
    <mergeCell ref="L108:M108"/>
    <mergeCell ref="L109:M109"/>
    <mergeCell ref="C110:D110"/>
    <mergeCell ref="E110:F110"/>
    <mergeCell ref="H110:I110"/>
    <mergeCell ref="L110:M110"/>
    <mergeCell ref="C108:D108"/>
    <mergeCell ref="E108:F108"/>
    <mergeCell ref="C109:D109"/>
    <mergeCell ref="E109:F109"/>
    <mergeCell ref="H108:I108"/>
    <mergeCell ref="H109:I109"/>
    <mergeCell ref="C103:D103"/>
    <mergeCell ref="E103:F103"/>
    <mergeCell ref="G103:N103"/>
    <mergeCell ref="C104:D104"/>
    <mergeCell ref="E104:F104"/>
    <mergeCell ref="H104:I104"/>
    <mergeCell ref="L104:M104"/>
    <mergeCell ref="C106:D106"/>
    <mergeCell ref="E106:F106"/>
    <mergeCell ref="H106:I106"/>
    <mergeCell ref="L106:M106"/>
    <mergeCell ref="C105:D105"/>
    <mergeCell ref="E105:F105"/>
    <mergeCell ref="H105:I105"/>
    <mergeCell ref="L105:M105"/>
    <mergeCell ref="C101:D101"/>
    <mergeCell ref="E101:F101"/>
    <mergeCell ref="H101:I101"/>
    <mergeCell ref="L101:M101"/>
    <mergeCell ref="C102:D102"/>
    <mergeCell ref="E102:F102"/>
    <mergeCell ref="H102:I102"/>
    <mergeCell ref="L102:M102"/>
    <mergeCell ref="C99:D99"/>
    <mergeCell ref="E99:F99"/>
    <mergeCell ref="H99:I99"/>
    <mergeCell ref="L99:M99"/>
    <mergeCell ref="C100:D100"/>
    <mergeCell ref="E100:F100"/>
    <mergeCell ref="H100:I100"/>
    <mergeCell ref="L100:M100"/>
    <mergeCell ref="C98:D98"/>
    <mergeCell ref="E98:F98"/>
    <mergeCell ref="G98:N98"/>
    <mergeCell ref="C97:D97"/>
    <mergeCell ref="E97:F97"/>
    <mergeCell ref="H97:I97"/>
    <mergeCell ref="L97:M97"/>
    <mergeCell ref="C96:D96"/>
    <mergeCell ref="E96:F96"/>
    <mergeCell ref="H96:I96"/>
    <mergeCell ref="L96:M96"/>
    <mergeCell ref="C95:D95"/>
    <mergeCell ref="E95:F95"/>
    <mergeCell ref="H95:I95"/>
    <mergeCell ref="L95:M95"/>
    <mergeCell ref="C93:D93"/>
    <mergeCell ref="E93:F93"/>
    <mergeCell ref="H93:I93"/>
    <mergeCell ref="L93:M93"/>
    <mergeCell ref="C94:D94"/>
    <mergeCell ref="E94:F94"/>
    <mergeCell ref="H94:I94"/>
    <mergeCell ref="L94:M94"/>
    <mergeCell ref="C90:D90"/>
    <mergeCell ref="E90:F90"/>
    <mergeCell ref="H90:I90"/>
    <mergeCell ref="L90:M90"/>
    <mergeCell ref="C92:D92"/>
    <mergeCell ref="E92:F92"/>
    <mergeCell ref="G92:N92"/>
    <mergeCell ref="C88:D88"/>
    <mergeCell ref="E88:F88"/>
    <mergeCell ref="H88:I88"/>
    <mergeCell ref="L88:M88"/>
    <mergeCell ref="C89:D89"/>
    <mergeCell ref="E89:F89"/>
    <mergeCell ref="H89:I89"/>
    <mergeCell ref="L89:M89"/>
    <mergeCell ref="C91:D91"/>
    <mergeCell ref="E91:F91"/>
    <mergeCell ref="H91:I91"/>
    <mergeCell ref="L91:M91"/>
    <mergeCell ref="C87:D87"/>
    <mergeCell ref="E87:F87"/>
    <mergeCell ref="H87:I87"/>
    <mergeCell ref="L87:M87"/>
    <mergeCell ref="C85:D85"/>
    <mergeCell ref="E85:F85"/>
    <mergeCell ref="H85:I85"/>
    <mergeCell ref="L85:M85"/>
    <mergeCell ref="C86:D86"/>
    <mergeCell ref="E86:F86"/>
    <mergeCell ref="H86:I86"/>
    <mergeCell ref="L86:M86"/>
    <mergeCell ref="C84:D84"/>
    <mergeCell ref="E84:F84"/>
    <mergeCell ref="H84:I84"/>
    <mergeCell ref="L84:M84"/>
    <mergeCell ref="C82:D82"/>
    <mergeCell ref="E82:F82"/>
    <mergeCell ref="G82:N82"/>
    <mergeCell ref="C83:D83"/>
    <mergeCell ref="E83:F83"/>
    <mergeCell ref="H83:I83"/>
    <mergeCell ref="L83:M83"/>
    <mergeCell ref="C81:D81"/>
    <mergeCell ref="E81:F81"/>
    <mergeCell ref="H81:I81"/>
    <mergeCell ref="L81:M81"/>
    <mergeCell ref="C80:D80"/>
    <mergeCell ref="E80:F80"/>
    <mergeCell ref="H80:I80"/>
    <mergeCell ref="L80:M80"/>
    <mergeCell ref="C78:D78"/>
    <mergeCell ref="E78:F78"/>
    <mergeCell ref="H78:I78"/>
    <mergeCell ref="L78:M78"/>
    <mergeCell ref="C79:D79"/>
    <mergeCell ref="E79:F79"/>
    <mergeCell ref="H79:I79"/>
    <mergeCell ref="L79:M79"/>
    <mergeCell ref="C77:D77"/>
    <mergeCell ref="E77:F77"/>
    <mergeCell ref="H77:I77"/>
    <mergeCell ref="L77:M77"/>
    <mergeCell ref="C76:D76"/>
    <mergeCell ref="E76:F76"/>
    <mergeCell ref="H76:I76"/>
    <mergeCell ref="L76:M76"/>
    <mergeCell ref="C75:D75"/>
    <mergeCell ref="E75:F75"/>
    <mergeCell ref="H75:I75"/>
    <mergeCell ref="L75:M75"/>
    <mergeCell ref="C73:D73"/>
    <mergeCell ref="E73:F73"/>
    <mergeCell ref="H73:I73"/>
    <mergeCell ref="L73:M73"/>
    <mergeCell ref="C74:D74"/>
    <mergeCell ref="E74:F74"/>
    <mergeCell ref="H74:I74"/>
    <mergeCell ref="L74:M74"/>
    <mergeCell ref="AA71:AB71"/>
    <mergeCell ref="C69:D69"/>
    <mergeCell ref="E69:F69"/>
    <mergeCell ref="H69:I69"/>
    <mergeCell ref="L69:M69"/>
    <mergeCell ref="C67:D67"/>
    <mergeCell ref="E67:F67"/>
    <mergeCell ref="G67:N67"/>
    <mergeCell ref="AC71:AD71"/>
    <mergeCell ref="C72:D72"/>
    <mergeCell ref="E72:F72"/>
    <mergeCell ref="H72:I72"/>
    <mergeCell ref="L72:M72"/>
    <mergeCell ref="C70:D70"/>
    <mergeCell ref="E70:F70"/>
    <mergeCell ref="H70:I70"/>
    <mergeCell ref="L70:M70"/>
    <mergeCell ref="C71:D71"/>
    <mergeCell ref="E71:F71"/>
    <mergeCell ref="G71:N71"/>
    <mergeCell ref="C65:D65"/>
    <mergeCell ref="E65:F65"/>
    <mergeCell ref="H65:I65"/>
    <mergeCell ref="L65:M65"/>
    <mergeCell ref="C66:D66"/>
    <mergeCell ref="E66:F66"/>
    <mergeCell ref="H66:I66"/>
    <mergeCell ref="L66:M66"/>
    <mergeCell ref="C68:D68"/>
    <mergeCell ref="E68:F68"/>
    <mergeCell ref="H68:I68"/>
    <mergeCell ref="L68:M68"/>
    <mergeCell ref="C63:D63"/>
    <mergeCell ref="E63:F63"/>
    <mergeCell ref="H63:I63"/>
    <mergeCell ref="L63:M63"/>
    <mergeCell ref="C64:D64"/>
    <mergeCell ref="E64:F64"/>
    <mergeCell ref="H64:I64"/>
    <mergeCell ref="L64:M64"/>
    <mergeCell ref="C61:D61"/>
    <mergeCell ref="E61:F61"/>
    <mergeCell ref="H61:I61"/>
    <mergeCell ref="L61:M61"/>
    <mergeCell ref="C62:D62"/>
    <mergeCell ref="E62:F62"/>
    <mergeCell ref="H62:I62"/>
    <mergeCell ref="L62:M62"/>
    <mergeCell ref="C59:D59"/>
    <mergeCell ref="E59:F59"/>
    <mergeCell ref="H59:I59"/>
    <mergeCell ref="L59:M59"/>
    <mergeCell ref="C60:D60"/>
    <mergeCell ref="E60:F60"/>
    <mergeCell ref="G60:N60"/>
    <mergeCell ref="C58:D58"/>
    <mergeCell ref="E58:F58"/>
    <mergeCell ref="H58:I58"/>
    <mergeCell ref="L58:M58"/>
    <mergeCell ref="C57:D57"/>
    <mergeCell ref="E57:F57"/>
    <mergeCell ref="H57:I57"/>
    <mergeCell ref="L57:M57"/>
    <mergeCell ref="C56:D56"/>
    <mergeCell ref="E56:F56"/>
    <mergeCell ref="H56:I56"/>
    <mergeCell ref="L56:M56"/>
    <mergeCell ref="C55:D55"/>
    <mergeCell ref="E55:F55"/>
    <mergeCell ref="H55:I55"/>
    <mergeCell ref="L55:M55"/>
    <mergeCell ref="C54:D54"/>
    <mergeCell ref="E54:F54"/>
    <mergeCell ref="H54:I54"/>
    <mergeCell ref="L54:M54"/>
    <mergeCell ref="C53:D53"/>
    <mergeCell ref="E53:F53"/>
    <mergeCell ref="H53:I53"/>
    <mergeCell ref="L53:M53"/>
    <mergeCell ref="C52:D52"/>
    <mergeCell ref="E52:F52"/>
    <mergeCell ref="G52:N52"/>
    <mergeCell ref="C48:D48"/>
    <mergeCell ref="E48:F48"/>
    <mergeCell ref="H48:I48"/>
    <mergeCell ref="L48:M48"/>
    <mergeCell ref="C46:D46"/>
    <mergeCell ref="E46:F46"/>
    <mergeCell ref="H46:I46"/>
    <mergeCell ref="L46:M46"/>
    <mergeCell ref="C51:D51"/>
    <mergeCell ref="E51:F51"/>
    <mergeCell ref="H51:I51"/>
    <mergeCell ref="L51:M51"/>
    <mergeCell ref="C50:D50"/>
    <mergeCell ref="E50:F50"/>
    <mergeCell ref="H50:I50"/>
    <mergeCell ref="L50:M50"/>
    <mergeCell ref="C49:D49"/>
    <mergeCell ref="E49:F49"/>
    <mergeCell ref="H49:I49"/>
    <mergeCell ref="L49:M49"/>
    <mergeCell ref="C45:D45"/>
    <mergeCell ref="E45:F45"/>
    <mergeCell ref="H45:I45"/>
    <mergeCell ref="L45:M45"/>
    <mergeCell ref="C43:D43"/>
    <mergeCell ref="E43:F43"/>
    <mergeCell ref="H43:I43"/>
    <mergeCell ref="L43:M43"/>
    <mergeCell ref="C47:D47"/>
    <mergeCell ref="E47:F47"/>
    <mergeCell ref="H47:I47"/>
    <mergeCell ref="L47:M47"/>
    <mergeCell ref="C42:D42"/>
    <mergeCell ref="E42:F42"/>
    <mergeCell ref="H42:I42"/>
    <mergeCell ref="L42:M42"/>
    <mergeCell ref="C40:D40"/>
    <mergeCell ref="E40:F40"/>
    <mergeCell ref="H40:I40"/>
    <mergeCell ref="L40:M40"/>
    <mergeCell ref="C44:D44"/>
    <mergeCell ref="E44:F44"/>
    <mergeCell ref="H44:I44"/>
    <mergeCell ref="L44:M44"/>
    <mergeCell ref="C39:D39"/>
    <mergeCell ref="E39:F39"/>
    <mergeCell ref="H39:I39"/>
    <mergeCell ref="L39:M39"/>
    <mergeCell ref="C37:D37"/>
    <mergeCell ref="E37:F37"/>
    <mergeCell ref="H37:I37"/>
    <mergeCell ref="L37:M37"/>
    <mergeCell ref="C41:D41"/>
    <mergeCell ref="E41:F41"/>
    <mergeCell ref="G41:N41"/>
    <mergeCell ref="C36:D36"/>
    <mergeCell ref="E36:F36"/>
    <mergeCell ref="H36:I36"/>
    <mergeCell ref="L36:M36"/>
    <mergeCell ref="C33:D33"/>
    <mergeCell ref="E33:F33"/>
    <mergeCell ref="G33:N33"/>
    <mergeCell ref="C38:D38"/>
    <mergeCell ref="E38:F38"/>
    <mergeCell ref="H38:I38"/>
    <mergeCell ref="L38:M38"/>
    <mergeCell ref="C30:D30"/>
    <mergeCell ref="E30:F30"/>
    <mergeCell ref="H30:I30"/>
    <mergeCell ref="L30:M30"/>
    <mergeCell ref="C29:D29"/>
    <mergeCell ref="E29:F29"/>
    <mergeCell ref="H29:I29"/>
    <mergeCell ref="L29:M29"/>
    <mergeCell ref="C35:D35"/>
    <mergeCell ref="E35:F35"/>
    <mergeCell ref="H35:I35"/>
    <mergeCell ref="L35:M35"/>
    <mergeCell ref="AA33:AB33"/>
    <mergeCell ref="AC33:AD33"/>
    <mergeCell ref="C34:D34"/>
    <mergeCell ref="E34:F34"/>
    <mergeCell ref="H34:I34"/>
    <mergeCell ref="L34:M34"/>
    <mergeCell ref="C31:D31"/>
    <mergeCell ref="E31:F31"/>
    <mergeCell ref="H31:I31"/>
    <mergeCell ref="L31:M31"/>
    <mergeCell ref="C32:D32"/>
    <mergeCell ref="E32:F32"/>
    <mergeCell ref="H32:I32"/>
    <mergeCell ref="L32:M32"/>
    <mergeCell ref="C25:D25"/>
    <mergeCell ref="E25:F25"/>
    <mergeCell ref="G25:N25"/>
    <mergeCell ref="AA25:AB25"/>
    <mergeCell ref="AC25:AD25"/>
    <mergeCell ref="C28:D28"/>
    <mergeCell ref="E28:F28"/>
    <mergeCell ref="H28:I28"/>
    <mergeCell ref="L28:M28"/>
    <mergeCell ref="C26:D26"/>
    <mergeCell ref="E26:F26"/>
    <mergeCell ref="H26:I26"/>
    <mergeCell ref="L26:M26"/>
    <mergeCell ref="C27:D27"/>
    <mergeCell ref="E27:F27"/>
    <mergeCell ref="H27:I27"/>
    <mergeCell ref="L27:M27"/>
    <mergeCell ref="C24:D24"/>
    <mergeCell ref="E24:F24"/>
    <mergeCell ref="H24:I24"/>
    <mergeCell ref="L24:M24"/>
    <mergeCell ref="C22:D22"/>
    <mergeCell ref="E22:F22"/>
    <mergeCell ref="H22:I22"/>
    <mergeCell ref="L22:M22"/>
    <mergeCell ref="C23:D23"/>
    <mergeCell ref="E23:F23"/>
    <mergeCell ref="H23:I23"/>
    <mergeCell ref="L23:M23"/>
    <mergeCell ref="AC10:AD10"/>
    <mergeCell ref="C18:D18"/>
    <mergeCell ref="E18:F18"/>
    <mergeCell ref="H18:I18"/>
    <mergeCell ref="L18:M18"/>
    <mergeCell ref="C17:D17"/>
    <mergeCell ref="E17:F17"/>
    <mergeCell ref="H17:I17"/>
    <mergeCell ref="L17:M17"/>
    <mergeCell ref="C13:D13"/>
    <mergeCell ref="E13:F13"/>
    <mergeCell ref="H13:I13"/>
    <mergeCell ref="L13:M13"/>
    <mergeCell ref="C14:D14"/>
    <mergeCell ref="E14:F14"/>
    <mergeCell ref="C15:D15"/>
    <mergeCell ref="E15:F15"/>
    <mergeCell ref="C16:D16"/>
    <mergeCell ref="E16:F16"/>
    <mergeCell ref="H14:I14"/>
    <mergeCell ref="H15:I15"/>
    <mergeCell ref="H16:I16"/>
    <mergeCell ref="L14:M14"/>
    <mergeCell ref="L15:M15"/>
    <mergeCell ref="Q10:R10"/>
    <mergeCell ref="S10:T10"/>
    <mergeCell ref="U10:V10"/>
    <mergeCell ref="W10:X10"/>
    <mergeCell ref="A11:B11"/>
    <mergeCell ref="C11:D11"/>
    <mergeCell ref="E11:F11"/>
    <mergeCell ref="H11:N11"/>
    <mergeCell ref="O11:P11"/>
    <mergeCell ref="Q11:R11"/>
    <mergeCell ref="S11:T11"/>
    <mergeCell ref="U11:V11"/>
    <mergeCell ref="O9:P9"/>
    <mergeCell ref="Q9:R9"/>
    <mergeCell ref="AO10:AP10"/>
    <mergeCell ref="AQ10:AR10"/>
    <mergeCell ref="A1:E1"/>
    <mergeCell ref="F1:I1"/>
    <mergeCell ref="B2:C2"/>
    <mergeCell ref="G2:H2"/>
    <mergeCell ref="B3:C3"/>
    <mergeCell ref="G3:H3"/>
    <mergeCell ref="Y10:Z10"/>
    <mergeCell ref="AA10:AB10"/>
    <mergeCell ref="S9:X9"/>
    <mergeCell ref="Y9:AD9"/>
    <mergeCell ref="A8:B8"/>
    <mergeCell ref="C8:D8"/>
    <mergeCell ref="E8:F8"/>
    <mergeCell ref="G8:R8"/>
    <mergeCell ref="S8:AP8"/>
    <mergeCell ref="AE10:AF10"/>
    <mergeCell ref="AG10:AH10"/>
    <mergeCell ref="AI10:AJ10"/>
    <mergeCell ref="AK10:AL10"/>
    <mergeCell ref="AM10:AN10"/>
    <mergeCell ref="AQ8:AR8"/>
    <mergeCell ref="B4:C4"/>
    <mergeCell ref="G4:H4"/>
    <mergeCell ref="B5:C5"/>
    <mergeCell ref="G5:H5"/>
    <mergeCell ref="B6:C6"/>
    <mergeCell ref="G6:H6"/>
    <mergeCell ref="AI11:AJ11"/>
    <mergeCell ref="AK11:AL11"/>
    <mergeCell ref="AM11:AN11"/>
    <mergeCell ref="AO11:AP11"/>
    <mergeCell ref="AQ11:AR11"/>
    <mergeCell ref="AE9:AJ9"/>
    <mergeCell ref="AK9:AP9"/>
    <mergeCell ref="AQ9:AR9"/>
    <mergeCell ref="A10:B10"/>
    <mergeCell ref="C10:D10"/>
    <mergeCell ref="E10:F10"/>
    <mergeCell ref="H10:N10"/>
    <mergeCell ref="O10:P10"/>
    <mergeCell ref="A9:B9"/>
    <mergeCell ref="C9:D9"/>
    <mergeCell ref="E9:F9"/>
    <mergeCell ref="H9:N9"/>
    <mergeCell ref="AA149:AB149"/>
    <mergeCell ref="AC149:AD149"/>
    <mergeCell ref="AC161:AD161"/>
    <mergeCell ref="B12:AR12"/>
    <mergeCell ref="W11:X11"/>
    <mergeCell ref="Y11:Z11"/>
    <mergeCell ref="AA11:AB11"/>
    <mergeCell ref="AC11:AD11"/>
    <mergeCell ref="AE11:AF11"/>
    <mergeCell ref="AG11:AH11"/>
    <mergeCell ref="AA19:AB19"/>
    <mergeCell ref="AC19:AD19"/>
    <mergeCell ref="L16:M16"/>
    <mergeCell ref="C20:D20"/>
    <mergeCell ref="E20:F20"/>
    <mergeCell ref="H20:I20"/>
    <mergeCell ref="L20:M20"/>
    <mergeCell ref="C21:D21"/>
    <mergeCell ref="E21:F21"/>
    <mergeCell ref="H21:I21"/>
    <mergeCell ref="L21:M21"/>
    <mergeCell ref="C19:D19"/>
    <mergeCell ref="E19:F19"/>
    <mergeCell ref="G19:N19"/>
    <mergeCell ref="C139:D139"/>
    <mergeCell ref="C140:D140"/>
    <mergeCell ref="E139:F139"/>
    <mergeCell ref="E140:F140"/>
    <mergeCell ref="AC154:AD154"/>
    <mergeCell ref="AA154:AB154"/>
    <mergeCell ref="AA176:AB176"/>
    <mergeCell ref="AC176:AD176"/>
    <mergeCell ref="AA41:AB41"/>
    <mergeCell ref="AC41:AD41"/>
    <mergeCell ref="AA82:AB82"/>
    <mergeCell ref="AC82:AD82"/>
    <mergeCell ref="AA98:AB98"/>
    <mergeCell ref="AC98:AD98"/>
    <mergeCell ref="AA103:AB103"/>
    <mergeCell ref="AC103:AD103"/>
    <mergeCell ref="AA115:AB115"/>
    <mergeCell ref="AC115:AD115"/>
    <mergeCell ref="AA67:AB67"/>
    <mergeCell ref="AC67:AD67"/>
    <mergeCell ref="AC120:AD120"/>
    <mergeCell ref="AC125:AD125"/>
    <mergeCell ref="AA130:AB130"/>
    <mergeCell ref="AC130:AD130"/>
  </mergeCells>
  <phoneticPr fontId="113"/>
  <pageMargins left="0.19685039370078741" right="0.19685039370078741" top="0.59055118110236227" bottom="0.39370078740157483" header="0.19685039370078741" footer="0.19685039370078741"/>
  <pageSetup paperSize="9" orientation="landscape" r:id="rId1"/>
  <headerFooter alignWithMargins="0">
    <oddHeader>&amp;R&amp;"Arial,太字"&amp;8 &amp;U4.2.1  Detailed Survey Plan (Normal Embankment and Excavation)</oddHeader>
    <oddFooter>&amp;R&amp;"Arial,太字"&amp;8&amp;P/&amp;N</oddFooter>
  </headerFooter>
  <rowBreaks count="2" manualBreakCount="2">
    <brk id="67" max="16383" man="1"/>
    <brk id="130" max="43" man="1"/>
  </rowBreaks>
  <ignoredErrors>
    <ignoredError sqref="S199:AK202 AE123 AE117 AK123 AE114 S13:AK17 S115:AK116 S114:AD114 AF114:AK114 S124:AK125 S123:AD123 S118:AK122 S117:AD117 AF117:AK117 AF123:AJ123 S19:AK113 S18:X18 Z18:AK18" formula="1"/>
  </ignoredErrors>
</worksheet>
</file>

<file path=xl/worksheets/sheet8.xml><?xml version="1.0" encoding="utf-8"?>
<worksheet xmlns="http://schemas.openxmlformats.org/spreadsheetml/2006/main" xmlns:r="http://schemas.openxmlformats.org/officeDocument/2006/relationships">
  <sheetPr>
    <tabColor indexed="12"/>
  </sheetPr>
  <dimension ref="A1:BR31"/>
  <sheetViews>
    <sheetView view="pageBreakPreview" zoomScale="110" zoomScaleNormal="110" zoomScaleSheetLayoutView="110" workbookViewId="0">
      <selection activeCell="AR37" sqref="AR37"/>
    </sheetView>
  </sheetViews>
  <sheetFormatPr defaultRowHeight="7.5"/>
  <cols>
    <col min="1" max="1" width="0.375" style="115" customWidth="1"/>
    <col min="2" max="2" width="4.5" style="115" customWidth="1"/>
    <col min="3" max="3" width="0.375" style="115" customWidth="1"/>
    <col min="4" max="5" width="4.625" style="115" customWidth="1"/>
    <col min="6" max="6" width="0.375" style="115" customWidth="1"/>
    <col min="7" max="7" width="3.625" style="115" customWidth="1"/>
    <col min="8" max="8" width="4.375" style="115" customWidth="1"/>
    <col min="9" max="9" width="0.375" style="115" customWidth="1"/>
    <col min="10" max="10" width="0.875" style="115" customWidth="1"/>
    <col min="11" max="11" width="4.375" style="115" customWidth="1"/>
    <col min="12" max="12" width="0.375" style="115" customWidth="1"/>
    <col min="13" max="13" width="3.625" style="115" customWidth="1"/>
    <col min="14" max="14" width="0.375" style="115" customWidth="1"/>
    <col min="15" max="15" width="2.625" style="115" customWidth="1"/>
    <col min="16" max="16" width="0.375" style="115" customWidth="1"/>
    <col min="17" max="17" width="3.625" style="115" customWidth="1"/>
    <col min="18" max="18" width="0.375" style="115" customWidth="1"/>
    <col min="19" max="19" width="4.625" style="115" customWidth="1"/>
    <col min="20" max="20" width="0.375" style="115" customWidth="1"/>
    <col min="21" max="21" width="2.625" style="115" customWidth="1"/>
    <col min="22" max="22" width="0.375" style="115" customWidth="1"/>
    <col min="23" max="23" width="3.625" style="115" customWidth="1"/>
    <col min="24" max="24" width="0.375" style="115" customWidth="1"/>
    <col min="25" max="25" width="4.625" style="115" customWidth="1"/>
    <col min="26" max="26" width="0.375" style="115" customWidth="1"/>
    <col min="27" max="27" width="2.625" style="115" customWidth="1"/>
    <col min="28" max="28" width="0.375" style="115" customWidth="1"/>
    <col min="29" max="29" width="3.625" style="115" customWidth="1"/>
    <col min="30" max="30" width="0.375" style="115" customWidth="1"/>
    <col min="31" max="31" width="4.625" style="115" customWidth="1"/>
    <col min="32" max="32" width="0.375" style="115" customWidth="1"/>
    <col min="33" max="33" width="2.625" style="115" customWidth="1"/>
    <col min="34" max="34" width="0.375" style="115" customWidth="1"/>
    <col min="35" max="35" width="3.625" style="115" customWidth="1"/>
    <col min="36" max="36" width="0.375" style="115" customWidth="1"/>
    <col min="37" max="37" width="4.625" style="115" customWidth="1"/>
    <col min="38" max="38" width="0.375" style="115" customWidth="1"/>
    <col min="39" max="39" width="2.625" style="115" customWidth="1"/>
    <col min="40" max="40" width="0.375" style="115" customWidth="1"/>
    <col min="41" max="41" width="3.625" style="115" customWidth="1"/>
    <col min="42" max="42" width="0.375" style="115" customWidth="1"/>
    <col min="43" max="43" width="4.625" style="115" customWidth="1"/>
    <col min="44" max="44" width="0.375" style="115" customWidth="1"/>
    <col min="45" max="45" width="2.625" style="115" customWidth="1"/>
    <col min="46" max="46" width="0.375" style="115" customWidth="1"/>
    <col min="47" max="47" width="3.625" style="115" customWidth="1"/>
    <col min="48" max="48" width="0.375" style="115" customWidth="1"/>
    <col min="49" max="49" width="4.625" style="115" customWidth="1"/>
    <col min="50" max="50" width="0.375" style="115" customWidth="1"/>
    <col min="51" max="51" width="2.625" style="115" customWidth="1"/>
    <col min="52" max="52" width="0.375" style="115" customWidth="1"/>
    <col min="53" max="53" width="3.625" style="115" customWidth="1"/>
    <col min="54" max="54" width="0.375" style="115" customWidth="1"/>
    <col min="55" max="55" width="4.625" style="115" customWidth="1"/>
    <col min="56" max="56" width="0.375" style="115" customWidth="1"/>
    <col min="57" max="57" width="2.625" style="115" customWidth="1"/>
    <col min="58" max="58" width="0.375" style="115" customWidth="1"/>
    <col min="59" max="59" width="3.625" style="115" customWidth="1"/>
    <col min="60" max="60" width="0.375" style="115" customWidth="1"/>
    <col min="61" max="61" width="4.625" style="115" customWidth="1"/>
    <col min="62" max="62" width="0.375" style="115" customWidth="1"/>
    <col min="63" max="63" width="2.625" style="115" customWidth="1"/>
    <col min="64" max="64" width="0.375" style="115" customWidth="1"/>
    <col min="65" max="65" width="3.625" style="115" customWidth="1"/>
    <col min="66" max="66" width="0.375" style="115" customWidth="1"/>
    <col min="67" max="67" width="4.625" style="115" customWidth="1"/>
    <col min="68" max="69" width="0.375" style="115" customWidth="1"/>
    <col min="70" max="70" width="5.875" style="115" customWidth="1"/>
    <col min="71" max="16384" width="9" style="115"/>
  </cols>
  <sheetData>
    <row r="1" spans="1:32" ht="7.5" customHeight="1">
      <c r="A1" s="2352" t="s">
        <v>150</v>
      </c>
      <c r="B1" s="2477"/>
      <c r="C1" s="2477"/>
      <c r="D1" s="2477"/>
      <c r="E1" s="2477"/>
      <c r="F1" s="2477"/>
      <c r="G1" s="2477"/>
      <c r="H1" s="2477"/>
      <c r="I1" s="2477"/>
      <c r="J1" s="2477"/>
      <c r="K1" s="2353"/>
      <c r="L1" s="2478" t="s">
        <v>151</v>
      </c>
      <c r="M1" s="2479"/>
      <c r="N1" s="2479"/>
      <c r="O1" s="2479"/>
      <c r="P1" s="2480"/>
      <c r="Q1" s="2478" t="s">
        <v>152</v>
      </c>
      <c r="R1" s="2479"/>
      <c r="S1" s="2479"/>
      <c r="T1" s="2479"/>
      <c r="U1" s="2479"/>
      <c r="V1" s="2479"/>
      <c r="W1" s="2479"/>
      <c r="X1" s="2480"/>
      <c r="Y1" s="2478" t="s">
        <v>153</v>
      </c>
      <c r="Z1" s="2479"/>
      <c r="AA1" s="2479"/>
      <c r="AB1" s="2480"/>
      <c r="AC1" s="2481" t="s">
        <v>154</v>
      </c>
      <c r="AD1" s="2482"/>
      <c r="AE1" s="2482"/>
      <c r="AF1" s="2483"/>
    </row>
    <row r="2" spans="1:32" ht="7.5" customHeight="1">
      <c r="A2" s="2430"/>
      <c r="B2" s="2484"/>
      <c r="C2" s="2484"/>
      <c r="D2" s="2484"/>
      <c r="E2" s="2484"/>
      <c r="F2" s="2484"/>
      <c r="G2" s="2484"/>
      <c r="H2" s="2484"/>
      <c r="I2" s="2484"/>
      <c r="J2" s="2484"/>
      <c r="K2" s="2431"/>
      <c r="L2" s="2485">
        <v>22630</v>
      </c>
      <c r="M2" s="2486"/>
      <c r="N2" s="2486"/>
      <c r="O2" s="2486"/>
      <c r="P2" s="2487"/>
      <c r="Q2" s="2485">
        <v>22800</v>
      </c>
      <c r="R2" s="2486"/>
      <c r="S2" s="2486"/>
      <c r="T2" s="2487"/>
      <c r="U2" s="2488">
        <v>23000</v>
      </c>
      <c r="V2" s="2489"/>
      <c r="W2" s="2489"/>
      <c r="X2" s="2490"/>
      <c r="Y2" s="2488">
        <v>23170</v>
      </c>
      <c r="Z2" s="2489"/>
      <c r="AA2" s="2489"/>
      <c r="AB2" s="2490"/>
      <c r="AC2" s="2491"/>
      <c r="AD2" s="2492"/>
      <c r="AE2" s="2492"/>
      <c r="AF2" s="2493"/>
    </row>
    <row r="3" spans="1:32" ht="7.5" customHeight="1">
      <c r="A3" s="574"/>
      <c r="B3" s="2446" t="s">
        <v>155</v>
      </c>
      <c r="C3" s="2446"/>
      <c r="D3" s="2446"/>
      <c r="E3" s="2494"/>
      <c r="F3" s="574"/>
      <c r="G3" s="2446" t="s">
        <v>156</v>
      </c>
      <c r="H3" s="2494"/>
      <c r="I3" s="576"/>
      <c r="J3" s="2495" t="s">
        <v>157</v>
      </c>
      <c r="K3" s="2496"/>
      <c r="L3" s="2497">
        <v>1</v>
      </c>
      <c r="M3" s="2498"/>
      <c r="N3" s="2498"/>
      <c r="O3" s="2498"/>
      <c r="P3" s="221"/>
      <c r="Q3" s="2499">
        <v>1</v>
      </c>
      <c r="R3" s="2500"/>
      <c r="S3" s="2500"/>
      <c r="T3" s="221"/>
      <c r="U3" s="2497">
        <v>1</v>
      </c>
      <c r="V3" s="2498"/>
      <c r="W3" s="2498"/>
      <c r="X3" s="221"/>
      <c r="Y3" s="2497">
        <v>1</v>
      </c>
      <c r="Z3" s="2498"/>
      <c r="AA3" s="2498"/>
      <c r="AB3" s="221"/>
      <c r="AC3" s="2501"/>
      <c r="AD3" s="2502"/>
      <c r="AE3" s="2502"/>
      <c r="AF3" s="221"/>
    </row>
    <row r="4" spans="1:32" ht="7.5" customHeight="1">
      <c r="A4" s="574"/>
      <c r="B4" s="2448"/>
      <c r="C4" s="2448"/>
      <c r="D4" s="2448"/>
      <c r="E4" s="2355"/>
      <c r="F4" s="579"/>
      <c r="G4" s="2511"/>
      <c r="H4" s="2512"/>
      <c r="I4" s="582"/>
      <c r="J4" s="2513" t="s">
        <v>158</v>
      </c>
      <c r="K4" s="2514"/>
      <c r="L4" s="2503">
        <v>30</v>
      </c>
      <c r="M4" s="2504"/>
      <c r="N4" s="2504"/>
      <c r="O4" s="2504"/>
      <c r="P4" s="220"/>
      <c r="Q4" s="2515">
        <v>50</v>
      </c>
      <c r="R4" s="2516"/>
      <c r="S4" s="2516"/>
      <c r="T4" s="220"/>
      <c r="U4" s="2503">
        <v>100</v>
      </c>
      <c r="V4" s="2504"/>
      <c r="W4" s="2504"/>
      <c r="X4" s="220"/>
      <c r="Y4" s="2503">
        <v>30</v>
      </c>
      <c r="Z4" s="2504"/>
      <c r="AA4" s="2504"/>
      <c r="AB4" s="220"/>
      <c r="AC4" s="2505"/>
      <c r="AD4" s="2506"/>
      <c r="AE4" s="2506"/>
      <c r="AF4" s="220"/>
    </row>
    <row r="5" spans="1:32" ht="7.5" customHeight="1">
      <c r="A5" s="574"/>
      <c r="B5" s="2448"/>
      <c r="C5" s="2448"/>
      <c r="D5" s="2448"/>
      <c r="E5" s="2448"/>
      <c r="F5" s="585"/>
      <c r="G5" s="2507" t="s">
        <v>159</v>
      </c>
      <c r="H5" s="2508"/>
      <c r="I5" s="204"/>
      <c r="J5" s="2495" t="s">
        <v>157</v>
      </c>
      <c r="K5" s="2496"/>
      <c r="L5" s="2497">
        <v>1</v>
      </c>
      <c r="M5" s="2498"/>
      <c r="N5" s="2498"/>
      <c r="O5" s="2498"/>
      <c r="P5" s="221"/>
      <c r="Q5" s="2509"/>
      <c r="R5" s="2510"/>
      <c r="S5" s="2510"/>
      <c r="T5" s="221"/>
      <c r="U5" s="2509"/>
      <c r="V5" s="2510"/>
      <c r="W5" s="2510"/>
      <c r="X5" s="221"/>
      <c r="Y5" s="2497">
        <v>1</v>
      </c>
      <c r="Z5" s="2498"/>
      <c r="AA5" s="2498"/>
      <c r="AB5" s="221"/>
      <c r="AC5" s="2501"/>
      <c r="AD5" s="2502"/>
      <c r="AE5" s="2502"/>
      <c r="AF5" s="221"/>
    </row>
    <row r="6" spans="1:32" ht="7.5" customHeight="1">
      <c r="A6" s="579"/>
      <c r="B6" s="2484"/>
      <c r="C6" s="2484"/>
      <c r="D6" s="2484"/>
      <c r="E6" s="2484"/>
      <c r="F6" s="579"/>
      <c r="G6" s="2484"/>
      <c r="H6" s="2431"/>
      <c r="I6" s="588"/>
      <c r="J6" s="2513" t="s">
        <v>158</v>
      </c>
      <c r="K6" s="2514"/>
      <c r="L6" s="2503">
        <v>100</v>
      </c>
      <c r="M6" s="2504"/>
      <c r="N6" s="2504"/>
      <c r="O6" s="2504"/>
      <c r="P6" s="220"/>
      <c r="Q6" s="2524"/>
      <c r="R6" s="2525"/>
      <c r="S6" s="2525"/>
      <c r="T6" s="220"/>
      <c r="U6" s="2524"/>
      <c r="V6" s="2525"/>
      <c r="W6" s="2525"/>
      <c r="X6" s="220"/>
      <c r="Y6" s="2503">
        <v>100</v>
      </c>
      <c r="Z6" s="2504"/>
      <c r="AA6" s="2504"/>
      <c r="AB6" s="220"/>
      <c r="AC6" s="2505"/>
      <c r="AD6" s="2506"/>
      <c r="AE6" s="2506"/>
      <c r="AF6" s="220"/>
    </row>
    <row r="7" spans="1:32" ht="7.5" customHeight="1">
      <c r="A7" s="574"/>
      <c r="B7" s="2517" t="s">
        <v>160</v>
      </c>
      <c r="C7" s="2517"/>
      <c r="D7" s="2517"/>
      <c r="E7" s="2517"/>
      <c r="F7" s="589"/>
      <c r="G7" s="2517"/>
      <c r="H7" s="2518"/>
      <c r="I7" s="590"/>
      <c r="J7" s="2517"/>
      <c r="K7" s="2518"/>
      <c r="L7" s="2519" t="s">
        <v>849</v>
      </c>
      <c r="M7" s="2520"/>
      <c r="N7" s="2520"/>
      <c r="O7" s="2520"/>
      <c r="P7" s="2520"/>
      <c r="Q7" s="2520"/>
      <c r="R7" s="2520"/>
      <c r="S7" s="2520"/>
      <c r="T7" s="2520"/>
      <c r="U7" s="2520"/>
      <c r="V7" s="2520"/>
      <c r="W7" s="2520"/>
      <c r="X7" s="2520"/>
      <c r="Y7" s="2520"/>
      <c r="Z7" s="2520"/>
      <c r="AA7" s="2520"/>
      <c r="AB7" s="2521"/>
      <c r="AC7" s="2522"/>
      <c r="AD7" s="2523"/>
      <c r="AE7" s="2523"/>
      <c r="AF7" s="222"/>
    </row>
    <row r="8" spans="1:32" ht="7.5" customHeight="1">
      <c r="A8" s="591"/>
      <c r="B8" s="2517" t="s">
        <v>58</v>
      </c>
      <c r="C8" s="2517"/>
      <c r="D8" s="2517"/>
      <c r="E8" s="2518"/>
      <c r="F8" s="591"/>
      <c r="G8" s="2517" t="s">
        <v>156</v>
      </c>
      <c r="H8" s="2518"/>
      <c r="I8" s="591"/>
      <c r="J8" s="2517" t="s">
        <v>161</v>
      </c>
      <c r="K8" s="2518"/>
      <c r="L8" s="2536">
        <v>2</v>
      </c>
      <c r="M8" s="2537"/>
      <c r="N8" s="2537"/>
      <c r="O8" s="2537"/>
      <c r="P8" s="2537"/>
      <c r="Q8" s="2537"/>
      <c r="R8" s="2537"/>
      <c r="S8" s="2537"/>
      <c r="T8" s="2537"/>
      <c r="U8" s="2537"/>
      <c r="V8" s="2537"/>
      <c r="W8" s="2537"/>
      <c r="X8" s="2537"/>
      <c r="Y8" s="2537"/>
      <c r="Z8" s="2537"/>
      <c r="AA8" s="2537"/>
      <c r="AB8" s="2538"/>
      <c r="AC8" s="2539"/>
      <c r="AD8" s="2540"/>
      <c r="AE8" s="2540"/>
      <c r="AF8" s="223"/>
    </row>
    <row r="9" spans="1:32" ht="7.5" customHeight="1">
      <c r="A9" s="574"/>
      <c r="B9" s="2446" t="s">
        <v>162</v>
      </c>
      <c r="C9" s="2446"/>
      <c r="D9" s="2446"/>
      <c r="E9" s="2494"/>
      <c r="F9" s="591"/>
      <c r="G9" s="2517" t="s">
        <v>850</v>
      </c>
      <c r="H9" s="2518"/>
      <c r="I9" s="591"/>
      <c r="J9" s="2517" t="s">
        <v>852</v>
      </c>
      <c r="K9" s="2518"/>
      <c r="L9" s="2561">
        <v>6</v>
      </c>
      <c r="M9" s="2562"/>
      <c r="N9" s="2562"/>
      <c r="O9" s="2562"/>
      <c r="P9" s="529"/>
      <c r="Q9" s="2541">
        <v>10</v>
      </c>
      <c r="R9" s="2542"/>
      <c r="S9" s="2542"/>
      <c r="T9" s="528"/>
      <c r="U9" s="2541">
        <v>20</v>
      </c>
      <c r="V9" s="2542"/>
      <c r="W9" s="2542"/>
      <c r="X9" s="529"/>
      <c r="Y9" s="2541">
        <v>6</v>
      </c>
      <c r="Z9" s="2542"/>
      <c r="AA9" s="2542"/>
      <c r="AB9" s="530"/>
      <c r="AC9" s="2539"/>
      <c r="AD9" s="2540"/>
      <c r="AE9" s="2540"/>
      <c r="AF9" s="223"/>
    </row>
    <row r="10" spans="1:32" ht="7.5" customHeight="1">
      <c r="A10" s="574"/>
      <c r="B10" s="2511" t="s">
        <v>853</v>
      </c>
      <c r="C10" s="2511"/>
      <c r="D10" s="2511"/>
      <c r="E10" s="2512"/>
      <c r="F10" s="579"/>
      <c r="G10" s="2511" t="s">
        <v>851</v>
      </c>
      <c r="H10" s="2512"/>
      <c r="I10" s="574"/>
      <c r="J10" s="2517" t="s">
        <v>852</v>
      </c>
      <c r="K10" s="2518"/>
      <c r="L10" s="2561">
        <v>10</v>
      </c>
      <c r="M10" s="2562"/>
      <c r="N10" s="2562"/>
      <c r="O10" s="2562"/>
      <c r="P10" s="568"/>
      <c r="Q10" s="2541"/>
      <c r="R10" s="2542"/>
      <c r="S10" s="2542"/>
      <c r="T10" s="569"/>
      <c r="U10" s="2541"/>
      <c r="V10" s="2542"/>
      <c r="W10" s="2542"/>
      <c r="X10" s="568"/>
      <c r="Y10" s="2541">
        <v>10</v>
      </c>
      <c r="Z10" s="2542"/>
      <c r="AA10" s="2542"/>
      <c r="AB10" s="567"/>
      <c r="AC10" s="2543"/>
      <c r="AD10" s="2544"/>
      <c r="AE10" s="2544"/>
      <c r="AF10" s="224"/>
    </row>
    <row r="11" spans="1:32" ht="7.5" customHeight="1">
      <c r="A11" s="585"/>
      <c r="B11" s="2507" t="s">
        <v>163</v>
      </c>
      <c r="C11" s="2507"/>
      <c r="D11" s="2507"/>
      <c r="E11" s="2508"/>
      <c r="F11" s="591"/>
      <c r="G11" s="2517" t="s">
        <v>164</v>
      </c>
      <c r="H11" s="2518"/>
      <c r="I11" s="591"/>
      <c r="J11" s="2517" t="s">
        <v>852</v>
      </c>
      <c r="K11" s="2518"/>
      <c r="L11" s="2561">
        <v>3</v>
      </c>
      <c r="M11" s="2562"/>
      <c r="N11" s="2562"/>
      <c r="O11" s="2562"/>
      <c r="P11" s="529"/>
      <c r="Q11" s="2541">
        <v>5</v>
      </c>
      <c r="R11" s="2542"/>
      <c r="S11" s="2542"/>
      <c r="T11" s="528"/>
      <c r="U11" s="2541">
        <v>10</v>
      </c>
      <c r="V11" s="2542"/>
      <c r="W11" s="2542"/>
      <c r="X11" s="529"/>
      <c r="Y11" s="2541">
        <v>3</v>
      </c>
      <c r="Z11" s="2542"/>
      <c r="AA11" s="2542"/>
      <c r="AB11" s="530"/>
      <c r="AC11" s="2526"/>
      <c r="AD11" s="2527"/>
      <c r="AE11" s="2527"/>
      <c r="AF11" s="224"/>
    </row>
    <row r="12" spans="1:32" ht="7.5" customHeight="1">
      <c r="A12" s="574"/>
      <c r="B12" s="2446" t="s">
        <v>854</v>
      </c>
      <c r="C12" s="2446"/>
      <c r="D12" s="2446"/>
      <c r="E12" s="2494"/>
      <c r="F12" s="585"/>
      <c r="G12" s="2507" t="s">
        <v>851</v>
      </c>
      <c r="H12" s="2508"/>
      <c r="I12" s="585"/>
      <c r="J12" s="2507" t="s">
        <v>852</v>
      </c>
      <c r="K12" s="2508"/>
      <c r="L12" s="2563">
        <v>5</v>
      </c>
      <c r="M12" s="2564"/>
      <c r="N12" s="2564"/>
      <c r="O12" s="2564"/>
      <c r="P12" s="596"/>
      <c r="Q12" s="2565"/>
      <c r="R12" s="2566"/>
      <c r="S12" s="2566"/>
      <c r="T12" s="570"/>
      <c r="U12" s="2565"/>
      <c r="V12" s="2566"/>
      <c r="W12" s="2566"/>
      <c r="X12" s="570"/>
      <c r="Y12" s="2566">
        <v>5</v>
      </c>
      <c r="Z12" s="2566"/>
      <c r="AA12" s="2566"/>
      <c r="AB12" s="597"/>
      <c r="AC12" s="571"/>
      <c r="AD12" s="572"/>
      <c r="AE12" s="572"/>
      <c r="AF12" s="573"/>
    </row>
    <row r="13" spans="1:32" ht="7.5" customHeight="1">
      <c r="A13" s="585"/>
      <c r="B13" s="2507" t="s">
        <v>859</v>
      </c>
      <c r="C13" s="2507"/>
      <c r="D13" s="2507"/>
      <c r="E13" s="2508"/>
      <c r="F13" s="585"/>
      <c r="G13" s="2507" t="s">
        <v>850</v>
      </c>
      <c r="H13" s="2508"/>
      <c r="I13" s="585"/>
      <c r="J13" s="2567" t="s">
        <v>852</v>
      </c>
      <c r="K13" s="2568"/>
      <c r="L13" s="2563">
        <v>2</v>
      </c>
      <c r="M13" s="2564"/>
      <c r="N13" s="2564"/>
      <c r="O13" s="2564"/>
      <c r="P13" s="595"/>
      <c r="Q13" s="2563">
        <v>2</v>
      </c>
      <c r="R13" s="2564"/>
      <c r="S13" s="2564"/>
      <c r="T13" s="599"/>
      <c r="U13" s="2564">
        <v>2</v>
      </c>
      <c r="V13" s="2564"/>
      <c r="W13" s="2564"/>
      <c r="X13" s="595"/>
      <c r="Y13" s="2563">
        <v>2</v>
      </c>
      <c r="Z13" s="2564"/>
      <c r="AA13" s="2564"/>
      <c r="AB13" s="598"/>
      <c r="AC13" s="2569"/>
      <c r="AD13" s="2570"/>
      <c r="AE13" s="2570"/>
      <c r="AF13" s="222"/>
    </row>
    <row r="14" spans="1:32" ht="7.5" customHeight="1">
      <c r="A14" s="579"/>
      <c r="B14" s="2511" t="s">
        <v>860</v>
      </c>
      <c r="C14" s="2511"/>
      <c r="D14" s="2511"/>
      <c r="E14" s="2512"/>
      <c r="F14" s="579"/>
      <c r="G14" s="2484"/>
      <c r="H14" s="2431"/>
      <c r="I14" s="579"/>
      <c r="J14" s="2484"/>
      <c r="K14" s="2431"/>
      <c r="L14" s="600"/>
      <c r="M14" s="601"/>
      <c r="N14" s="601"/>
      <c r="O14" s="601"/>
      <c r="P14" s="601"/>
      <c r="Q14" s="600"/>
      <c r="R14" s="601"/>
      <c r="S14" s="601"/>
      <c r="T14" s="605"/>
      <c r="U14" s="601"/>
      <c r="V14" s="601"/>
      <c r="W14" s="601"/>
      <c r="X14" s="601"/>
      <c r="Y14" s="600"/>
      <c r="Z14" s="601"/>
      <c r="AA14" s="601"/>
      <c r="AB14" s="602"/>
      <c r="AC14" s="603"/>
      <c r="AD14" s="604"/>
      <c r="AE14" s="604"/>
      <c r="AF14" s="224"/>
    </row>
    <row r="15" spans="1:32" ht="7.5" customHeight="1">
      <c r="A15" s="585"/>
      <c r="B15" s="2507" t="s">
        <v>62</v>
      </c>
      <c r="C15" s="2507"/>
      <c r="D15" s="2507"/>
      <c r="E15" s="2508"/>
      <c r="F15" s="592"/>
      <c r="G15" s="2528" t="s">
        <v>157</v>
      </c>
      <c r="H15" s="2529"/>
      <c r="I15" s="592"/>
      <c r="J15" s="2530"/>
      <c r="K15" s="2531"/>
      <c r="L15" s="2532"/>
      <c r="M15" s="2533"/>
      <c r="N15" s="2533"/>
      <c r="O15" s="2533"/>
      <c r="P15" s="2533"/>
      <c r="Q15" s="2533"/>
      <c r="R15" s="2533"/>
      <c r="S15" s="2533"/>
      <c r="T15" s="2533"/>
      <c r="U15" s="2533"/>
      <c r="V15" s="2533"/>
      <c r="W15" s="2533"/>
      <c r="X15" s="2533"/>
      <c r="Y15" s="2533"/>
      <c r="Z15" s="2533"/>
      <c r="AA15" s="2533"/>
      <c r="AB15" s="219"/>
      <c r="AC15" s="2534">
        <v>2</v>
      </c>
      <c r="AD15" s="2535"/>
      <c r="AE15" s="2535"/>
      <c r="AF15" s="219"/>
    </row>
    <row r="16" spans="1:32" ht="7.5" customHeight="1">
      <c r="A16" s="579"/>
      <c r="B16" s="2484"/>
      <c r="C16" s="2484"/>
      <c r="D16" s="2484"/>
      <c r="E16" s="2431"/>
      <c r="F16" s="582"/>
      <c r="G16" s="2513" t="s">
        <v>165</v>
      </c>
      <c r="H16" s="2514"/>
      <c r="I16" s="582"/>
      <c r="J16" s="2545"/>
      <c r="K16" s="2546"/>
      <c r="L16" s="2526"/>
      <c r="M16" s="2527"/>
      <c r="N16" s="2527"/>
      <c r="O16" s="2527"/>
      <c r="P16" s="2527"/>
      <c r="Q16" s="2527"/>
      <c r="R16" s="2527"/>
      <c r="S16" s="2527"/>
      <c r="T16" s="2527"/>
      <c r="U16" s="2527"/>
      <c r="V16" s="2527"/>
      <c r="W16" s="2527"/>
      <c r="X16" s="2527"/>
      <c r="Y16" s="2527"/>
      <c r="Z16" s="2527"/>
      <c r="AA16" s="2527"/>
      <c r="AB16" s="224"/>
      <c r="AC16" s="2547">
        <v>50</v>
      </c>
      <c r="AD16" s="2548"/>
      <c r="AE16" s="2548"/>
      <c r="AF16" s="224"/>
    </row>
    <row r="17" spans="1:70" ht="7.5" customHeight="1"/>
    <row r="18" spans="1:70" s="120" customFormat="1" ht="7.5" customHeight="1">
      <c r="A18" s="2352" t="s">
        <v>112</v>
      </c>
      <c r="B18" s="2477"/>
      <c r="C18" s="2352" t="s">
        <v>166</v>
      </c>
      <c r="D18" s="2353"/>
      <c r="E18" s="550" t="s">
        <v>167</v>
      </c>
      <c r="F18" s="2443" t="s">
        <v>168</v>
      </c>
      <c r="G18" s="2444"/>
      <c r="H18" s="2444"/>
      <c r="I18" s="2444"/>
      <c r="J18" s="2444"/>
      <c r="K18" s="2444"/>
      <c r="L18" s="2444"/>
      <c r="M18" s="2444"/>
      <c r="N18" s="2445"/>
      <c r="O18" s="2443" t="s">
        <v>169</v>
      </c>
      <c r="P18" s="2444"/>
      <c r="Q18" s="2444"/>
      <c r="R18" s="2444"/>
      <c r="S18" s="2444"/>
      <c r="T18" s="2444"/>
      <c r="U18" s="2444"/>
      <c r="V18" s="2444"/>
      <c r="W18" s="2444"/>
      <c r="X18" s="2444"/>
      <c r="Y18" s="2444"/>
      <c r="Z18" s="2444"/>
      <c r="AA18" s="2444"/>
      <c r="AB18" s="2444"/>
      <c r="AC18" s="2444"/>
      <c r="AD18" s="2444"/>
      <c r="AE18" s="2444"/>
      <c r="AF18" s="2444"/>
      <c r="AG18" s="2444"/>
      <c r="AH18" s="2444"/>
      <c r="AI18" s="2444"/>
      <c r="AJ18" s="2444"/>
      <c r="AK18" s="2444"/>
      <c r="AL18" s="2444"/>
      <c r="AM18" s="2444"/>
      <c r="AN18" s="2444"/>
      <c r="AO18" s="2444"/>
      <c r="AP18" s="2444"/>
      <c r="AQ18" s="2444"/>
      <c r="AR18" s="2444"/>
      <c r="AS18" s="2444"/>
      <c r="AT18" s="2444"/>
      <c r="AU18" s="2444"/>
      <c r="AV18" s="2444"/>
      <c r="AW18" s="2444"/>
      <c r="AX18" s="2444"/>
      <c r="AY18" s="2444"/>
      <c r="AZ18" s="2444"/>
      <c r="BA18" s="2444"/>
      <c r="BB18" s="2444"/>
      <c r="BC18" s="2444"/>
      <c r="BD18" s="2444"/>
      <c r="BE18" s="2444"/>
      <c r="BF18" s="2444"/>
      <c r="BG18" s="2444"/>
      <c r="BH18" s="2444"/>
      <c r="BI18" s="2444"/>
      <c r="BJ18" s="2444"/>
      <c r="BK18" s="2444"/>
      <c r="BL18" s="2444"/>
      <c r="BM18" s="2444"/>
      <c r="BN18" s="2444"/>
      <c r="BO18" s="2444"/>
      <c r="BP18" s="2445"/>
      <c r="BQ18" s="2352" t="s">
        <v>115</v>
      </c>
      <c r="BR18" s="2353"/>
    </row>
    <row r="19" spans="1:70" s="120" customFormat="1" ht="7.5" customHeight="1">
      <c r="A19" s="2354"/>
      <c r="B19" s="2448"/>
      <c r="C19" s="2354" t="s">
        <v>170</v>
      </c>
      <c r="D19" s="2355"/>
      <c r="E19" s="552" t="s">
        <v>171</v>
      </c>
      <c r="F19" s="2352" t="s">
        <v>172</v>
      </c>
      <c r="G19" s="2477"/>
      <c r="H19" s="2352" t="s">
        <v>173</v>
      </c>
      <c r="I19" s="2477"/>
      <c r="J19" s="2477"/>
      <c r="K19" s="2477"/>
      <c r="L19" s="2353"/>
      <c r="M19" s="2477" t="s">
        <v>174</v>
      </c>
      <c r="N19" s="2353"/>
      <c r="O19" s="2443" t="s">
        <v>175</v>
      </c>
      <c r="P19" s="2444"/>
      <c r="Q19" s="2444"/>
      <c r="R19" s="2444"/>
      <c r="S19" s="2444"/>
      <c r="T19" s="2444"/>
      <c r="U19" s="2443" t="s">
        <v>176</v>
      </c>
      <c r="V19" s="2444"/>
      <c r="W19" s="2444"/>
      <c r="X19" s="2444"/>
      <c r="Y19" s="2444"/>
      <c r="Z19" s="2445"/>
      <c r="AA19" s="2444" t="s">
        <v>177</v>
      </c>
      <c r="AB19" s="2444"/>
      <c r="AC19" s="2444"/>
      <c r="AD19" s="2444"/>
      <c r="AE19" s="2444"/>
      <c r="AF19" s="2444"/>
      <c r="AG19" s="2443" t="s">
        <v>178</v>
      </c>
      <c r="AH19" s="2444"/>
      <c r="AI19" s="2444"/>
      <c r="AJ19" s="2444"/>
      <c r="AK19" s="2444"/>
      <c r="AL19" s="2445"/>
      <c r="AM19" s="2444" t="s">
        <v>179</v>
      </c>
      <c r="AN19" s="2444"/>
      <c r="AO19" s="2444"/>
      <c r="AP19" s="2444"/>
      <c r="AQ19" s="2444"/>
      <c r="AR19" s="2444"/>
      <c r="AS19" s="2443" t="s">
        <v>180</v>
      </c>
      <c r="AT19" s="2444"/>
      <c r="AU19" s="2444"/>
      <c r="AV19" s="2444"/>
      <c r="AW19" s="2444"/>
      <c r="AX19" s="2445"/>
      <c r="AY19" s="2443" t="s">
        <v>858</v>
      </c>
      <c r="AZ19" s="2444"/>
      <c r="BA19" s="2444"/>
      <c r="BB19" s="2444"/>
      <c r="BC19" s="2444"/>
      <c r="BD19" s="2445"/>
      <c r="BE19" s="2444" t="s">
        <v>856</v>
      </c>
      <c r="BF19" s="2444"/>
      <c r="BG19" s="2444"/>
      <c r="BH19" s="2444"/>
      <c r="BI19" s="2444"/>
      <c r="BJ19" s="2444"/>
      <c r="BK19" s="2443" t="s">
        <v>857</v>
      </c>
      <c r="BL19" s="2444"/>
      <c r="BM19" s="2444"/>
      <c r="BN19" s="2444"/>
      <c r="BO19" s="2444"/>
      <c r="BP19" s="2445"/>
      <c r="BQ19" s="2354"/>
      <c r="BR19" s="2355"/>
    </row>
    <row r="20" spans="1:70" s="120" customFormat="1" ht="7.5" customHeight="1">
      <c r="A20" s="2354"/>
      <c r="B20" s="2448"/>
      <c r="C20" s="2354"/>
      <c r="D20" s="2355"/>
      <c r="E20" s="2045"/>
      <c r="F20" s="2354"/>
      <c r="G20" s="2448"/>
      <c r="H20" s="2354"/>
      <c r="I20" s="2448"/>
      <c r="J20" s="2448"/>
      <c r="K20" s="2448"/>
      <c r="L20" s="2355"/>
      <c r="M20" s="2448" t="s">
        <v>181</v>
      </c>
      <c r="N20" s="2355"/>
      <c r="O20" s="2354" t="str">
        <f>'3.1Cost by Sub-contractors'!$N$3</f>
        <v>Qty</v>
      </c>
      <c r="P20" s="2448"/>
      <c r="Q20" s="2551" t="str">
        <f>'3.1Cost by Sub-contractors'!$L$3</f>
        <v>Unit Price</v>
      </c>
      <c r="R20" s="2552"/>
      <c r="S20" s="2448" t="str">
        <f>'3.1Cost by Sub-contractors'!$P$3</f>
        <v>Amount</v>
      </c>
      <c r="T20" s="2448"/>
      <c r="U20" s="2354" t="str">
        <f>'3.1Cost by Sub-contractors'!$N$3</f>
        <v>Qty</v>
      </c>
      <c r="V20" s="2448"/>
      <c r="W20" s="2551" t="str">
        <f>'3.1Cost by Sub-contractors'!$L$3</f>
        <v>Unit Price</v>
      </c>
      <c r="X20" s="2552"/>
      <c r="Y20" s="2448" t="str">
        <f>'3.1Cost by Sub-contractors'!$P$3</f>
        <v>Amount</v>
      </c>
      <c r="Z20" s="2355"/>
      <c r="AA20" s="2448" t="str">
        <f>'3.1Cost by Sub-contractors'!$N$3</f>
        <v>Qty</v>
      </c>
      <c r="AB20" s="2448"/>
      <c r="AC20" s="2551" t="str">
        <f>'3.1Cost by Sub-contractors'!$L$3</f>
        <v>Unit Price</v>
      </c>
      <c r="AD20" s="2552"/>
      <c r="AE20" s="2448" t="str">
        <f>'3.1Cost by Sub-contractors'!$P$3</f>
        <v>Amount</v>
      </c>
      <c r="AF20" s="2448"/>
      <c r="AG20" s="2354" t="str">
        <f>'3.1Cost by Sub-contractors'!$N$3</f>
        <v>Qty</v>
      </c>
      <c r="AH20" s="2448"/>
      <c r="AI20" s="2551" t="str">
        <f>'3.1Cost by Sub-contractors'!$L$3</f>
        <v>Unit Price</v>
      </c>
      <c r="AJ20" s="2552"/>
      <c r="AK20" s="2448" t="str">
        <f>'3.1Cost by Sub-contractors'!$P$3</f>
        <v>Amount</v>
      </c>
      <c r="AL20" s="2355"/>
      <c r="AM20" s="2448" t="str">
        <f>'3.1Cost by Sub-contractors'!$N$3</f>
        <v>Qty</v>
      </c>
      <c r="AN20" s="2448"/>
      <c r="AO20" s="2551" t="str">
        <f>'3.1Cost by Sub-contractors'!$L$3</f>
        <v>Unit Price</v>
      </c>
      <c r="AP20" s="2552"/>
      <c r="AQ20" s="2448" t="str">
        <f>'3.1Cost by Sub-contractors'!$P$3</f>
        <v>Amount</v>
      </c>
      <c r="AR20" s="2448"/>
      <c r="AS20" s="2354" t="str">
        <f>'3.1Cost by Sub-contractors'!$N$3</f>
        <v>Qty</v>
      </c>
      <c r="AT20" s="2448"/>
      <c r="AU20" s="2551" t="str">
        <f>'3.1Cost by Sub-contractors'!$L$3</f>
        <v>Unit Price</v>
      </c>
      <c r="AV20" s="2552"/>
      <c r="AW20" s="2448" t="str">
        <f>'3.1Cost by Sub-contractors'!$P$3</f>
        <v>Amount</v>
      </c>
      <c r="AX20" s="2355"/>
      <c r="AY20" s="2354" t="str">
        <f>'3.1Cost by Sub-contractors'!$N$3</f>
        <v>Qty</v>
      </c>
      <c r="AZ20" s="2448"/>
      <c r="BA20" s="2551" t="str">
        <f>'3.1Cost by Sub-contractors'!$L$3</f>
        <v>Unit Price</v>
      </c>
      <c r="BB20" s="2552"/>
      <c r="BC20" s="2448" t="str">
        <f>'3.1Cost by Sub-contractors'!$P$3</f>
        <v>Amount</v>
      </c>
      <c r="BD20" s="2355"/>
      <c r="BE20" s="2448" t="str">
        <f>'3.1Cost by Sub-contractors'!$N$3</f>
        <v>Qty</v>
      </c>
      <c r="BF20" s="2448"/>
      <c r="BG20" s="2551" t="str">
        <f>'3.1Cost by Sub-contractors'!$L$3</f>
        <v>Unit Price</v>
      </c>
      <c r="BH20" s="2552"/>
      <c r="BI20" s="2448" t="str">
        <f>'3.1Cost by Sub-contractors'!$P$3</f>
        <v>Amount</v>
      </c>
      <c r="BJ20" s="2448"/>
      <c r="BK20" s="2354" t="str">
        <f>'3.1Cost by Sub-contractors'!$N$3</f>
        <v>Qty</v>
      </c>
      <c r="BL20" s="2448"/>
      <c r="BM20" s="2551" t="str">
        <f>'3.1Cost by Sub-contractors'!$L$3</f>
        <v>Unit Price</v>
      </c>
      <c r="BN20" s="2552"/>
      <c r="BO20" s="2448" t="str">
        <f>'3.1Cost by Sub-contractors'!$P$3</f>
        <v>Amount</v>
      </c>
      <c r="BP20" s="2355"/>
      <c r="BQ20" s="2354"/>
      <c r="BR20" s="2355"/>
    </row>
    <row r="21" spans="1:70" s="120" customFormat="1" ht="7.5" customHeight="1">
      <c r="A21" s="2430"/>
      <c r="B21" s="2484"/>
      <c r="C21" s="2430"/>
      <c r="D21" s="2431"/>
      <c r="E21" s="2046"/>
      <c r="F21" s="2430"/>
      <c r="G21" s="2484"/>
      <c r="H21" s="2430"/>
      <c r="I21" s="2484"/>
      <c r="J21" s="2484"/>
      <c r="K21" s="2484"/>
      <c r="L21" s="2431"/>
      <c r="M21" s="2484"/>
      <c r="N21" s="2431"/>
      <c r="O21" s="2430" t="str">
        <f>'3.1Cost by Sub-contractors'!$K$12</f>
        <v>(l.m.)</v>
      </c>
      <c r="P21" s="2484"/>
      <c r="Q21" s="2549" t="str">
        <f>'3.1Cost by Sub-contractors'!$L$4</f>
        <v>(USD)</v>
      </c>
      <c r="R21" s="2550"/>
      <c r="S21" s="2484" t="str">
        <f>'3.1Cost by Sub-contractors'!$P$4</f>
        <v>(USD)</v>
      </c>
      <c r="T21" s="2484"/>
      <c r="U21" s="2430" t="str">
        <f>'3.1Cost by Sub-contractors'!$K$13</f>
        <v>(l.m.)</v>
      </c>
      <c r="V21" s="2484"/>
      <c r="W21" s="2549" t="str">
        <f>'3.1Cost by Sub-contractors'!$L$4</f>
        <v>(USD)</v>
      </c>
      <c r="X21" s="2550"/>
      <c r="Y21" s="2484" t="str">
        <f>'3.1Cost by Sub-contractors'!$P$4</f>
        <v>(USD)</v>
      </c>
      <c r="Z21" s="2431"/>
      <c r="AA21" s="2484" t="str">
        <f>'3.1Cost by Sub-contractors'!$K$14</f>
        <v>(l.m.)</v>
      </c>
      <c r="AB21" s="2484"/>
      <c r="AC21" s="2549" t="str">
        <f>'3.1Cost by Sub-contractors'!$L$4</f>
        <v>(USD)</v>
      </c>
      <c r="AD21" s="2550"/>
      <c r="AE21" s="2484" t="str">
        <f>'3.1Cost by Sub-contractors'!$P$4</f>
        <v>(USD)</v>
      </c>
      <c r="AF21" s="2484"/>
      <c r="AG21" s="2430" t="str">
        <f>'3.1Cost by Sub-contractors'!$K$15</f>
        <v>(points)</v>
      </c>
      <c r="AH21" s="2484"/>
      <c r="AI21" s="2549" t="str">
        <f>'3.1Cost by Sub-contractors'!$L$4</f>
        <v>(USD)</v>
      </c>
      <c r="AJ21" s="2550"/>
      <c r="AK21" s="2484" t="str">
        <f>'3.1Cost by Sub-contractors'!$P$4</f>
        <v>(USD)</v>
      </c>
      <c r="AL21" s="2431"/>
      <c r="AM21" s="2484" t="str">
        <f>'3.1Cost by Sub-contractors'!$K$16</f>
        <v>(nos.)</v>
      </c>
      <c r="AN21" s="2484"/>
      <c r="AO21" s="2549" t="str">
        <f>'3.1Cost by Sub-contractors'!$L$4</f>
        <v>(USD)</v>
      </c>
      <c r="AP21" s="2550"/>
      <c r="AQ21" s="2484" t="str">
        <f>'3.1Cost by Sub-contractors'!$P$4</f>
        <v>(USD)</v>
      </c>
      <c r="AR21" s="2484"/>
      <c r="AS21" s="2430" t="str">
        <f>'3.1Cost by Sub-contractors'!$K$17</f>
        <v>(nos.)</v>
      </c>
      <c r="AT21" s="2484"/>
      <c r="AU21" s="2549" t="str">
        <f>'3.1Cost by Sub-contractors'!$L$4</f>
        <v>(USD)</v>
      </c>
      <c r="AV21" s="2550"/>
      <c r="AW21" s="2484" t="str">
        <f>'3.1Cost by Sub-contractors'!$P$4</f>
        <v>(USD)</v>
      </c>
      <c r="AX21" s="2431"/>
      <c r="AY21" s="2430" t="str">
        <f>'3.1Cost by Sub-contractors'!$K$17</f>
        <v>(nos.)</v>
      </c>
      <c r="AZ21" s="2484"/>
      <c r="BA21" s="2549" t="str">
        <f>'3.1Cost by Sub-contractors'!$L$4</f>
        <v>(USD)</v>
      </c>
      <c r="BB21" s="2550"/>
      <c r="BC21" s="2484" t="str">
        <f>'3.1Cost by Sub-contractors'!$P$4</f>
        <v>(USD)</v>
      </c>
      <c r="BD21" s="2431"/>
      <c r="BE21" s="2484" t="str">
        <f>'3.1Cost by Sub-contractors'!$K$19</f>
        <v>(l.m.)</v>
      </c>
      <c r="BF21" s="2484"/>
      <c r="BG21" s="2549" t="str">
        <f>'3.1Cost by Sub-contractors'!$L$4</f>
        <v>(USD)</v>
      </c>
      <c r="BH21" s="2550"/>
      <c r="BI21" s="2047" t="str">
        <f>'3.1Cost by Sub-contractors'!$P$4</f>
        <v>(USD)</v>
      </c>
      <c r="BJ21" s="1229"/>
      <c r="BK21" s="2430" t="str">
        <f>'3.1Cost by Sub-contractors'!$K$20</f>
        <v>(l.m.)</v>
      </c>
      <c r="BL21" s="2484"/>
      <c r="BM21" s="2549" t="str">
        <f>'3.1Cost by Sub-contractors'!$L$4</f>
        <v>(USD)</v>
      </c>
      <c r="BN21" s="2550"/>
      <c r="BO21" s="2484" t="str">
        <f>'3.1Cost by Sub-contractors'!$P$4</f>
        <v>(USD)</v>
      </c>
      <c r="BP21" s="2431"/>
      <c r="BQ21" s="2430"/>
      <c r="BR21" s="2431"/>
    </row>
    <row r="22" spans="1:70" s="120" customFormat="1" ht="7.5" customHeight="1">
      <c r="A22" s="591"/>
      <c r="B22" s="2408" t="s">
        <v>182</v>
      </c>
      <c r="C22" s="2408"/>
      <c r="D22" s="2408"/>
      <c r="E22" s="2408"/>
      <c r="F22" s="2408"/>
      <c r="G22" s="2408"/>
      <c r="H22" s="2408"/>
      <c r="I22" s="2408"/>
      <c r="J22" s="2408"/>
      <c r="K22" s="2408"/>
      <c r="L22" s="2408"/>
      <c r="M22" s="2408"/>
      <c r="N22" s="2408"/>
      <c r="O22" s="2408"/>
      <c r="P22" s="2408"/>
      <c r="Q22" s="2408"/>
      <c r="R22" s="2408"/>
      <c r="S22" s="2408"/>
      <c r="T22" s="2408"/>
      <c r="U22" s="2408"/>
      <c r="V22" s="2408"/>
      <c r="W22" s="2408"/>
      <c r="X22" s="2408"/>
      <c r="Y22" s="2408"/>
      <c r="Z22" s="2408"/>
      <c r="AA22" s="2408"/>
      <c r="AB22" s="2408"/>
      <c r="AC22" s="2408"/>
      <c r="AD22" s="2408"/>
      <c r="AE22" s="2408"/>
      <c r="AF22" s="2408"/>
      <c r="AG22" s="2408"/>
      <c r="AH22" s="2408"/>
      <c r="AI22" s="2408"/>
      <c r="AJ22" s="2408"/>
      <c r="AK22" s="2408"/>
      <c r="AL22" s="2408"/>
      <c r="AM22" s="2408"/>
      <c r="AN22" s="2408"/>
      <c r="AO22" s="2408"/>
      <c r="AP22" s="2408"/>
      <c r="AQ22" s="2408"/>
      <c r="AR22" s="2408"/>
      <c r="AS22" s="2408"/>
      <c r="AT22" s="2408"/>
      <c r="AU22" s="2408"/>
      <c r="AV22" s="2408"/>
      <c r="AW22" s="2408"/>
      <c r="AX22" s="2408"/>
      <c r="AY22" s="2408"/>
      <c r="AZ22" s="2408"/>
      <c r="BA22" s="2408"/>
      <c r="BB22" s="2408"/>
      <c r="BC22" s="2408"/>
      <c r="BD22" s="2408"/>
      <c r="BE22" s="2408"/>
      <c r="BF22" s="2408"/>
      <c r="BG22" s="2408"/>
      <c r="BH22" s="2408"/>
      <c r="BI22" s="2408"/>
      <c r="BJ22" s="2408"/>
      <c r="BK22" s="2408"/>
      <c r="BL22" s="2408"/>
      <c r="BM22" s="2408"/>
      <c r="BN22" s="2408"/>
      <c r="BO22" s="2408"/>
      <c r="BP22" s="2408"/>
      <c r="BQ22" s="2408"/>
      <c r="BR22" s="2409"/>
    </row>
    <row r="23" spans="1:70" s="120" customFormat="1" ht="7.5" customHeight="1">
      <c r="A23" s="574"/>
      <c r="B23" s="119" t="str">
        <f>'4.1Plan'!B92</f>
        <v>Quang Nam</v>
      </c>
      <c r="C23" s="2354" t="str">
        <f>'4.1Plan'!C92</f>
        <v>PKG04</v>
      </c>
      <c r="D23" s="2355"/>
      <c r="E23" s="2048" t="str">
        <f>'4.1Plan'!D92</f>
        <v>ML04-1</v>
      </c>
      <c r="F23" s="2430" t="s">
        <v>183</v>
      </c>
      <c r="G23" s="2431"/>
      <c r="H23" s="1230">
        <v>22630</v>
      </c>
      <c r="I23" s="1229"/>
      <c r="J23" s="2047" t="s">
        <v>184</v>
      </c>
      <c r="K23" s="1231">
        <v>23170</v>
      </c>
      <c r="L23" s="1232"/>
      <c r="M23" s="1233">
        <f>K23-H23</f>
        <v>540</v>
      </c>
      <c r="N23" s="1232"/>
      <c r="O23" s="1234">
        <f>L3*L4+Q3*Q4+U3*U4+Y3*Y4</f>
        <v>210</v>
      </c>
      <c r="P23" s="1229"/>
      <c r="Q23" s="1235"/>
      <c r="R23" s="1236"/>
      <c r="S23" s="1229"/>
      <c r="T23" s="1229"/>
      <c r="U23" s="1234">
        <f>L5*L6+Y5*Y6</f>
        <v>200</v>
      </c>
      <c r="V23" s="1229"/>
      <c r="W23" s="1235"/>
      <c r="X23" s="1236"/>
      <c r="Y23" s="1229"/>
      <c r="Z23" s="1232"/>
      <c r="AA23" s="1237">
        <f>O23+U23</f>
        <v>410</v>
      </c>
      <c r="AB23" s="1237"/>
      <c r="AC23" s="1235"/>
      <c r="AD23" s="1236"/>
      <c r="AE23" s="1229"/>
      <c r="AF23" s="1229"/>
      <c r="AG23" s="1238">
        <f>ROUNDDOWN(O23/$L$8,0)</f>
        <v>105</v>
      </c>
      <c r="AH23" s="1239"/>
      <c r="AI23" s="1240"/>
      <c r="AJ23" s="1241"/>
      <c r="AK23" s="1242"/>
      <c r="AL23" s="1232"/>
      <c r="AM23" s="1239">
        <f>SUM(L9:AA10)</f>
        <v>62</v>
      </c>
      <c r="AN23" s="1229"/>
      <c r="AO23" s="1240"/>
      <c r="AP23" s="1241"/>
      <c r="AQ23" s="1242"/>
      <c r="AR23" s="1229"/>
      <c r="AS23" s="1238">
        <f>SUM(L11:AB12)</f>
        <v>31</v>
      </c>
      <c r="AT23" s="1229"/>
      <c r="AU23" s="1240"/>
      <c r="AV23" s="1241"/>
      <c r="AW23" s="1242"/>
      <c r="AX23" s="1232"/>
      <c r="AY23" s="1243">
        <f>SUM(L13:AA13)</f>
        <v>8</v>
      </c>
      <c r="AZ23" s="1244"/>
      <c r="BA23" s="1245"/>
      <c r="BB23" s="1246"/>
      <c r="BC23" s="1244"/>
      <c r="BD23" s="1247"/>
      <c r="BE23" s="1239">
        <f>(M23+2*AC16)*AC15</f>
        <v>1280</v>
      </c>
      <c r="BF23" s="1229"/>
      <c r="BG23" s="1240"/>
      <c r="BH23" s="1241"/>
      <c r="BI23" s="1242"/>
      <c r="BJ23" s="1229"/>
      <c r="BK23" s="1238">
        <f>(M23+2*AC16)*AC15</f>
        <v>1280</v>
      </c>
      <c r="BL23" s="1229"/>
      <c r="BM23" s="1240"/>
      <c r="BN23" s="1241"/>
      <c r="BO23" s="1242"/>
      <c r="BP23" s="1248"/>
      <c r="BQ23" s="585"/>
      <c r="BR23" s="1249"/>
    </row>
    <row r="24" spans="1:70" s="381" customFormat="1" ht="7.5" customHeight="1">
      <c r="A24" s="1250"/>
      <c r="B24" s="1251"/>
      <c r="C24" s="2553"/>
      <c r="D24" s="2554"/>
      <c r="E24" s="1251"/>
      <c r="F24" s="2555" t="s">
        <v>185</v>
      </c>
      <c r="G24" s="2556"/>
      <c r="H24" s="2556"/>
      <c r="I24" s="2556"/>
      <c r="J24" s="2556"/>
      <c r="K24" s="2556"/>
      <c r="L24" s="2557"/>
      <c r="M24" s="1252">
        <f>M23</f>
        <v>540</v>
      </c>
      <c r="N24" s="1253"/>
      <c r="O24" s="1254">
        <f>O23</f>
        <v>210</v>
      </c>
      <c r="P24" s="1251"/>
      <c r="Q24" s="1255">
        <f>'3.1Cost by Sub-contractors'!$L$12</f>
        <v>61.62</v>
      </c>
      <c r="R24" s="1256"/>
      <c r="S24" s="1257">
        <f>O24*Q24</f>
        <v>12940.199999999999</v>
      </c>
      <c r="T24" s="1251"/>
      <c r="U24" s="1254">
        <f>U23</f>
        <v>200</v>
      </c>
      <c r="V24" s="1251"/>
      <c r="W24" s="1255">
        <f>'3.1Cost by Sub-contractors'!$L$13</f>
        <v>152.44</v>
      </c>
      <c r="X24" s="1258"/>
      <c r="Y24" s="1257">
        <f>U24*W24</f>
        <v>30488</v>
      </c>
      <c r="Z24" s="1253"/>
      <c r="AA24" s="1259">
        <f>AA23</f>
        <v>410</v>
      </c>
      <c r="AB24" s="1259"/>
      <c r="AC24" s="2558" t="str">
        <f>'3.1Cost by Sub-contractors'!$L$14</f>
        <v>-</v>
      </c>
      <c r="AD24" s="2559"/>
      <c r="AE24" s="2560" t="str">
        <f>'3.1Cost by Sub-contractors'!$L$14</f>
        <v>-</v>
      </c>
      <c r="AF24" s="2560"/>
      <c r="AG24" s="1260">
        <f>AG23</f>
        <v>105</v>
      </c>
      <c r="AH24" s="1261"/>
      <c r="AI24" s="1255">
        <f>'3.1Cost by Sub-contractors'!$L$15</f>
        <v>15.96</v>
      </c>
      <c r="AJ24" s="1258"/>
      <c r="AK24" s="1257">
        <f>AG24*AI24</f>
        <v>1675.8000000000002</v>
      </c>
      <c r="AL24" s="1253"/>
      <c r="AM24" s="1261">
        <f>AM23</f>
        <v>62</v>
      </c>
      <c r="AN24" s="1251"/>
      <c r="AO24" s="1255">
        <f>'3.1Cost by Sub-contractors'!$L$16</f>
        <v>27.87</v>
      </c>
      <c r="AP24" s="1258"/>
      <c r="AQ24" s="1257">
        <f>AM24*AO24</f>
        <v>1727.94</v>
      </c>
      <c r="AR24" s="1251"/>
      <c r="AS24" s="1260">
        <f>AS23</f>
        <v>31</v>
      </c>
      <c r="AT24" s="1251"/>
      <c r="AU24" s="1255">
        <f>'3.1Cost by Sub-contractors'!$L$17</f>
        <v>118.81</v>
      </c>
      <c r="AV24" s="1258"/>
      <c r="AW24" s="1257">
        <f>AS24*AU24</f>
        <v>3683.11</v>
      </c>
      <c r="AX24" s="1253"/>
      <c r="AY24" s="1260">
        <f>AY23</f>
        <v>8</v>
      </c>
      <c r="AZ24" s="1251"/>
      <c r="BA24" s="2147">
        <f>'3.1Cost by Sub-contractors'!L18</f>
        <v>11.25</v>
      </c>
      <c r="BB24" s="1256"/>
      <c r="BC24" s="2148">
        <f>AY24*BA24</f>
        <v>90</v>
      </c>
      <c r="BD24" s="1253"/>
      <c r="BE24" s="1261">
        <f>BE23</f>
        <v>1280</v>
      </c>
      <c r="BF24" s="1251"/>
      <c r="BG24" s="1255">
        <f>'3.1Cost by Sub-contractors'!$L$19</f>
        <v>0.44</v>
      </c>
      <c r="BH24" s="1258"/>
      <c r="BI24" s="1257">
        <f>BE24*BG24</f>
        <v>563.20000000000005</v>
      </c>
      <c r="BJ24" s="1251"/>
      <c r="BK24" s="1260">
        <f>BK23</f>
        <v>1280</v>
      </c>
      <c r="BL24" s="1251"/>
      <c r="BM24" s="1255">
        <f>'3.1Cost by Sub-contractors'!$L$20</f>
        <v>19.04</v>
      </c>
      <c r="BN24" s="1258"/>
      <c r="BO24" s="1257">
        <f>BK24*BM24</f>
        <v>24371.199999999997</v>
      </c>
      <c r="BP24" s="1262"/>
      <c r="BQ24" s="1263"/>
      <c r="BR24" s="1264"/>
    </row>
    <row r="25" spans="1:70">
      <c r="A25" s="120"/>
      <c r="B25" s="120"/>
      <c r="C25" s="120"/>
      <c r="D25" s="120"/>
      <c r="E25" s="120"/>
      <c r="F25" s="120"/>
      <c r="G25" s="120"/>
      <c r="H25" s="120"/>
      <c r="I25" s="120"/>
      <c r="J25" s="120"/>
      <c r="K25" s="120"/>
      <c r="L25" s="120"/>
      <c r="M25" s="120"/>
      <c r="N25" s="120"/>
      <c r="O25" s="120"/>
      <c r="P25" s="120"/>
      <c r="Q25" s="120"/>
      <c r="R25" s="120"/>
      <c r="S25" s="120"/>
      <c r="T25" s="120"/>
      <c r="U25" s="120"/>
      <c r="V25" s="120"/>
      <c r="W25" s="120"/>
      <c r="X25" s="120"/>
      <c r="Y25" s="120"/>
      <c r="Z25" s="120"/>
      <c r="AA25" s="120"/>
      <c r="AB25" s="120"/>
      <c r="AC25" s="120"/>
      <c r="AD25" s="120"/>
      <c r="AE25" s="120"/>
      <c r="AF25" s="120"/>
      <c r="AG25" s="120"/>
      <c r="AH25" s="120"/>
      <c r="AI25" s="120"/>
      <c r="AJ25" s="120"/>
      <c r="AK25" s="120"/>
      <c r="AL25" s="120"/>
      <c r="AM25" s="120"/>
      <c r="AN25" s="120"/>
      <c r="AO25" s="120"/>
      <c r="AP25" s="120"/>
      <c r="AQ25" s="120"/>
      <c r="AR25" s="120"/>
      <c r="AS25" s="120"/>
      <c r="AT25" s="120"/>
      <c r="AU25" s="120"/>
      <c r="AV25" s="120"/>
      <c r="AW25" s="120"/>
      <c r="AX25" s="120"/>
      <c r="AY25" s="120"/>
      <c r="AZ25" s="120"/>
      <c r="BA25" s="120"/>
      <c r="BB25" s="120"/>
      <c r="BC25" s="120"/>
      <c r="BD25" s="120"/>
      <c r="BE25" s="120"/>
      <c r="BF25" s="120"/>
      <c r="BG25" s="120"/>
      <c r="BH25" s="120"/>
      <c r="BI25" s="120"/>
      <c r="BJ25" s="120"/>
      <c r="BK25" s="120"/>
      <c r="BL25" s="120"/>
      <c r="BM25" s="120"/>
      <c r="BN25" s="120"/>
      <c r="BO25" s="120"/>
      <c r="BP25" s="120"/>
      <c r="BQ25" s="120"/>
      <c r="BR25" s="120"/>
    </row>
    <row r="26" spans="1:70">
      <c r="A26" s="120"/>
      <c r="B26" s="120"/>
      <c r="C26" s="120"/>
      <c r="D26" s="120"/>
      <c r="E26" s="120"/>
      <c r="F26" s="120"/>
      <c r="G26" s="120"/>
      <c r="H26" s="120"/>
      <c r="I26" s="120"/>
      <c r="J26" s="120"/>
      <c r="K26" s="120"/>
      <c r="L26" s="120"/>
      <c r="M26" s="120"/>
      <c r="N26" s="120"/>
      <c r="O26" s="120"/>
      <c r="P26" s="120"/>
      <c r="Q26" s="120"/>
      <c r="R26" s="120"/>
      <c r="S26" s="120"/>
      <c r="T26" s="120"/>
      <c r="U26" s="120"/>
      <c r="V26" s="120"/>
      <c r="W26" s="120"/>
      <c r="X26" s="120"/>
      <c r="Y26" s="120"/>
      <c r="Z26" s="120"/>
      <c r="AA26" s="120"/>
      <c r="AB26" s="120"/>
      <c r="AC26" s="120"/>
      <c r="AD26" s="120"/>
      <c r="AE26" s="120"/>
      <c r="AF26" s="120"/>
      <c r="AG26" s="120"/>
      <c r="AH26" s="120"/>
      <c r="AI26" s="120"/>
      <c r="AJ26" s="120"/>
      <c r="AK26" s="120"/>
      <c r="AL26" s="120"/>
      <c r="AM26" s="120"/>
      <c r="AN26" s="120"/>
      <c r="AO26" s="120"/>
      <c r="AP26" s="120"/>
      <c r="AQ26" s="120"/>
      <c r="AR26" s="120"/>
      <c r="AS26" s="120"/>
      <c r="AT26" s="120"/>
      <c r="AU26" s="120"/>
      <c r="AV26" s="120"/>
      <c r="AW26" s="120"/>
      <c r="AX26" s="120"/>
      <c r="AY26" s="120"/>
      <c r="AZ26" s="120"/>
      <c r="BA26" s="120"/>
      <c r="BB26" s="120"/>
      <c r="BC26" s="120"/>
      <c r="BD26" s="120"/>
      <c r="BE26" s="120"/>
      <c r="BF26" s="120"/>
      <c r="BG26" s="120"/>
      <c r="BH26" s="120"/>
      <c r="BI26" s="120"/>
      <c r="BJ26" s="120"/>
      <c r="BK26" s="120"/>
      <c r="BL26" s="120"/>
      <c r="BM26" s="120"/>
      <c r="BN26" s="120"/>
      <c r="BO26" s="120"/>
      <c r="BP26" s="120"/>
      <c r="BQ26" s="120"/>
      <c r="BR26" s="120"/>
    </row>
    <row r="27" spans="1:70">
      <c r="A27" s="120"/>
      <c r="B27" s="120"/>
      <c r="C27" s="120"/>
      <c r="D27" s="120"/>
      <c r="E27" s="120"/>
      <c r="F27" s="120"/>
      <c r="G27" s="120"/>
      <c r="H27" s="120"/>
      <c r="I27" s="120"/>
      <c r="J27" s="120"/>
      <c r="K27" s="120"/>
      <c r="L27" s="120"/>
      <c r="M27" s="120"/>
      <c r="N27" s="120"/>
      <c r="O27" s="120"/>
      <c r="P27" s="120"/>
      <c r="Q27" s="120"/>
      <c r="R27" s="120"/>
      <c r="S27" s="120"/>
      <c r="T27" s="120"/>
      <c r="U27" s="120"/>
      <c r="V27" s="120"/>
      <c r="W27" s="120"/>
      <c r="X27" s="120"/>
      <c r="Y27" s="120"/>
      <c r="Z27" s="120"/>
      <c r="AA27" s="120"/>
      <c r="AB27" s="120"/>
      <c r="AC27" s="120"/>
      <c r="AD27" s="120"/>
      <c r="AE27" s="120"/>
      <c r="AF27" s="120"/>
      <c r="AG27" s="120"/>
      <c r="AH27" s="120"/>
      <c r="AI27" s="120"/>
      <c r="AJ27" s="120"/>
      <c r="AK27" s="120"/>
      <c r="AL27" s="120"/>
      <c r="AM27" s="120"/>
      <c r="AN27" s="120"/>
      <c r="AO27" s="120"/>
      <c r="AP27" s="120"/>
      <c r="AQ27" s="120"/>
      <c r="AR27" s="120"/>
      <c r="AS27" s="120"/>
      <c r="AT27" s="120"/>
      <c r="AU27" s="120"/>
      <c r="AV27" s="120"/>
      <c r="AW27" s="120"/>
      <c r="AX27" s="120"/>
      <c r="AY27" s="120"/>
      <c r="AZ27" s="120"/>
      <c r="BA27" s="120"/>
      <c r="BB27" s="120"/>
      <c r="BC27" s="120"/>
      <c r="BD27" s="120"/>
      <c r="BE27" s="120"/>
      <c r="BF27" s="120"/>
      <c r="BG27" s="120"/>
      <c r="BH27" s="120"/>
      <c r="BI27" s="120"/>
      <c r="BJ27" s="120"/>
      <c r="BK27" s="120"/>
      <c r="BL27" s="120"/>
      <c r="BM27" s="120"/>
      <c r="BN27" s="120"/>
      <c r="BO27" s="120"/>
      <c r="BP27" s="120"/>
      <c r="BQ27" s="120"/>
      <c r="BR27" s="120"/>
    </row>
    <row r="28" spans="1:70">
      <c r="A28" s="120"/>
      <c r="B28" s="120"/>
      <c r="C28" s="120"/>
      <c r="D28" s="120"/>
      <c r="E28" s="120"/>
      <c r="F28" s="120"/>
      <c r="G28" s="120"/>
      <c r="H28" s="120"/>
      <c r="I28" s="120"/>
      <c r="J28" s="120"/>
      <c r="K28" s="120"/>
      <c r="L28" s="120"/>
      <c r="M28" s="120"/>
      <c r="N28" s="120"/>
      <c r="O28" s="120"/>
      <c r="P28" s="120"/>
      <c r="Q28" s="120"/>
      <c r="R28" s="120"/>
      <c r="S28" s="120"/>
      <c r="T28" s="120"/>
      <c r="U28" s="120"/>
      <c r="V28" s="120"/>
      <c r="W28" s="120"/>
      <c r="X28" s="120"/>
      <c r="Y28" s="120"/>
      <c r="Z28" s="120"/>
      <c r="AA28" s="120"/>
      <c r="AB28" s="120"/>
      <c r="AC28" s="120"/>
      <c r="AD28" s="120"/>
      <c r="AE28" s="120"/>
      <c r="AF28" s="120"/>
      <c r="AG28" s="120"/>
      <c r="AH28" s="120"/>
      <c r="AI28" s="120"/>
      <c r="AJ28" s="120"/>
      <c r="AK28" s="120"/>
      <c r="AL28" s="120"/>
      <c r="AM28" s="120"/>
      <c r="AN28" s="120"/>
      <c r="AO28" s="120"/>
      <c r="AP28" s="120"/>
      <c r="AQ28" s="120"/>
      <c r="AR28" s="120"/>
      <c r="AS28" s="120"/>
      <c r="AT28" s="120"/>
      <c r="AU28" s="120"/>
      <c r="AV28" s="120"/>
      <c r="AW28" s="120"/>
      <c r="AX28" s="120"/>
      <c r="AY28" s="120"/>
      <c r="AZ28" s="120"/>
      <c r="BA28" s="120"/>
      <c r="BB28" s="120"/>
      <c r="BC28" s="120"/>
      <c r="BD28" s="120"/>
      <c r="BE28" s="120"/>
      <c r="BF28" s="120"/>
      <c r="BG28" s="120"/>
      <c r="BH28" s="120"/>
      <c r="BI28" s="120"/>
      <c r="BJ28" s="120"/>
      <c r="BK28" s="120"/>
      <c r="BL28" s="120"/>
      <c r="BM28" s="120"/>
      <c r="BN28" s="120"/>
      <c r="BO28" s="120"/>
      <c r="BP28" s="120"/>
      <c r="BQ28" s="120"/>
      <c r="BR28" s="120"/>
    </row>
    <row r="29" spans="1:70">
      <c r="A29" s="120"/>
      <c r="B29" s="120"/>
      <c r="C29" s="120"/>
      <c r="D29" s="120"/>
      <c r="E29" s="120"/>
      <c r="F29" s="120"/>
      <c r="G29" s="120"/>
      <c r="H29" s="120"/>
      <c r="I29" s="120"/>
      <c r="J29" s="120"/>
      <c r="K29" s="120"/>
      <c r="L29" s="120"/>
      <c r="M29" s="120"/>
      <c r="N29" s="120"/>
      <c r="O29" s="120"/>
      <c r="P29" s="120"/>
      <c r="Q29" s="120"/>
      <c r="R29" s="120"/>
      <c r="S29" s="120"/>
      <c r="T29" s="120"/>
      <c r="U29" s="120"/>
      <c r="V29" s="120"/>
      <c r="W29" s="120"/>
      <c r="X29" s="120"/>
      <c r="Y29" s="120"/>
      <c r="Z29" s="120"/>
      <c r="AA29" s="120"/>
      <c r="AB29" s="120"/>
      <c r="AC29" s="120"/>
      <c r="AD29" s="120"/>
      <c r="AE29" s="120"/>
      <c r="AF29" s="120"/>
      <c r="AG29" s="120"/>
      <c r="AH29" s="120"/>
      <c r="AI29" s="120"/>
      <c r="AJ29" s="120"/>
      <c r="AK29" s="120"/>
      <c r="AL29" s="120"/>
      <c r="AM29" s="120"/>
      <c r="AN29" s="120"/>
      <c r="AO29" s="120"/>
      <c r="AP29" s="120"/>
      <c r="AQ29" s="120"/>
      <c r="AR29" s="120"/>
      <c r="AS29" s="120"/>
      <c r="AT29" s="120"/>
      <c r="AU29" s="120"/>
      <c r="AV29" s="120"/>
      <c r="AW29" s="120"/>
      <c r="AX29" s="120"/>
      <c r="AY29" s="120"/>
      <c r="AZ29" s="120"/>
      <c r="BA29" s="120"/>
      <c r="BB29" s="120"/>
      <c r="BC29" s="120"/>
      <c r="BD29" s="120"/>
      <c r="BE29" s="120"/>
      <c r="BF29" s="120"/>
      <c r="BG29" s="120"/>
      <c r="BH29" s="120"/>
      <c r="BI29" s="120"/>
      <c r="BJ29" s="120"/>
      <c r="BK29" s="120"/>
      <c r="BL29" s="120"/>
      <c r="BM29" s="120"/>
      <c r="BN29" s="120"/>
      <c r="BO29" s="120"/>
      <c r="BP29" s="120"/>
      <c r="BQ29" s="120"/>
      <c r="BR29" s="120"/>
    </row>
    <row r="30" spans="1:70">
      <c r="A30" s="120"/>
      <c r="B30" s="120"/>
      <c r="C30" s="120"/>
      <c r="D30" s="120"/>
      <c r="E30" s="120"/>
      <c r="F30" s="120"/>
      <c r="G30" s="120"/>
      <c r="H30" s="120"/>
      <c r="I30" s="120"/>
      <c r="J30" s="120"/>
      <c r="K30" s="120"/>
      <c r="L30" s="120"/>
      <c r="M30" s="120"/>
      <c r="N30" s="120"/>
      <c r="O30" s="120"/>
      <c r="P30" s="120"/>
      <c r="Q30" s="120"/>
      <c r="R30" s="120"/>
      <c r="S30" s="120"/>
      <c r="T30" s="120"/>
      <c r="U30" s="120"/>
      <c r="V30" s="120"/>
      <c r="W30" s="120"/>
      <c r="X30" s="120"/>
      <c r="Y30" s="120"/>
      <c r="Z30" s="120"/>
      <c r="AA30" s="120"/>
      <c r="AB30" s="120"/>
      <c r="AC30" s="120"/>
      <c r="AD30" s="120"/>
      <c r="AE30" s="120"/>
      <c r="AF30" s="120"/>
      <c r="AG30" s="120"/>
      <c r="AH30" s="120"/>
      <c r="AI30" s="120"/>
      <c r="AJ30" s="120"/>
      <c r="AK30" s="120"/>
      <c r="AL30" s="120"/>
      <c r="AM30" s="120"/>
      <c r="AN30" s="120"/>
      <c r="AO30" s="120"/>
      <c r="AP30" s="120"/>
      <c r="AQ30" s="120"/>
      <c r="AR30" s="120"/>
      <c r="AS30" s="120"/>
      <c r="AT30" s="120"/>
      <c r="AU30" s="120"/>
      <c r="AV30" s="120"/>
      <c r="AW30" s="120"/>
      <c r="AX30" s="120"/>
      <c r="AY30" s="120"/>
      <c r="AZ30" s="120"/>
      <c r="BA30" s="120"/>
      <c r="BB30" s="120"/>
      <c r="BC30" s="120"/>
      <c r="BD30" s="120"/>
      <c r="BE30" s="120"/>
      <c r="BF30" s="120"/>
      <c r="BG30" s="120"/>
      <c r="BH30" s="120"/>
      <c r="BI30" s="120"/>
      <c r="BJ30" s="120"/>
      <c r="BK30" s="120"/>
      <c r="BL30" s="120"/>
      <c r="BM30" s="120"/>
      <c r="BN30" s="120"/>
      <c r="BO30" s="120"/>
      <c r="BP30" s="120"/>
      <c r="BQ30" s="120"/>
      <c r="BR30" s="120"/>
    </row>
    <row r="31" spans="1:70">
      <c r="A31" s="120"/>
      <c r="B31" s="120"/>
      <c r="C31" s="120"/>
      <c r="D31" s="120"/>
      <c r="E31" s="120"/>
      <c r="F31" s="120"/>
      <c r="G31" s="120"/>
      <c r="H31" s="120"/>
      <c r="I31" s="120"/>
      <c r="J31" s="120"/>
      <c r="K31" s="120"/>
      <c r="L31" s="120"/>
      <c r="M31" s="120"/>
      <c r="N31" s="120"/>
      <c r="O31" s="120"/>
      <c r="P31" s="120"/>
      <c r="Q31" s="120"/>
      <c r="R31" s="120"/>
      <c r="S31" s="120"/>
      <c r="T31" s="120"/>
      <c r="U31" s="120"/>
      <c r="V31" s="120"/>
      <c r="W31" s="120"/>
      <c r="X31" s="120"/>
      <c r="Y31" s="120"/>
      <c r="Z31" s="120"/>
      <c r="AA31" s="120"/>
      <c r="AB31" s="120"/>
      <c r="AC31" s="120"/>
      <c r="AD31" s="120"/>
      <c r="AE31" s="120"/>
      <c r="AF31" s="120"/>
      <c r="AG31" s="120"/>
      <c r="AH31" s="120"/>
      <c r="AI31" s="120"/>
      <c r="AJ31" s="120"/>
      <c r="AK31" s="120"/>
      <c r="AL31" s="120"/>
      <c r="AM31" s="120"/>
      <c r="AN31" s="120"/>
      <c r="AO31" s="120"/>
      <c r="AP31" s="120"/>
      <c r="AQ31" s="120"/>
      <c r="AR31" s="120"/>
      <c r="AS31" s="120"/>
      <c r="AT31" s="120"/>
      <c r="AU31" s="120"/>
      <c r="AV31" s="120"/>
      <c r="AW31" s="120"/>
      <c r="AX31" s="120"/>
      <c r="AY31" s="120"/>
      <c r="AZ31" s="120"/>
      <c r="BA31" s="120"/>
      <c r="BB31" s="120"/>
      <c r="BC31" s="120"/>
      <c r="BD31" s="120"/>
      <c r="BE31" s="120"/>
      <c r="BF31" s="120"/>
      <c r="BG31" s="120"/>
      <c r="BH31" s="120"/>
      <c r="BI31" s="120"/>
      <c r="BJ31" s="120"/>
      <c r="BK31" s="120"/>
      <c r="BL31" s="120"/>
      <c r="BM31" s="120"/>
      <c r="BN31" s="120"/>
      <c r="BO31" s="120"/>
      <c r="BP31" s="120"/>
      <c r="BQ31" s="120"/>
      <c r="BR31" s="120"/>
    </row>
  </sheetData>
  <mergeCells count="197">
    <mergeCell ref="J13:K13"/>
    <mergeCell ref="G13:H13"/>
    <mergeCell ref="B13:E13"/>
    <mergeCell ref="L13:O13"/>
    <mergeCell ref="Q13:S13"/>
    <mergeCell ref="U13:W13"/>
    <mergeCell ref="Y13:AA13"/>
    <mergeCell ref="AC13:AE13"/>
    <mergeCell ref="J14:K14"/>
    <mergeCell ref="G14:H14"/>
    <mergeCell ref="B14:E14"/>
    <mergeCell ref="L9:O9"/>
    <mergeCell ref="L10:O10"/>
    <mergeCell ref="Q9:S9"/>
    <mergeCell ref="Q10:S10"/>
    <mergeCell ref="B11:E11"/>
    <mergeCell ref="G11:H11"/>
    <mergeCell ref="AY20:AZ20"/>
    <mergeCell ref="BA20:BB20"/>
    <mergeCell ref="BC20:BD20"/>
    <mergeCell ref="L11:O11"/>
    <mergeCell ref="Q11:S11"/>
    <mergeCell ref="U11:W11"/>
    <mergeCell ref="Y11:AA11"/>
    <mergeCell ref="L12:O12"/>
    <mergeCell ref="Q12:S12"/>
    <mergeCell ref="U12:W12"/>
    <mergeCell ref="Y12:AA12"/>
    <mergeCell ref="B10:E10"/>
    <mergeCell ref="G10:H10"/>
    <mergeCell ref="J10:K10"/>
    <mergeCell ref="AC20:AD20"/>
    <mergeCell ref="AE20:AF20"/>
    <mergeCell ref="AG20:AH20"/>
    <mergeCell ref="AI20:AJ20"/>
    <mergeCell ref="C24:D24"/>
    <mergeCell ref="F24:L24"/>
    <mergeCell ref="AC24:AD24"/>
    <mergeCell ref="AE24:AF24"/>
    <mergeCell ref="AU21:AV21"/>
    <mergeCell ref="AW21:AX21"/>
    <mergeCell ref="BE21:BF21"/>
    <mergeCell ref="BG21:BH21"/>
    <mergeCell ref="BK21:BL21"/>
    <mergeCell ref="AI21:AJ21"/>
    <mergeCell ref="AK21:AL21"/>
    <mergeCell ref="AM21:AN21"/>
    <mergeCell ref="AO21:AP21"/>
    <mergeCell ref="AQ21:AR21"/>
    <mergeCell ref="AS21:AT21"/>
    <mergeCell ref="W21:X21"/>
    <mergeCell ref="Y21:Z21"/>
    <mergeCell ref="AA21:AB21"/>
    <mergeCell ref="AY21:AZ21"/>
    <mergeCell ref="BA21:BB21"/>
    <mergeCell ref="BC21:BD21"/>
    <mergeCell ref="AC21:AD21"/>
    <mergeCell ref="AE21:AF21"/>
    <mergeCell ref="AG21:AH21"/>
    <mergeCell ref="BO21:BP21"/>
    <mergeCell ref="BQ21:BR21"/>
    <mergeCell ref="B22:BR22"/>
    <mergeCell ref="C23:D23"/>
    <mergeCell ref="F23:G23"/>
    <mergeCell ref="BM21:BN21"/>
    <mergeCell ref="H20:L20"/>
    <mergeCell ref="M20:N20"/>
    <mergeCell ref="AW20:AX20"/>
    <mergeCell ref="AA20:AB20"/>
    <mergeCell ref="AK20:AL20"/>
    <mergeCell ref="O20:P20"/>
    <mergeCell ref="Q20:R20"/>
    <mergeCell ref="BQ20:BR20"/>
    <mergeCell ref="BE20:BF20"/>
    <mergeCell ref="BG20:BH20"/>
    <mergeCell ref="BI20:BJ20"/>
    <mergeCell ref="BK20:BL20"/>
    <mergeCell ref="BM20:BN20"/>
    <mergeCell ref="BO20:BP20"/>
    <mergeCell ref="AM20:AN20"/>
    <mergeCell ref="AO20:AP20"/>
    <mergeCell ref="AQ20:AR20"/>
    <mergeCell ref="AS20:AT20"/>
    <mergeCell ref="AU20:AV20"/>
    <mergeCell ref="A20:B20"/>
    <mergeCell ref="C20:D20"/>
    <mergeCell ref="F20:G20"/>
    <mergeCell ref="S20:T20"/>
    <mergeCell ref="U20:V20"/>
    <mergeCell ref="W20:X20"/>
    <mergeCell ref="Y20:Z20"/>
    <mergeCell ref="A21:B21"/>
    <mergeCell ref="C21:D21"/>
    <mergeCell ref="F21:G21"/>
    <mergeCell ref="H21:L21"/>
    <mergeCell ref="M21:N21"/>
    <mergeCell ref="O21:P21"/>
    <mergeCell ref="Q21:R21"/>
    <mergeCell ref="S21:T21"/>
    <mergeCell ref="U21:V21"/>
    <mergeCell ref="B16:E16"/>
    <mergeCell ref="G16:H16"/>
    <mergeCell ref="J16:K16"/>
    <mergeCell ref="L16:AA16"/>
    <mergeCell ref="AC16:AE16"/>
    <mergeCell ref="A18:B18"/>
    <mergeCell ref="C18:D18"/>
    <mergeCell ref="F18:N18"/>
    <mergeCell ref="O18:BP18"/>
    <mergeCell ref="BQ18:BR18"/>
    <mergeCell ref="A19:B19"/>
    <mergeCell ref="C19:D19"/>
    <mergeCell ref="F19:G19"/>
    <mergeCell ref="H19:L19"/>
    <mergeCell ref="M19:N19"/>
    <mergeCell ref="O19:T19"/>
    <mergeCell ref="U19:Z19"/>
    <mergeCell ref="AA19:AF19"/>
    <mergeCell ref="AG19:AL19"/>
    <mergeCell ref="AM19:AR19"/>
    <mergeCell ref="AS19:AX19"/>
    <mergeCell ref="BE19:BJ19"/>
    <mergeCell ref="BK19:BP19"/>
    <mergeCell ref="BQ19:BR19"/>
    <mergeCell ref="AY19:BD19"/>
    <mergeCell ref="J11:K11"/>
    <mergeCell ref="AC11:AE11"/>
    <mergeCell ref="B15:E15"/>
    <mergeCell ref="G15:H15"/>
    <mergeCell ref="J15:K15"/>
    <mergeCell ref="L15:AA15"/>
    <mergeCell ref="AC15:AE15"/>
    <mergeCell ref="B8:E8"/>
    <mergeCell ref="G8:H8"/>
    <mergeCell ref="J8:K8"/>
    <mergeCell ref="L8:AB8"/>
    <mergeCell ref="AC8:AE8"/>
    <mergeCell ref="B9:E9"/>
    <mergeCell ref="G9:H9"/>
    <mergeCell ref="J9:K9"/>
    <mergeCell ref="AC9:AE9"/>
    <mergeCell ref="U9:W9"/>
    <mergeCell ref="U10:W10"/>
    <mergeCell ref="Y9:AA9"/>
    <mergeCell ref="Y10:AA10"/>
    <mergeCell ref="AC10:AE10"/>
    <mergeCell ref="B12:E12"/>
    <mergeCell ref="G12:H12"/>
    <mergeCell ref="J12:K12"/>
    <mergeCell ref="Y6:AA6"/>
    <mergeCell ref="AC6:AE6"/>
    <mergeCell ref="B7:E7"/>
    <mergeCell ref="G7:H7"/>
    <mergeCell ref="J7:K7"/>
    <mergeCell ref="L7:AB7"/>
    <mergeCell ref="AC7:AE7"/>
    <mergeCell ref="B6:E6"/>
    <mergeCell ref="G6:H6"/>
    <mergeCell ref="J6:K6"/>
    <mergeCell ref="L6:O6"/>
    <mergeCell ref="Q6:S6"/>
    <mergeCell ref="U6:W6"/>
    <mergeCell ref="B5:E5"/>
    <mergeCell ref="G5:H5"/>
    <mergeCell ref="J5:K5"/>
    <mergeCell ref="L5:O5"/>
    <mergeCell ref="Q5:S5"/>
    <mergeCell ref="U5:W5"/>
    <mergeCell ref="Y5:AA5"/>
    <mergeCell ref="AC5:AE5"/>
    <mergeCell ref="B4:E4"/>
    <mergeCell ref="G4:H4"/>
    <mergeCell ref="J4:K4"/>
    <mergeCell ref="L4:O4"/>
    <mergeCell ref="Q4:S4"/>
    <mergeCell ref="U4:W4"/>
    <mergeCell ref="B3:E3"/>
    <mergeCell ref="G3:H3"/>
    <mergeCell ref="J3:K3"/>
    <mergeCell ref="L3:O3"/>
    <mergeCell ref="Q3:S3"/>
    <mergeCell ref="U3:W3"/>
    <mergeCell ref="Y3:AA3"/>
    <mergeCell ref="AC3:AE3"/>
    <mergeCell ref="Y4:AA4"/>
    <mergeCell ref="AC4:AE4"/>
    <mergeCell ref="A1:K1"/>
    <mergeCell ref="L1:P1"/>
    <mergeCell ref="Q1:X1"/>
    <mergeCell ref="Y1:AB1"/>
    <mergeCell ref="AC1:AF1"/>
    <mergeCell ref="A2:K2"/>
    <mergeCell ref="L2:P2"/>
    <mergeCell ref="Q2:T2"/>
    <mergeCell ref="U2:X2"/>
    <mergeCell ref="Y2:AB2"/>
    <mergeCell ref="AC2:AF2"/>
  </mergeCells>
  <phoneticPr fontId="113"/>
  <pageMargins left="0.19685039370078741" right="0.19685039370078741" top="0.98425196850393704" bottom="0.98425196850393704" header="0.19685039370078741" footer="0.19685039370078741"/>
  <pageSetup paperSize="9" orientation="landscape" r:id="rId1"/>
  <headerFooter alignWithMargins="0">
    <oddHeader>&amp;R&amp;"Arial,太字"&amp;8 &amp;U4.2.2  Detailed Survey Plan (Main Line, Tunnel)</oddHeader>
    <oddFooter>&amp;R&amp;"Arial,太字"&amp;8&amp;P/&amp;N</oddFooter>
  </headerFooter>
</worksheet>
</file>

<file path=xl/worksheets/sheet9.xml><?xml version="1.0" encoding="utf-8"?>
<worksheet xmlns="http://schemas.openxmlformats.org/spreadsheetml/2006/main" xmlns:r="http://schemas.openxmlformats.org/officeDocument/2006/relationships">
  <sheetPr>
    <tabColor indexed="12"/>
  </sheetPr>
  <dimension ref="A1:GZ720"/>
  <sheetViews>
    <sheetView view="pageBreakPreview" zoomScale="110" zoomScaleNormal="100" zoomScaleSheetLayoutView="110" workbookViewId="0">
      <selection activeCell="CD35" sqref="CD35"/>
    </sheetView>
  </sheetViews>
  <sheetFormatPr defaultRowHeight="6.75"/>
  <cols>
    <col min="1" max="1" width="0.375" style="637" customWidth="1"/>
    <col min="2" max="2" width="4.625" style="2024" customWidth="1"/>
    <col min="3" max="3" width="0.375" style="657" customWidth="1"/>
    <col min="4" max="4" width="4.125" style="657" customWidth="1"/>
    <col min="5" max="5" width="0.375" style="658" customWidth="1"/>
    <col min="6" max="6" width="3.125" style="658" customWidth="1"/>
    <col min="7" max="7" width="0.375" style="658" customWidth="1"/>
    <col min="8" max="8" width="2.875" style="658" customWidth="1"/>
    <col min="9" max="9" width="4.625" style="658" customWidth="1"/>
    <col min="10" max="10" width="0.375" style="658" customWidth="1"/>
    <col min="11" max="12" width="2.125" style="637" customWidth="1"/>
    <col min="13" max="13" width="0.375" style="637" customWidth="1"/>
    <col min="14" max="14" width="0.625" style="637" customWidth="1"/>
    <col min="15" max="16" width="2.125" style="637" customWidth="1"/>
    <col min="17" max="17" width="0.375" style="637" customWidth="1"/>
    <col min="18" max="18" width="3.125" style="637" customWidth="1"/>
    <col min="19" max="19" width="0.375" style="664" customWidth="1"/>
    <col min="20" max="20" width="2.25" style="672" bestFit="1" customWidth="1"/>
    <col min="21" max="21" width="0.375" style="664" customWidth="1"/>
    <col min="22" max="22" width="3.375" style="673" customWidth="1"/>
    <col min="23" max="23" width="2.625" style="674" customWidth="1"/>
    <col min="24" max="24" width="0.375" style="664" customWidth="1"/>
    <col min="25" max="25" width="2.625" style="664" customWidth="1"/>
    <col min="26" max="26" width="0.375" style="665" customWidth="1"/>
    <col min="27" max="27" width="3.125" style="666" customWidth="1"/>
    <col min="28" max="28" width="0.375" style="637" customWidth="1"/>
    <col min="29" max="29" width="3.625" style="659" customWidth="1"/>
    <col min="30" max="30" width="0.375" style="637" customWidth="1"/>
    <col min="31" max="31" width="2.625" style="664" customWidth="1"/>
    <col min="32" max="32" width="0.375" style="665" customWidth="1"/>
    <col min="33" max="33" width="3.125" style="666" customWidth="1"/>
    <col min="34" max="34" width="0.375" style="637" customWidth="1"/>
    <col min="35" max="35" width="3.625" style="659" customWidth="1"/>
    <col min="36" max="36" width="0.375" style="637" customWidth="1"/>
    <col min="37" max="37" width="3.125" style="664" customWidth="1"/>
    <col min="38" max="38" width="0.375" style="665" customWidth="1"/>
    <col min="39" max="39" width="3.125" style="666" customWidth="1"/>
    <col min="40" max="40" width="0.375" style="637" customWidth="1"/>
    <col min="41" max="41" width="3.625" style="659" customWidth="1"/>
    <col min="42" max="42" width="0.375" style="637" customWidth="1"/>
    <col min="43" max="43" width="2.625" style="664" customWidth="1"/>
    <col min="44" max="44" width="0.375" style="665" customWidth="1"/>
    <col min="45" max="45" width="3.125" style="666" customWidth="1"/>
    <col min="46" max="46" width="0.375" style="637" customWidth="1"/>
    <col min="47" max="47" width="3.625" style="659" customWidth="1"/>
    <col min="48" max="48" width="0.375" style="637" customWidth="1"/>
    <col min="49" max="49" width="2.625" style="664" customWidth="1"/>
    <col min="50" max="50" width="0.375" style="665" customWidth="1"/>
    <col min="51" max="51" width="3.125" style="666" customWidth="1"/>
    <col min="52" max="52" width="0.375" style="637" customWidth="1"/>
    <col min="53" max="53" width="3.625" style="659" customWidth="1"/>
    <col min="54" max="54" width="0.375" style="637" customWidth="1"/>
    <col min="55" max="55" width="2.625" style="664" customWidth="1"/>
    <col min="56" max="56" width="0.375" style="665" customWidth="1"/>
    <col min="57" max="57" width="3.125" style="666" customWidth="1"/>
    <col min="58" max="58" width="0.375" style="637" customWidth="1"/>
    <col min="59" max="59" width="3.625" style="659" customWidth="1"/>
    <col min="60" max="60" width="0.375" style="637" customWidth="1"/>
    <col min="61" max="61" width="2.625" style="664" customWidth="1"/>
    <col min="62" max="62" width="0.375" style="665" customWidth="1"/>
    <col min="63" max="63" width="3.125" style="666" customWidth="1"/>
    <col min="64" max="64" width="0.375" style="637" customWidth="1"/>
    <col min="65" max="65" width="3.625" style="659" customWidth="1"/>
    <col min="66" max="66" width="0.375" style="637" customWidth="1"/>
    <col min="67" max="67" width="2.625" style="664" customWidth="1"/>
    <col min="68" max="68" width="0.375" style="665" customWidth="1"/>
    <col min="69" max="69" width="3.125" style="666" customWidth="1"/>
    <col min="70" max="70" width="0.375" style="637" customWidth="1"/>
    <col min="71" max="71" width="3.625" style="659" customWidth="1"/>
    <col min="72" max="72" width="0.375" style="637" customWidth="1"/>
    <col min="73" max="73" width="2.625" style="664" customWidth="1"/>
    <col min="74" max="74" width="0.375" style="665" customWidth="1"/>
    <col min="75" max="75" width="3.125" style="666" customWidth="1"/>
    <col min="76" max="76" width="0.375" style="637" customWidth="1"/>
    <col min="77" max="77" width="3.625" style="659" customWidth="1"/>
    <col min="78" max="78" width="0.375" style="637" customWidth="1"/>
    <col min="79" max="79" width="0.375" style="633" customWidth="1"/>
    <col min="80" max="80" width="7.875" style="633" customWidth="1"/>
    <col min="81" max="16384" width="9" style="633"/>
  </cols>
  <sheetData>
    <row r="1" spans="1:80" s="230" customFormat="1" ht="7.5" customHeight="1">
      <c r="A1" s="2617" t="s">
        <v>32</v>
      </c>
      <c r="B1" s="2639"/>
      <c r="C1" s="2639"/>
      <c r="D1" s="2618"/>
      <c r="E1" s="2766" t="s">
        <v>186</v>
      </c>
      <c r="F1" s="2608"/>
      <c r="G1" s="2608"/>
      <c r="H1" s="2608"/>
      <c r="I1" s="2608"/>
      <c r="J1" s="2767"/>
      <c r="K1" s="2607" t="s">
        <v>187</v>
      </c>
      <c r="L1" s="2608"/>
      <c r="M1" s="2608"/>
      <c r="N1" s="2608" t="s">
        <v>188</v>
      </c>
      <c r="O1" s="2608"/>
      <c r="P1" s="2608"/>
      <c r="Q1" s="2608"/>
      <c r="R1" s="2608"/>
      <c r="S1" s="2608"/>
      <c r="T1" s="2608"/>
      <c r="U1" s="2609"/>
      <c r="V1" s="2748" t="s">
        <v>189</v>
      </c>
      <c r="W1" s="2749"/>
      <c r="X1" s="2750"/>
      <c r="Y1" s="2748" t="s">
        <v>190</v>
      </c>
      <c r="Z1" s="2749"/>
      <c r="AA1" s="2749"/>
      <c r="AB1" s="2750"/>
      <c r="AC1" s="226"/>
      <c r="AD1" s="227"/>
      <c r="AE1" s="228"/>
      <c r="AF1" s="227"/>
      <c r="AG1" s="229"/>
      <c r="AH1" s="610"/>
      <c r="AI1" s="226"/>
      <c r="AJ1" s="227"/>
      <c r="AK1" s="228"/>
      <c r="AL1" s="227"/>
      <c r="AM1" s="229"/>
      <c r="AN1" s="610"/>
      <c r="AO1" s="226"/>
      <c r="AP1" s="227"/>
      <c r="AQ1" s="228"/>
      <c r="AR1" s="227"/>
      <c r="AS1" s="229"/>
      <c r="AT1" s="610"/>
      <c r="AU1" s="226"/>
      <c r="AV1" s="227"/>
      <c r="AW1" s="228"/>
      <c r="AX1" s="227"/>
      <c r="AY1" s="229"/>
      <c r="AZ1" s="610"/>
      <c r="BA1" s="226"/>
      <c r="BB1" s="227"/>
      <c r="BC1" s="228"/>
      <c r="BD1" s="227"/>
      <c r="BE1" s="229"/>
      <c r="BF1" s="610"/>
      <c r="BG1" s="226"/>
      <c r="BH1" s="227"/>
      <c r="BI1" s="228"/>
      <c r="BJ1" s="227"/>
      <c r="BK1" s="229"/>
      <c r="BL1" s="610"/>
      <c r="BM1" s="226"/>
      <c r="BN1" s="227"/>
      <c r="BO1" s="228"/>
      <c r="BP1" s="227"/>
      <c r="BQ1" s="229"/>
      <c r="BR1" s="610"/>
      <c r="BS1" s="226"/>
      <c r="BT1" s="227"/>
      <c r="BU1" s="228"/>
      <c r="BV1" s="227"/>
      <c r="BW1" s="229"/>
    </row>
    <row r="2" spans="1:80" s="230" customFormat="1" ht="7.5" customHeight="1">
      <c r="A2" s="2612"/>
      <c r="B2" s="2614"/>
      <c r="C2" s="2614"/>
      <c r="D2" s="2613"/>
      <c r="E2" s="2768" t="s">
        <v>191</v>
      </c>
      <c r="F2" s="2605"/>
      <c r="G2" s="2605"/>
      <c r="H2" s="2605" t="s">
        <v>192</v>
      </c>
      <c r="I2" s="2605"/>
      <c r="J2" s="2765"/>
      <c r="K2" s="2604" t="s">
        <v>189</v>
      </c>
      <c r="L2" s="2605"/>
      <c r="M2" s="2605"/>
      <c r="N2" s="2605" t="s">
        <v>190</v>
      </c>
      <c r="O2" s="2605"/>
      <c r="P2" s="2605"/>
      <c r="Q2" s="2605"/>
      <c r="R2" s="2605" t="s">
        <v>193</v>
      </c>
      <c r="S2" s="2605"/>
      <c r="T2" s="2605"/>
      <c r="U2" s="2606"/>
      <c r="V2" s="2751"/>
      <c r="W2" s="2752"/>
      <c r="X2" s="2753"/>
      <c r="Y2" s="2762" t="s">
        <v>867</v>
      </c>
      <c r="Z2" s="2763"/>
      <c r="AA2" s="2763"/>
      <c r="AB2" s="2764"/>
      <c r="AC2" s="226"/>
      <c r="AD2" s="227"/>
      <c r="AE2" s="228"/>
      <c r="AF2" s="227"/>
      <c r="AG2" s="229"/>
      <c r="AH2" s="610"/>
      <c r="AI2" s="226"/>
      <c r="AJ2" s="227"/>
      <c r="AK2" s="228"/>
      <c r="AL2" s="227"/>
      <c r="AM2" s="229"/>
      <c r="AN2" s="610"/>
      <c r="AO2" s="226"/>
      <c r="AP2" s="227"/>
      <c r="AQ2" s="228"/>
      <c r="AR2" s="227"/>
      <c r="AS2" s="229"/>
      <c r="AT2" s="610"/>
      <c r="AU2" s="226"/>
      <c r="AV2" s="227"/>
      <c r="AW2" s="228"/>
      <c r="AX2" s="227"/>
      <c r="AY2" s="229"/>
      <c r="AZ2" s="610"/>
      <c r="BA2" s="226"/>
      <c r="BB2" s="227"/>
      <c r="BC2" s="228"/>
      <c r="BD2" s="227"/>
      <c r="BE2" s="229"/>
      <c r="BF2" s="610"/>
      <c r="BG2" s="226"/>
      <c r="BH2" s="227"/>
      <c r="BI2" s="228"/>
      <c r="BJ2" s="227"/>
      <c r="BK2" s="229"/>
      <c r="BL2" s="610"/>
      <c r="BM2" s="226"/>
      <c r="BN2" s="227"/>
      <c r="BO2" s="228"/>
      <c r="BP2" s="227"/>
      <c r="BQ2" s="229"/>
      <c r="BR2" s="610"/>
      <c r="BS2" s="226"/>
      <c r="BT2" s="227"/>
      <c r="BU2" s="228"/>
      <c r="BV2" s="227"/>
      <c r="BW2" s="229"/>
    </row>
    <row r="3" spans="1:80" s="230" customFormat="1" ht="7.5" customHeight="1">
      <c r="A3" s="233"/>
      <c r="B3" s="2624" t="s">
        <v>194</v>
      </c>
      <c r="C3" s="2624"/>
      <c r="D3" s="2625"/>
      <c r="E3" s="2769">
        <v>15</v>
      </c>
      <c r="F3" s="2770"/>
      <c r="G3" s="675"/>
      <c r="H3" s="676">
        <v>7</v>
      </c>
      <c r="I3" s="611" t="s">
        <v>866</v>
      </c>
      <c r="J3" s="612"/>
      <c r="K3" s="2598"/>
      <c r="L3" s="2598"/>
      <c r="M3" s="2598"/>
      <c r="N3" s="2599"/>
      <c r="O3" s="2598"/>
      <c r="P3" s="2598"/>
      <c r="Q3" s="2600"/>
      <c r="R3" s="2598"/>
      <c r="S3" s="2598"/>
      <c r="T3" s="2598"/>
      <c r="U3" s="2598"/>
      <c r="V3" s="2754"/>
      <c r="W3" s="2755"/>
      <c r="X3" s="684"/>
      <c r="Y3" s="614"/>
      <c r="Z3" s="615"/>
      <c r="AA3" s="615"/>
      <c r="AB3" s="613"/>
      <c r="AC3" s="226"/>
      <c r="AD3" s="227"/>
      <c r="AE3" s="228"/>
      <c r="AF3" s="227"/>
      <c r="AG3" s="229"/>
      <c r="AH3" s="610"/>
      <c r="AI3" s="226"/>
      <c r="AJ3" s="227"/>
      <c r="AK3" s="228"/>
      <c r="AL3" s="227"/>
      <c r="AM3" s="229"/>
      <c r="AN3" s="610"/>
      <c r="AO3" s="226"/>
      <c r="AP3" s="227"/>
      <c r="AQ3" s="228"/>
      <c r="AR3" s="227"/>
      <c r="AS3" s="229"/>
      <c r="AT3" s="610"/>
      <c r="AU3" s="226"/>
      <c r="AV3" s="227"/>
      <c r="AW3" s="228"/>
      <c r="AX3" s="227"/>
      <c r="AY3" s="229"/>
      <c r="AZ3" s="610"/>
      <c r="BA3" s="226"/>
      <c r="BB3" s="227"/>
      <c r="BC3" s="228"/>
      <c r="BD3" s="227"/>
      <c r="BE3" s="229"/>
      <c r="BF3" s="610"/>
      <c r="BG3" s="226"/>
      <c r="BH3" s="227"/>
      <c r="BI3" s="228"/>
      <c r="BJ3" s="227"/>
      <c r="BK3" s="229"/>
      <c r="BL3" s="610"/>
      <c r="BM3" s="226"/>
      <c r="BN3" s="227"/>
      <c r="BO3" s="228"/>
      <c r="BP3" s="227"/>
      <c r="BQ3" s="229"/>
      <c r="BR3" s="610"/>
      <c r="BS3" s="226"/>
      <c r="BT3" s="227"/>
      <c r="BU3" s="228"/>
      <c r="BV3" s="227"/>
      <c r="BW3" s="229"/>
    </row>
    <row r="4" spans="1:80" s="230" customFormat="1" ht="7.5" customHeight="1">
      <c r="A4" s="232"/>
      <c r="B4" s="2624" t="s">
        <v>195</v>
      </c>
      <c r="C4" s="2624"/>
      <c r="D4" s="2625"/>
      <c r="E4" s="2619"/>
      <c r="F4" s="2620"/>
      <c r="G4" s="677"/>
      <c r="H4" s="678"/>
      <c r="I4" s="616"/>
      <c r="J4" s="617"/>
      <c r="K4" s="2601" t="s">
        <v>196</v>
      </c>
      <c r="L4" s="2601"/>
      <c r="M4" s="2601"/>
      <c r="N4" s="2602" t="s">
        <v>196</v>
      </c>
      <c r="O4" s="2601"/>
      <c r="P4" s="2601"/>
      <c r="Q4" s="2603"/>
      <c r="R4" s="2601" t="s">
        <v>197</v>
      </c>
      <c r="S4" s="2601"/>
      <c r="T4" s="2601"/>
      <c r="U4" s="2601"/>
      <c r="V4" s="2754"/>
      <c r="W4" s="2755"/>
      <c r="X4" s="684"/>
      <c r="Y4" s="614"/>
      <c r="Z4" s="615"/>
      <c r="AA4" s="615"/>
      <c r="AB4" s="613"/>
      <c r="AC4" s="226"/>
      <c r="AD4" s="227"/>
      <c r="AE4" s="228"/>
      <c r="AF4" s="227"/>
      <c r="AG4" s="229"/>
      <c r="AH4" s="610"/>
      <c r="AI4" s="226"/>
      <c r="AJ4" s="227"/>
      <c r="AK4" s="228"/>
      <c r="AL4" s="227"/>
      <c r="AM4" s="229"/>
      <c r="AN4" s="610"/>
      <c r="AO4" s="226"/>
      <c r="AP4" s="227"/>
      <c r="AQ4" s="228"/>
      <c r="AR4" s="227"/>
      <c r="AS4" s="229"/>
      <c r="AT4" s="610"/>
      <c r="AU4" s="226"/>
      <c r="AV4" s="227"/>
      <c r="AW4" s="228"/>
      <c r="AX4" s="227"/>
      <c r="AY4" s="229"/>
      <c r="AZ4" s="610"/>
      <c r="BA4" s="226"/>
      <c r="BB4" s="227"/>
      <c r="BC4" s="228"/>
      <c r="BD4" s="227"/>
      <c r="BE4" s="229"/>
      <c r="BF4" s="610"/>
      <c r="BG4" s="226"/>
      <c r="BH4" s="227"/>
      <c r="BI4" s="228"/>
      <c r="BJ4" s="227"/>
      <c r="BK4" s="229"/>
      <c r="BL4" s="610"/>
      <c r="BM4" s="226"/>
      <c r="BN4" s="227"/>
      <c r="BO4" s="228"/>
      <c r="BP4" s="227"/>
      <c r="BQ4" s="229"/>
      <c r="BR4" s="610"/>
      <c r="BS4" s="226"/>
      <c r="BT4" s="227"/>
      <c r="BU4" s="228"/>
      <c r="BV4" s="227"/>
      <c r="BW4" s="229"/>
    </row>
    <row r="5" spans="1:80" s="230" customFormat="1" ht="7.5" customHeight="1">
      <c r="A5" s="233"/>
      <c r="B5" s="2624" t="s">
        <v>50</v>
      </c>
      <c r="C5" s="2624"/>
      <c r="D5" s="2625"/>
      <c r="E5" s="2619"/>
      <c r="F5" s="2620"/>
      <c r="G5" s="679"/>
      <c r="H5" s="680"/>
      <c r="I5" s="616"/>
      <c r="J5" s="617"/>
      <c r="K5" s="2598"/>
      <c r="L5" s="2598"/>
      <c r="M5" s="2598"/>
      <c r="N5" s="2599"/>
      <c r="O5" s="2598"/>
      <c r="P5" s="2598"/>
      <c r="Q5" s="2600"/>
      <c r="R5" s="2598"/>
      <c r="S5" s="2598"/>
      <c r="T5" s="2598"/>
      <c r="U5" s="2598"/>
      <c r="V5" s="2756">
        <v>2</v>
      </c>
      <c r="W5" s="2757"/>
      <c r="X5" s="685"/>
      <c r="Y5" s="614"/>
      <c r="Z5" s="615"/>
      <c r="AA5" s="615"/>
      <c r="AB5" s="613"/>
      <c r="AC5" s="226"/>
      <c r="AD5" s="227"/>
      <c r="AE5" s="228"/>
      <c r="AF5" s="227"/>
      <c r="AG5" s="229"/>
      <c r="AH5" s="610"/>
      <c r="AI5" s="226"/>
      <c r="AJ5" s="227"/>
      <c r="AK5" s="228"/>
      <c r="AL5" s="227"/>
      <c r="AM5" s="229"/>
      <c r="AN5" s="610"/>
      <c r="AO5" s="226"/>
      <c r="AP5" s="227"/>
      <c r="AQ5" s="228"/>
      <c r="AR5" s="227"/>
      <c r="AS5" s="229"/>
      <c r="AT5" s="610"/>
      <c r="AU5" s="226"/>
      <c r="AV5" s="227"/>
      <c r="AW5" s="228"/>
      <c r="AX5" s="227"/>
      <c r="AY5" s="229"/>
      <c r="AZ5" s="610"/>
      <c r="BA5" s="226"/>
      <c r="BB5" s="227"/>
      <c r="BC5" s="228"/>
      <c r="BD5" s="227"/>
      <c r="BE5" s="229"/>
      <c r="BF5" s="610"/>
      <c r="BG5" s="226"/>
      <c r="BH5" s="227"/>
      <c r="BI5" s="228"/>
      <c r="BJ5" s="227"/>
      <c r="BK5" s="229"/>
      <c r="BL5" s="610"/>
      <c r="BM5" s="226"/>
      <c r="BN5" s="227"/>
      <c r="BO5" s="228"/>
      <c r="BP5" s="227"/>
      <c r="BQ5" s="229"/>
      <c r="BR5" s="610"/>
      <c r="BS5" s="226"/>
      <c r="BT5" s="227"/>
      <c r="BU5" s="228"/>
      <c r="BV5" s="227"/>
      <c r="BW5" s="229"/>
    </row>
    <row r="6" spans="1:80" s="230" customFormat="1" ht="7.5" customHeight="1">
      <c r="A6" s="233"/>
      <c r="B6" s="2624" t="s">
        <v>198</v>
      </c>
      <c r="C6" s="2624"/>
      <c r="D6" s="2625"/>
      <c r="E6" s="2619"/>
      <c r="F6" s="2620"/>
      <c r="G6" s="679"/>
      <c r="H6" s="680"/>
      <c r="I6" s="616"/>
      <c r="J6" s="617"/>
      <c r="K6" s="2598"/>
      <c r="L6" s="2598"/>
      <c r="M6" s="2598"/>
      <c r="N6" s="2599"/>
      <c r="O6" s="2598"/>
      <c r="P6" s="2598"/>
      <c r="Q6" s="2600"/>
      <c r="R6" s="2598"/>
      <c r="S6" s="2598"/>
      <c r="T6" s="2598"/>
      <c r="U6" s="2598"/>
      <c r="V6" s="2756">
        <v>2</v>
      </c>
      <c r="W6" s="2757"/>
      <c r="X6" s="686"/>
      <c r="Y6" s="614"/>
      <c r="Z6" s="615"/>
      <c r="AA6" s="615"/>
      <c r="AB6" s="613"/>
      <c r="AC6" s="226"/>
      <c r="AD6" s="227"/>
      <c r="AE6" s="228"/>
      <c r="AF6" s="227"/>
      <c r="AG6" s="229"/>
      <c r="AH6" s="610"/>
      <c r="AI6" s="226"/>
      <c r="AJ6" s="227"/>
      <c r="AK6" s="228"/>
      <c r="AL6" s="227"/>
      <c r="AM6" s="229"/>
      <c r="AN6" s="610"/>
      <c r="AO6" s="226"/>
      <c r="AP6" s="227"/>
      <c r="AQ6" s="228"/>
      <c r="AR6" s="227"/>
      <c r="AS6" s="229"/>
      <c r="AT6" s="610"/>
      <c r="AU6" s="226"/>
      <c r="AV6" s="227"/>
      <c r="AW6" s="228"/>
      <c r="AX6" s="227"/>
      <c r="AY6" s="229"/>
      <c r="AZ6" s="610"/>
      <c r="BA6" s="226"/>
      <c r="BB6" s="227"/>
      <c r="BC6" s="228"/>
      <c r="BD6" s="227"/>
      <c r="BE6" s="229"/>
      <c r="BF6" s="610"/>
      <c r="BG6" s="226"/>
      <c r="BH6" s="227"/>
      <c r="BI6" s="228"/>
      <c r="BJ6" s="227"/>
      <c r="BK6" s="229"/>
      <c r="BL6" s="610"/>
      <c r="BM6" s="226"/>
      <c r="BN6" s="227"/>
      <c r="BO6" s="228"/>
      <c r="BP6" s="227"/>
      <c r="BQ6" s="229"/>
      <c r="BR6" s="610"/>
      <c r="BS6" s="226"/>
      <c r="BT6" s="227"/>
      <c r="BU6" s="228"/>
      <c r="BV6" s="227"/>
      <c r="BW6" s="229"/>
    </row>
    <row r="7" spans="1:80" s="230" customFormat="1" ht="7.5" customHeight="1">
      <c r="A7" s="234"/>
      <c r="B7" s="2624" t="s">
        <v>52</v>
      </c>
      <c r="C7" s="2624"/>
      <c r="D7" s="2625"/>
      <c r="E7" s="2619"/>
      <c r="F7" s="2620"/>
      <c r="G7" s="681"/>
      <c r="H7" s="680"/>
      <c r="I7" s="616"/>
      <c r="J7" s="617"/>
      <c r="K7" s="2598"/>
      <c r="L7" s="2598"/>
      <c r="M7" s="2598"/>
      <c r="N7" s="2599"/>
      <c r="O7" s="2598"/>
      <c r="P7" s="2598"/>
      <c r="Q7" s="2600"/>
      <c r="R7" s="2598"/>
      <c r="S7" s="2598"/>
      <c r="T7" s="2598"/>
      <c r="U7" s="2598"/>
      <c r="V7" s="2758">
        <v>0.25</v>
      </c>
      <c r="W7" s="2759"/>
      <c r="X7" s="687"/>
      <c r="Y7" s="614"/>
      <c r="Z7" s="615"/>
      <c r="AA7" s="615"/>
      <c r="AB7" s="613"/>
      <c r="AC7" s="226"/>
      <c r="AD7" s="227"/>
      <c r="AE7" s="228"/>
      <c r="AF7" s="227"/>
      <c r="AG7" s="229"/>
      <c r="AH7" s="610"/>
      <c r="AI7" s="226"/>
      <c r="AJ7" s="227"/>
      <c r="AK7" s="228"/>
      <c r="AL7" s="227"/>
      <c r="AM7" s="229"/>
      <c r="AN7" s="610"/>
      <c r="AO7" s="226"/>
      <c r="AP7" s="227"/>
      <c r="AQ7" s="228"/>
      <c r="AR7" s="227"/>
      <c r="AS7" s="229"/>
      <c r="AT7" s="610"/>
      <c r="AU7" s="226"/>
      <c r="AV7" s="227"/>
      <c r="AW7" s="228"/>
      <c r="AX7" s="227"/>
      <c r="AY7" s="229"/>
      <c r="AZ7" s="610"/>
      <c r="BA7" s="226"/>
      <c r="BB7" s="227"/>
      <c r="BC7" s="228"/>
      <c r="BD7" s="227"/>
      <c r="BE7" s="229"/>
      <c r="BF7" s="610"/>
      <c r="BG7" s="226"/>
      <c r="BH7" s="227"/>
      <c r="BI7" s="228"/>
      <c r="BJ7" s="227"/>
      <c r="BK7" s="229"/>
      <c r="BL7" s="610"/>
      <c r="BM7" s="226"/>
      <c r="BN7" s="227"/>
      <c r="BO7" s="228"/>
      <c r="BP7" s="227"/>
      <c r="BQ7" s="229"/>
      <c r="BR7" s="610"/>
      <c r="BS7" s="226"/>
      <c r="BT7" s="227"/>
      <c r="BU7" s="228"/>
      <c r="BV7" s="227"/>
      <c r="BW7" s="229"/>
    </row>
    <row r="8" spans="1:80" s="230" customFormat="1" ht="7.5" customHeight="1">
      <c r="A8" s="233"/>
      <c r="B8" s="2624" t="s">
        <v>53</v>
      </c>
      <c r="C8" s="2624"/>
      <c r="D8" s="2625"/>
      <c r="E8" s="2619"/>
      <c r="F8" s="2620"/>
      <c r="G8" s="679"/>
      <c r="H8" s="680"/>
      <c r="I8" s="616"/>
      <c r="J8" s="617"/>
      <c r="K8" s="2598"/>
      <c r="L8" s="2598"/>
      <c r="M8" s="2598"/>
      <c r="N8" s="2599"/>
      <c r="O8" s="2598"/>
      <c r="P8" s="2598"/>
      <c r="Q8" s="2600"/>
      <c r="R8" s="2598"/>
      <c r="S8" s="2598"/>
      <c r="T8" s="2598"/>
      <c r="U8" s="2598"/>
      <c r="V8" s="2758">
        <v>0.25</v>
      </c>
      <c r="W8" s="2759"/>
      <c r="X8" s="687"/>
      <c r="Y8" s="614"/>
      <c r="Z8" s="615"/>
      <c r="AA8" s="615"/>
      <c r="AB8" s="613"/>
      <c r="AC8" s="226"/>
      <c r="AD8" s="227"/>
      <c r="AE8" s="228"/>
      <c r="AF8" s="227"/>
      <c r="AG8" s="229"/>
      <c r="AH8" s="610"/>
      <c r="AI8" s="226"/>
      <c r="AJ8" s="227"/>
      <c r="AK8" s="228"/>
      <c r="AL8" s="227"/>
      <c r="AM8" s="229"/>
      <c r="AN8" s="610"/>
      <c r="AO8" s="226"/>
      <c r="AP8" s="227"/>
      <c r="AQ8" s="228"/>
      <c r="AR8" s="227"/>
      <c r="AS8" s="229"/>
      <c r="AT8" s="610"/>
      <c r="AU8" s="226"/>
      <c r="AV8" s="227"/>
      <c r="AW8" s="228"/>
      <c r="AX8" s="227"/>
      <c r="AY8" s="229"/>
      <c r="AZ8" s="610"/>
      <c r="BA8" s="226"/>
      <c r="BB8" s="227"/>
      <c r="BC8" s="228"/>
      <c r="BD8" s="227"/>
      <c r="BE8" s="229"/>
      <c r="BF8" s="610"/>
      <c r="BG8" s="226"/>
      <c r="BH8" s="227"/>
      <c r="BI8" s="228"/>
      <c r="BJ8" s="227"/>
      <c r="BK8" s="229"/>
      <c r="BL8" s="610"/>
      <c r="BM8" s="226"/>
      <c r="BN8" s="227"/>
      <c r="BO8" s="228"/>
      <c r="BP8" s="227"/>
      <c r="BQ8" s="229"/>
      <c r="BR8" s="610"/>
      <c r="BS8" s="226"/>
      <c r="BT8" s="227"/>
      <c r="BU8" s="228"/>
      <c r="BV8" s="227"/>
      <c r="BW8" s="229"/>
    </row>
    <row r="9" spans="1:80" s="230" customFormat="1" ht="7.5" customHeight="1">
      <c r="A9" s="231"/>
      <c r="B9" s="2624" t="s">
        <v>199</v>
      </c>
      <c r="C9" s="2624"/>
      <c r="D9" s="2625"/>
      <c r="E9" s="2619"/>
      <c r="F9" s="2620"/>
      <c r="G9" s="682"/>
      <c r="H9" s="683"/>
      <c r="I9" s="618"/>
      <c r="J9" s="620"/>
      <c r="K9" s="618"/>
      <c r="L9" s="618"/>
      <c r="M9" s="618"/>
      <c r="N9" s="619"/>
      <c r="O9" s="618"/>
      <c r="P9" s="618"/>
      <c r="Q9" s="621"/>
      <c r="R9" s="618"/>
      <c r="S9" s="618"/>
      <c r="T9" s="618"/>
      <c r="U9" s="618"/>
      <c r="V9" s="2760">
        <v>2</v>
      </c>
      <c r="W9" s="2761"/>
      <c r="X9" s="688"/>
      <c r="Y9" s="623"/>
      <c r="Z9" s="624"/>
      <c r="AA9" s="624"/>
      <c r="AB9" s="622"/>
      <c r="AC9" s="226"/>
      <c r="AD9" s="227"/>
      <c r="AE9" s="228"/>
      <c r="AF9" s="227"/>
      <c r="AG9" s="229"/>
      <c r="AH9" s="610"/>
      <c r="AI9" s="226"/>
      <c r="AJ9" s="227"/>
      <c r="AK9" s="228"/>
      <c r="AL9" s="227"/>
      <c r="AM9" s="229"/>
      <c r="AN9" s="610"/>
      <c r="AO9" s="226"/>
      <c r="AP9" s="227"/>
      <c r="AQ9" s="228"/>
      <c r="AR9" s="227"/>
      <c r="AS9" s="229"/>
      <c r="AT9" s="610"/>
      <c r="AU9" s="226"/>
      <c r="AV9" s="227"/>
      <c r="AW9" s="228"/>
      <c r="AX9" s="227"/>
      <c r="AY9" s="229"/>
      <c r="AZ9" s="610"/>
      <c r="BA9" s="226"/>
      <c r="BB9" s="227"/>
      <c r="BC9" s="228"/>
      <c r="BD9" s="227"/>
      <c r="BE9" s="229"/>
      <c r="BF9" s="610"/>
      <c r="BG9" s="226"/>
      <c r="BH9" s="227"/>
      <c r="BI9" s="228"/>
      <c r="BJ9" s="227"/>
      <c r="BK9" s="229"/>
      <c r="BL9" s="610"/>
      <c r="BM9" s="226"/>
      <c r="BN9" s="227"/>
      <c r="BO9" s="228"/>
      <c r="BP9" s="227"/>
      <c r="BQ9" s="229"/>
      <c r="BR9" s="610"/>
      <c r="BS9" s="226"/>
      <c r="BT9" s="227"/>
      <c r="BU9" s="228"/>
      <c r="BV9" s="227"/>
      <c r="BW9" s="229"/>
    </row>
    <row r="10" spans="1:80" s="230" customFormat="1" ht="7.5" customHeight="1">
      <c r="A10" s="233"/>
      <c r="B10" s="2624" t="s">
        <v>861</v>
      </c>
      <c r="C10" s="2624"/>
      <c r="D10" s="2625"/>
      <c r="E10" s="2619"/>
      <c r="F10" s="2620"/>
      <c r="G10" s="679"/>
      <c r="H10" s="680"/>
      <c r="I10" s="616"/>
      <c r="J10" s="617"/>
      <c r="K10" s="2598"/>
      <c r="L10" s="2598"/>
      <c r="M10" s="2598"/>
      <c r="N10" s="2599"/>
      <c r="O10" s="2598"/>
      <c r="P10" s="2598"/>
      <c r="Q10" s="2600"/>
      <c r="R10" s="2598"/>
      <c r="S10" s="2598"/>
      <c r="T10" s="2598"/>
      <c r="U10" s="2598"/>
      <c r="V10" s="2754"/>
      <c r="W10" s="2755"/>
      <c r="X10" s="689"/>
      <c r="Y10" s="2626">
        <v>2</v>
      </c>
      <c r="Z10" s="2627"/>
      <c r="AA10" s="2627"/>
      <c r="AB10" s="625"/>
      <c r="AC10" s="226"/>
      <c r="AD10" s="227"/>
      <c r="AE10" s="228"/>
      <c r="AF10" s="227"/>
      <c r="AG10" s="229"/>
      <c r="AH10" s="610"/>
      <c r="AI10" s="226"/>
      <c r="AJ10" s="227"/>
      <c r="AK10" s="228"/>
      <c r="AL10" s="227"/>
      <c r="AM10" s="229"/>
      <c r="AN10" s="610"/>
      <c r="AO10" s="226"/>
      <c r="AP10" s="227"/>
      <c r="AQ10" s="228"/>
      <c r="AR10" s="227"/>
      <c r="AS10" s="229"/>
      <c r="AT10" s="610"/>
      <c r="AU10" s="226"/>
      <c r="AV10" s="227"/>
      <c r="AW10" s="228"/>
      <c r="AX10" s="227"/>
      <c r="AY10" s="229"/>
      <c r="AZ10" s="610"/>
      <c r="BA10" s="226"/>
      <c r="BB10" s="227"/>
      <c r="BC10" s="228"/>
      <c r="BD10" s="227"/>
      <c r="BE10" s="229"/>
      <c r="BF10" s="610"/>
      <c r="BG10" s="226"/>
      <c r="BH10" s="227"/>
      <c r="BI10" s="228"/>
      <c r="BJ10" s="227"/>
      <c r="BK10" s="229"/>
      <c r="BL10" s="610"/>
      <c r="BM10" s="226"/>
      <c r="BN10" s="227"/>
      <c r="BO10" s="228"/>
      <c r="BP10" s="227"/>
      <c r="BQ10" s="229"/>
      <c r="BR10" s="610"/>
      <c r="BS10" s="226"/>
      <c r="BT10" s="227"/>
      <c r="BU10" s="228"/>
      <c r="BV10" s="227"/>
      <c r="BW10" s="229"/>
    </row>
    <row r="11" spans="1:80" s="230" customFormat="1" ht="7.5" customHeight="1">
      <c r="A11" s="626"/>
      <c r="B11" s="627"/>
      <c r="C11" s="627"/>
      <c r="D11" s="627"/>
      <c r="E11" s="227"/>
      <c r="F11" s="227"/>
      <c r="G11" s="227"/>
      <c r="H11" s="227"/>
      <c r="I11" s="628"/>
      <c r="J11" s="629"/>
      <c r="K11" s="630"/>
      <c r="L11" s="630"/>
      <c r="M11" s="630"/>
      <c r="N11" s="630"/>
      <c r="O11" s="630"/>
      <c r="P11" s="630"/>
      <c r="Q11" s="627"/>
      <c r="R11" s="627"/>
      <c r="S11" s="531"/>
      <c r="T11" s="631"/>
      <c r="U11" s="531"/>
      <c r="V11" s="531"/>
      <c r="W11" s="632"/>
      <c r="X11" s="531"/>
      <c r="Y11" s="531"/>
      <c r="Z11" s="531"/>
      <c r="AA11" s="531"/>
      <c r="AB11" s="627"/>
      <c r="AC11" s="531"/>
      <c r="AD11" s="531"/>
      <c r="AE11" s="531"/>
      <c r="AF11" s="531"/>
      <c r="AG11" s="531"/>
      <c r="AH11" s="627"/>
      <c r="AI11" s="531"/>
      <c r="AJ11" s="531"/>
      <c r="AK11" s="531"/>
      <c r="AL11" s="531"/>
      <c r="AM11" s="531"/>
      <c r="AN11" s="627"/>
      <c r="AO11" s="531"/>
      <c r="AP11" s="531"/>
      <c r="AQ11" s="531"/>
      <c r="AR11" s="531"/>
      <c r="AS11" s="531"/>
      <c r="AT11" s="627"/>
      <c r="AU11" s="531"/>
      <c r="AV11" s="531"/>
      <c r="AW11" s="531"/>
      <c r="AX11" s="531"/>
      <c r="AY11" s="531"/>
      <c r="AZ11" s="627"/>
      <c r="BA11" s="531"/>
      <c r="BB11" s="531"/>
      <c r="BC11" s="531"/>
      <c r="BD11" s="531"/>
      <c r="BE11" s="531"/>
      <c r="BF11" s="627"/>
      <c r="BG11" s="531"/>
      <c r="BH11" s="531"/>
      <c r="BI11" s="531"/>
      <c r="BJ11" s="531"/>
      <c r="BK11" s="531"/>
      <c r="BL11" s="627"/>
      <c r="BM11" s="531"/>
      <c r="BN11" s="531"/>
      <c r="BO11" s="531"/>
      <c r="BP11" s="531"/>
      <c r="BQ11" s="531"/>
      <c r="BR11" s="627"/>
      <c r="BS11" s="531"/>
      <c r="BT11" s="531"/>
      <c r="BU11" s="531"/>
      <c r="BV11" s="531"/>
      <c r="BW11" s="531"/>
      <c r="BX11" s="627"/>
      <c r="BY11" s="531"/>
      <c r="BZ11" s="531"/>
    </row>
    <row r="12" spans="1:80" ht="7.5" customHeight="1">
      <c r="A12" s="2615" t="s">
        <v>81</v>
      </c>
      <c r="B12" s="2616"/>
      <c r="C12" s="2615" t="s">
        <v>113</v>
      </c>
      <c r="D12" s="2616"/>
      <c r="E12" s="2617" t="s">
        <v>130</v>
      </c>
      <c r="F12" s="2618"/>
      <c r="G12" s="2619" t="s">
        <v>131</v>
      </c>
      <c r="H12" s="2620"/>
      <c r="I12" s="2620"/>
      <c r="J12" s="2620"/>
      <c r="K12" s="2620"/>
      <c r="L12" s="2620"/>
      <c r="M12" s="2620"/>
      <c r="N12" s="2620"/>
      <c r="O12" s="2620"/>
      <c r="P12" s="2620"/>
      <c r="Q12" s="2620"/>
      <c r="R12" s="2620"/>
      <c r="S12" s="2620"/>
      <c r="T12" s="2620"/>
      <c r="U12" s="2620"/>
      <c r="V12" s="2620"/>
      <c r="W12" s="2620"/>
      <c r="X12" s="2621"/>
      <c r="Y12" s="2622" t="s">
        <v>132</v>
      </c>
      <c r="Z12" s="2623"/>
      <c r="AA12" s="2623"/>
      <c r="AB12" s="2623"/>
      <c r="AC12" s="2623"/>
      <c r="AD12" s="2623"/>
      <c r="AE12" s="2623"/>
      <c r="AF12" s="2623"/>
      <c r="AG12" s="2623"/>
      <c r="AH12" s="2623"/>
      <c r="AI12" s="2623"/>
      <c r="AJ12" s="2623"/>
      <c r="AK12" s="2623"/>
      <c r="AL12" s="2623"/>
      <c r="AM12" s="2623"/>
      <c r="AN12" s="2623"/>
      <c r="AO12" s="2623"/>
      <c r="AP12" s="2623"/>
      <c r="AQ12" s="2623"/>
      <c r="AR12" s="2623"/>
      <c r="AS12" s="2623"/>
      <c r="AT12" s="2623"/>
      <c r="AU12" s="2623"/>
      <c r="AV12" s="2623"/>
      <c r="AW12" s="2623"/>
      <c r="AX12" s="2623"/>
      <c r="AY12" s="2623"/>
      <c r="AZ12" s="2623"/>
      <c r="BA12" s="2623"/>
      <c r="BB12" s="2623"/>
      <c r="BC12" s="2623"/>
      <c r="BD12" s="2623"/>
      <c r="BE12" s="2623"/>
      <c r="BF12" s="2623"/>
      <c r="BG12" s="2623"/>
      <c r="BH12" s="2623"/>
      <c r="BI12" s="2623"/>
      <c r="BJ12" s="2623"/>
      <c r="BK12" s="2623"/>
      <c r="BL12" s="2623"/>
      <c r="BM12" s="2623"/>
      <c r="BN12" s="2623"/>
      <c r="BO12" s="2623"/>
      <c r="BP12" s="2623"/>
      <c r="BQ12" s="2623"/>
      <c r="BR12" s="2623"/>
      <c r="BS12" s="2623"/>
      <c r="BT12" s="2623"/>
      <c r="BU12" s="2623"/>
      <c r="BV12" s="2623"/>
      <c r="BW12" s="2623"/>
      <c r="BX12" s="2623"/>
      <c r="BY12" s="2623"/>
      <c r="BZ12" s="2623"/>
      <c r="CA12" s="2615" t="s">
        <v>115</v>
      </c>
      <c r="CB12" s="2616"/>
    </row>
    <row r="13" spans="1:80" ht="7.5" customHeight="1">
      <c r="A13" s="2571"/>
      <c r="B13" s="2572"/>
      <c r="C13" s="2571" t="s">
        <v>116</v>
      </c>
      <c r="D13" s="2572"/>
      <c r="E13" s="2631" t="s">
        <v>133</v>
      </c>
      <c r="F13" s="2632"/>
      <c r="G13" s="2617" t="s">
        <v>21</v>
      </c>
      <c r="H13" s="2639"/>
      <c r="I13" s="2617" t="s">
        <v>201</v>
      </c>
      <c r="J13" s="2618"/>
      <c r="K13" s="2617" t="s">
        <v>202</v>
      </c>
      <c r="L13" s="2639"/>
      <c r="M13" s="2639"/>
      <c r="N13" s="2639"/>
      <c r="O13" s="2639"/>
      <c r="P13" s="2639"/>
      <c r="Q13" s="2618"/>
      <c r="R13" s="2634" t="s">
        <v>203</v>
      </c>
      <c r="S13" s="2635"/>
      <c r="T13" s="2634" t="s">
        <v>204</v>
      </c>
      <c r="U13" s="2635"/>
      <c r="V13" s="2636" t="s">
        <v>205</v>
      </c>
      <c r="W13" s="2637"/>
      <c r="X13" s="2638"/>
      <c r="Y13" s="2628" t="s">
        <v>206</v>
      </c>
      <c r="Z13" s="2629"/>
      <c r="AA13" s="2629"/>
      <c r="AB13" s="2629"/>
      <c r="AC13" s="2629"/>
      <c r="AD13" s="2630"/>
      <c r="AE13" s="2628" t="s">
        <v>207</v>
      </c>
      <c r="AF13" s="2629"/>
      <c r="AG13" s="2629"/>
      <c r="AH13" s="2629"/>
      <c r="AI13" s="2629"/>
      <c r="AJ13" s="2630"/>
      <c r="AK13" s="2628" t="s">
        <v>208</v>
      </c>
      <c r="AL13" s="2629"/>
      <c r="AM13" s="2629"/>
      <c r="AN13" s="2629"/>
      <c r="AO13" s="2629"/>
      <c r="AP13" s="2630"/>
      <c r="AQ13" s="2628" t="s">
        <v>209</v>
      </c>
      <c r="AR13" s="2629"/>
      <c r="AS13" s="2629"/>
      <c r="AT13" s="2629"/>
      <c r="AU13" s="2629"/>
      <c r="AV13" s="2630"/>
      <c r="AW13" s="2628" t="s">
        <v>210</v>
      </c>
      <c r="AX13" s="2629"/>
      <c r="AY13" s="2629"/>
      <c r="AZ13" s="2629"/>
      <c r="BA13" s="2629"/>
      <c r="BB13" s="2630"/>
      <c r="BC13" s="2628" t="s">
        <v>862</v>
      </c>
      <c r="BD13" s="2629"/>
      <c r="BE13" s="2629"/>
      <c r="BF13" s="2629"/>
      <c r="BG13" s="2629"/>
      <c r="BH13" s="2630"/>
      <c r="BI13" s="2628" t="s">
        <v>863</v>
      </c>
      <c r="BJ13" s="2629"/>
      <c r="BK13" s="2629"/>
      <c r="BL13" s="2629"/>
      <c r="BM13" s="2629"/>
      <c r="BN13" s="2630"/>
      <c r="BO13" s="2628" t="s">
        <v>864</v>
      </c>
      <c r="BP13" s="2629"/>
      <c r="BQ13" s="2629"/>
      <c r="BR13" s="2629"/>
      <c r="BS13" s="2629"/>
      <c r="BT13" s="2630"/>
      <c r="BU13" s="2628" t="s">
        <v>865</v>
      </c>
      <c r="BV13" s="2629"/>
      <c r="BW13" s="2629"/>
      <c r="BX13" s="2629"/>
      <c r="BY13" s="2629"/>
      <c r="BZ13" s="2630"/>
      <c r="CA13" s="2571"/>
      <c r="CB13" s="2572"/>
    </row>
    <row r="14" spans="1:80" ht="7.5" customHeight="1">
      <c r="A14" s="2571"/>
      <c r="B14" s="2572"/>
      <c r="C14" s="2571"/>
      <c r="D14" s="2572"/>
      <c r="E14" s="2631"/>
      <c r="F14" s="2632"/>
      <c r="G14" s="2631"/>
      <c r="H14" s="2633"/>
      <c r="I14" s="2631"/>
      <c r="J14" s="2632"/>
      <c r="K14" s="2631"/>
      <c r="L14" s="2633"/>
      <c r="M14" s="2633"/>
      <c r="N14" s="2633"/>
      <c r="O14" s="2633"/>
      <c r="P14" s="2633"/>
      <c r="Q14" s="2632"/>
      <c r="R14" s="2610" t="s">
        <v>89</v>
      </c>
      <c r="S14" s="2611"/>
      <c r="T14" s="2610" t="s">
        <v>211</v>
      </c>
      <c r="U14" s="2611"/>
      <c r="V14" s="978" t="s">
        <v>212</v>
      </c>
      <c r="W14" s="2645" t="s">
        <v>89</v>
      </c>
      <c r="X14" s="2635"/>
      <c r="Y14" s="2640" t="str">
        <f>'3.1Cost by Sub-contractors'!N3</f>
        <v>Qty</v>
      </c>
      <c r="Z14" s="2641"/>
      <c r="AA14" s="2642" t="str">
        <f>'3.1Cost by Sub-contractors'!L3</f>
        <v>Unit Price</v>
      </c>
      <c r="AB14" s="2641"/>
      <c r="AC14" s="2643" t="str">
        <f>'3.1Cost by Sub-contractors'!P3</f>
        <v>Amount</v>
      </c>
      <c r="AD14" s="2644"/>
      <c r="AE14" s="2640" t="str">
        <f>'3.1Cost by Sub-contractors'!N3</f>
        <v>Qty</v>
      </c>
      <c r="AF14" s="2641"/>
      <c r="AG14" s="2642" t="str">
        <f>'3.1Cost by Sub-contractors'!L3</f>
        <v>Unit Price</v>
      </c>
      <c r="AH14" s="2641"/>
      <c r="AI14" s="2643" t="str">
        <f>'3.1Cost by Sub-contractors'!P3</f>
        <v>Amount</v>
      </c>
      <c r="AJ14" s="2644"/>
      <c r="AK14" s="2640" t="str">
        <f>'3.1Cost by Sub-contractors'!N3</f>
        <v>Qty</v>
      </c>
      <c r="AL14" s="2641"/>
      <c r="AM14" s="2642" t="str">
        <f>'3.1Cost by Sub-contractors'!L3</f>
        <v>Unit Price</v>
      </c>
      <c r="AN14" s="2641"/>
      <c r="AO14" s="2643" t="str">
        <f>'3.1Cost by Sub-contractors'!P3</f>
        <v>Amount</v>
      </c>
      <c r="AP14" s="2644"/>
      <c r="AQ14" s="2640" t="str">
        <f>'3.1Cost by Sub-contractors'!N3</f>
        <v>Qty</v>
      </c>
      <c r="AR14" s="2641"/>
      <c r="AS14" s="2642" t="str">
        <f>'3.1Cost by Sub-contractors'!L3</f>
        <v>Unit Price</v>
      </c>
      <c r="AT14" s="2641"/>
      <c r="AU14" s="2643" t="str">
        <f>'3.1Cost by Sub-contractors'!P3</f>
        <v>Amount</v>
      </c>
      <c r="AV14" s="2644"/>
      <c r="AW14" s="2640" t="str">
        <f>'3.1Cost by Sub-contractors'!N3</f>
        <v>Qty</v>
      </c>
      <c r="AX14" s="2641"/>
      <c r="AY14" s="2642" t="str">
        <f>'3.1Cost by Sub-contractors'!L3</f>
        <v>Unit Price</v>
      </c>
      <c r="AZ14" s="2641"/>
      <c r="BA14" s="2643" t="str">
        <f>'3.1Cost by Sub-contractors'!P3</f>
        <v>Amount</v>
      </c>
      <c r="BB14" s="2644"/>
      <c r="BC14" s="2640" t="str">
        <f>'3.1Cost by Sub-contractors'!N3</f>
        <v>Qty</v>
      </c>
      <c r="BD14" s="2641"/>
      <c r="BE14" s="2642" t="str">
        <f>'3.1Cost by Sub-contractors'!L3</f>
        <v>Unit Price</v>
      </c>
      <c r="BF14" s="2641"/>
      <c r="BG14" s="2643" t="str">
        <f>'3.1Cost by Sub-contractors'!P3</f>
        <v>Amount</v>
      </c>
      <c r="BH14" s="2644"/>
      <c r="BI14" s="2640" t="str">
        <f>'3.1Cost by Sub-contractors'!N3</f>
        <v>Qty</v>
      </c>
      <c r="BJ14" s="2641"/>
      <c r="BK14" s="2642" t="str">
        <f>'3.1Cost by Sub-contractors'!L3</f>
        <v>Unit Price</v>
      </c>
      <c r="BL14" s="2641"/>
      <c r="BM14" s="2643" t="str">
        <f>'3.1Cost by Sub-contractors'!P3</f>
        <v>Amount</v>
      </c>
      <c r="BN14" s="2644"/>
      <c r="BO14" s="2640" t="str">
        <f>'3.1Cost by Sub-contractors'!N3</f>
        <v>Qty</v>
      </c>
      <c r="BP14" s="2641"/>
      <c r="BQ14" s="2642" t="str">
        <f>'3.1Cost by Sub-contractors'!L3</f>
        <v>Unit Price</v>
      </c>
      <c r="BR14" s="2641"/>
      <c r="BS14" s="2643" t="str">
        <f>'3.1Cost by Sub-contractors'!P3</f>
        <v>Amount</v>
      </c>
      <c r="BT14" s="2644"/>
      <c r="BU14" s="2640" t="str">
        <f>'3.1Cost by Sub-contractors'!N3</f>
        <v>Qty</v>
      </c>
      <c r="BV14" s="2641"/>
      <c r="BW14" s="2642" t="str">
        <f>'3.1Cost by Sub-contractors'!L3</f>
        <v>Unit Price</v>
      </c>
      <c r="BX14" s="2641"/>
      <c r="BY14" s="2643" t="str">
        <f>'3.1Cost by Sub-contractors'!P3</f>
        <v>Amount</v>
      </c>
      <c r="BZ14" s="2644"/>
      <c r="CA14" s="2571"/>
      <c r="CB14" s="2572"/>
    </row>
    <row r="15" spans="1:80" ht="7.5" customHeight="1">
      <c r="A15" s="2658"/>
      <c r="B15" s="2659"/>
      <c r="C15" s="2658"/>
      <c r="D15" s="2659"/>
      <c r="E15" s="2612"/>
      <c r="F15" s="2613"/>
      <c r="G15" s="2631"/>
      <c r="H15" s="2633"/>
      <c r="I15" s="2612"/>
      <c r="J15" s="2613"/>
      <c r="K15" s="2612"/>
      <c r="L15" s="2614"/>
      <c r="M15" s="2614"/>
      <c r="N15" s="2614"/>
      <c r="O15" s="2614"/>
      <c r="P15" s="2614"/>
      <c r="Q15" s="2613"/>
      <c r="R15" s="2655" t="s">
        <v>139</v>
      </c>
      <c r="S15" s="2656"/>
      <c r="T15" s="2655"/>
      <c r="U15" s="2656"/>
      <c r="V15" s="979"/>
      <c r="W15" s="2657" t="s">
        <v>139</v>
      </c>
      <c r="X15" s="2656"/>
      <c r="Y15" s="2646" t="str">
        <f>'3.1Cost by Sub-contractors'!K22</f>
        <v>(l.m.)</v>
      </c>
      <c r="Z15" s="2647"/>
      <c r="AA15" s="2648" t="str">
        <f>'3.1Cost by Sub-contractors'!L4</f>
        <v>(USD)</v>
      </c>
      <c r="AB15" s="2647"/>
      <c r="AC15" s="2649" t="str">
        <f>'3.1Cost by Sub-contractors'!P4</f>
        <v>(USD)</v>
      </c>
      <c r="AD15" s="2650"/>
      <c r="AE15" s="2646" t="str">
        <f>'3.1Cost by Sub-contractors'!K23</f>
        <v>(l.m.)</v>
      </c>
      <c r="AF15" s="2647"/>
      <c r="AG15" s="2648" t="str">
        <f>'3.1Cost by Sub-contractors'!L4</f>
        <v>(USD)</v>
      </c>
      <c r="AH15" s="2647"/>
      <c r="AI15" s="2649" t="str">
        <f>'3.1Cost by Sub-contractors'!P4</f>
        <v>(USD)</v>
      </c>
      <c r="AJ15" s="2650"/>
      <c r="AK15" s="2646" t="str">
        <f>'3.1Cost by Sub-contractors'!K24</f>
        <v>(nos.)</v>
      </c>
      <c r="AL15" s="2647"/>
      <c r="AM15" s="2648" t="str">
        <f>'3.1Cost by Sub-contractors'!L4</f>
        <v>(USD)</v>
      </c>
      <c r="AN15" s="2647"/>
      <c r="AO15" s="2649" t="str">
        <f>'3.1Cost by Sub-contractors'!P4</f>
        <v>(USD)</v>
      </c>
      <c r="AP15" s="2650"/>
      <c r="AQ15" s="2646" t="str">
        <f>'3.1Cost by Sub-contractors'!K25</f>
        <v>(points)</v>
      </c>
      <c r="AR15" s="2647"/>
      <c r="AS15" s="2648" t="str">
        <f>'3.1Cost by Sub-contractors'!L4</f>
        <v>(USD)</v>
      </c>
      <c r="AT15" s="2647"/>
      <c r="AU15" s="2649" t="str">
        <f>'3.1Cost by Sub-contractors'!P4</f>
        <v>(USD)</v>
      </c>
      <c r="AV15" s="2650"/>
      <c r="AW15" s="2646" t="str">
        <f>'3.1Cost by Sub-contractors'!K26</f>
        <v>(nos.)</v>
      </c>
      <c r="AX15" s="2647"/>
      <c r="AY15" s="2648" t="str">
        <f>'3.1Cost by Sub-contractors'!L4</f>
        <v>(USD)</v>
      </c>
      <c r="AZ15" s="2647"/>
      <c r="BA15" s="2649" t="str">
        <f>'3.1Cost by Sub-contractors'!P4</f>
        <v>(USD)</v>
      </c>
      <c r="BB15" s="2650"/>
      <c r="BC15" s="2646" t="str">
        <f>'3.1Cost by Sub-contractors'!K27</f>
        <v>(nos.)</v>
      </c>
      <c r="BD15" s="2647"/>
      <c r="BE15" s="2648" t="str">
        <f>'3.1Cost by Sub-contractors'!L4</f>
        <v>(USD)</v>
      </c>
      <c r="BF15" s="2647"/>
      <c r="BG15" s="2649" t="str">
        <f>'3.1Cost by Sub-contractors'!P4</f>
        <v>(USD)</v>
      </c>
      <c r="BH15" s="2650"/>
      <c r="BI15" s="2646" t="str">
        <f>'3.1Cost by Sub-contractors'!K28</f>
        <v>(nos.)</v>
      </c>
      <c r="BJ15" s="2647"/>
      <c r="BK15" s="2648" t="str">
        <f>'3.1Cost by Sub-contractors'!L4</f>
        <v>(USD)</v>
      </c>
      <c r="BL15" s="2647"/>
      <c r="BM15" s="2649" t="str">
        <f>'3.1Cost by Sub-contractors'!P4</f>
        <v>(USD)</v>
      </c>
      <c r="BN15" s="2650"/>
      <c r="BO15" s="2646" t="str">
        <f>'3.1Cost by Sub-contractors'!K29</f>
        <v>(nos.)</v>
      </c>
      <c r="BP15" s="2647"/>
      <c r="BQ15" s="2648" t="str">
        <f>'3.1Cost by Sub-contractors'!L4</f>
        <v>(USD)</v>
      </c>
      <c r="BR15" s="2647"/>
      <c r="BS15" s="2649" t="str">
        <f>'3.1Cost by Sub-contractors'!P4</f>
        <v>(USD)</v>
      </c>
      <c r="BT15" s="2650"/>
      <c r="BU15" s="2646" t="str">
        <f>'3.1Cost by Sub-contractors'!K30</f>
        <v>(nos.)</v>
      </c>
      <c r="BV15" s="2647"/>
      <c r="BW15" s="2648" t="str">
        <f>'3.1Cost by Sub-contractors'!L4</f>
        <v>(USD)</v>
      </c>
      <c r="BX15" s="2647"/>
      <c r="BY15" s="2649" t="str">
        <f>'3.1Cost by Sub-contractors'!P4</f>
        <v>(USD)</v>
      </c>
      <c r="BZ15" s="2650"/>
      <c r="CA15" s="2658"/>
      <c r="CB15" s="2659"/>
    </row>
    <row r="16" spans="1:80" ht="7.5" customHeight="1">
      <c r="A16" s="2023"/>
      <c r="B16" s="2660" t="s">
        <v>214</v>
      </c>
      <c r="C16" s="2660"/>
      <c r="D16" s="2660"/>
      <c r="E16" s="2660"/>
      <c r="F16" s="2660"/>
      <c r="G16" s="2660"/>
      <c r="H16" s="2660"/>
      <c r="I16" s="2660"/>
      <c r="J16" s="2660"/>
      <c r="K16" s="2660"/>
      <c r="L16" s="2660"/>
      <c r="M16" s="2660"/>
      <c r="N16" s="2660"/>
      <c r="O16" s="2660"/>
      <c r="P16" s="2660"/>
      <c r="Q16" s="2660"/>
      <c r="R16" s="2660"/>
      <c r="S16" s="2660"/>
      <c r="T16" s="2660"/>
      <c r="U16" s="2660"/>
      <c r="V16" s="2660"/>
      <c r="W16" s="2660"/>
      <c r="X16" s="2660"/>
      <c r="Y16" s="2660"/>
      <c r="Z16" s="2660"/>
      <c r="AA16" s="2660"/>
      <c r="AB16" s="2660"/>
      <c r="AC16" s="2660"/>
      <c r="AD16" s="2660"/>
      <c r="AE16" s="2660"/>
      <c r="AF16" s="2660"/>
      <c r="AG16" s="2660"/>
      <c r="AH16" s="2660"/>
      <c r="AI16" s="2660"/>
      <c r="AJ16" s="2660"/>
      <c r="AK16" s="2660"/>
      <c r="AL16" s="2660"/>
      <c r="AM16" s="2660"/>
      <c r="AN16" s="2660"/>
      <c r="AO16" s="2660"/>
      <c r="AP16" s="2660"/>
      <c r="AQ16" s="2660"/>
      <c r="AR16" s="2660"/>
      <c r="AS16" s="2660"/>
      <c r="AT16" s="2660"/>
      <c r="AU16" s="2660"/>
      <c r="AV16" s="2660"/>
      <c r="AW16" s="2660"/>
      <c r="AX16" s="2660"/>
      <c r="AY16" s="2660"/>
      <c r="AZ16" s="2660"/>
      <c r="BA16" s="2660"/>
      <c r="BB16" s="2660"/>
      <c r="BC16" s="2660"/>
      <c r="BD16" s="2660"/>
      <c r="BE16" s="2660"/>
      <c r="BF16" s="2660"/>
      <c r="BG16" s="2660"/>
      <c r="BH16" s="2660"/>
      <c r="BI16" s="2660"/>
      <c r="BJ16" s="2660"/>
      <c r="BK16" s="2660"/>
      <c r="BL16" s="2660"/>
      <c r="BM16" s="2660"/>
      <c r="BN16" s="2660"/>
      <c r="BO16" s="2660"/>
      <c r="BP16" s="2660"/>
      <c r="BQ16" s="2660"/>
      <c r="BR16" s="2660"/>
      <c r="BS16" s="2660"/>
      <c r="BT16" s="2660"/>
      <c r="BU16" s="2660"/>
      <c r="BV16" s="2660"/>
      <c r="BW16" s="2660"/>
      <c r="BX16" s="2660"/>
      <c r="BY16" s="2660"/>
      <c r="BZ16" s="2660"/>
      <c r="CA16" s="2660"/>
      <c r="CB16" s="2661"/>
    </row>
    <row r="17" spans="1:189" ht="7.5" customHeight="1">
      <c r="A17" s="980"/>
      <c r="B17" s="981" t="str">
        <f>'4.1Plan'!B6</f>
        <v>Danang</v>
      </c>
      <c r="C17" s="2571" t="str">
        <f>'4.1Plan'!C6</f>
        <v>PKG01</v>
      </c>
      <c r="D17" s="2572"/>
      <c r="E17" s="2573" t="str">
        <f>'4.1Plan'!D6</f>
        <v>ML01-1</v>
      </c>
      <c r="F17" s="2574"/>
      <c r="G17" s="2662" t="s">
        <v>215</v>
      </c>
      <c r="H17" s="2663"/>
      <c r="I17" s="2664">
        <v>-120</v>
      </c>
      <c r="J17" s="2665"/>
      <c r="K17" s="2666">
        <f>I17-R17/2</f>
        <v>-144.55000000000001</v>
      </c>
      <c r="L17" s="2653"/>
      <c r="M17" s="982"/>
      <c r="N17" s="983" t="s">
        <v>30</v>
      </c>
      <c r="O17" s="2653">
        <f>I17+R17/2</f>
        <v>-95.45</v>
      </c>
      <c r="P17" s="2653"/>
      <c r="Q17" s="984"/>
      <c r="R17" s="985">
        <v>49.1</v>
      </c>
      <c r="S17" s="986"/>
      <c r="T17" s="987">
        <v>2</v>
      </c>
      <c r="U17" s="988"/>
      <c r="V17" s="989" t="s">
        <v>192</v>
      </c>
      <c r="W17" s="990">
        <v>16</v>
      </c>
      <c r="X17" s="991"/>
      <c r="Y17" s="992">
        <f>T17*(W17+H3)</f>
        <v>46</v>
      </c>
      <c r="Z17" s="993"/>
      <c r="AA17" s="994"/>
      <c r="AB17" s="995"/>
      <c r="AC17" s="994"/>
      <c r="AD17" s="996"/>
      <c r="AE17" s="997"/>
      <c r="AF17" s="993"/>
      <c r="AG17" s="994"/>
      <c r="AH17" s="995"/>
      <c r="AI17" s="994"/>
      <c r="AJ17" s="996"/>
      <c r="AK17" s="997">
        <f>ROUND((Y17+AE17)/T17/$V$5,0)*T17</f>
        <v>24</v>
      </c>
      <c r="AL17" s="993"/>
      <c r="AM17" s="998"/>
      <c r="AN17" s="999"/>
      <c r="AO17" s="998"/>
      <c r="AP17" s="996"/>
      <c r="AQ17" s="997">
        <f>ROUND((Y17+AE17)/T17/$V$6,0)*T17</f>
        <v>24</v>
      </c>
      <c r="AR17" s="993"/>
      <c r="AS17" s="998"/>
      <c r="AT17" s="999"/>
      <c r="AU17" s="998"/>
      <c r="AV17" s="996"/>
      <c r="AW17" s="997"/>
      <c r="AX17" s="993"/>
      <c r="AY17" s="994"/>
      <c r="AZ17" s="995"/>
      <c r="BA17" s="994"/>
      <c r="BB17" s="996"/>
      <c r="BC17" s="997">
        <f>ROUND((AK17/T17)*$V$7,0)*T17</f>
        <v>6</v>
      </c>
      <c r="BD17" s="993"/>
      <c r="BE17" s="994"/>
      <c r="BF17" s="995"/>
      <c r="BG17" s="994"/>
      <c r="BH17" s="996"/>
      <c r="BI17" s="997">
        <f>ROUND((AK17/T17)*$V$8,0)*T17</f>
        <v>6</v>
      </c>
      <c r="BJ17" s="993"/>
      <c r="BK17" s="994"/>
      <c r="BL17" s="995"/>
      <c r="BM17" s="994"/>
      <c r="BN17" s="996"/>
      <c r="BO17" s="997">
        <f>T17*$V$9</f>
        <v>4</v>
      </c>
      <c r="BP17" s="993"/>
      <c r="BQ17" s="994"/>
      <c r="BR17" s="995"/>
      <c r="BS17" s="994"/>
      <c r="BT17" s="996"/>
      <c r="BU17" s="997"/>
      <c r="BV17" s="993"/>
      <c r="BW17" s="994"/>
      <c r="BX17" s="995"/>
      <c r="BY17" s="994"/>
      <c r="BZ17" s="996"/>
      <c r="CA17" s="1000"/>
      <c r="CB17" s="1001" t="s">
        <v>216</v>
      </c>
    </row>
    <row r="18" spans="1:189" ht="7.5" customHeight="1">
      <c r="A18" s="980"/>
      <c r="B18" s="981"/>
      <c r="C18" s="2571"/>
      <c r="D18" s="2572"/>
      <c r="E18" s="2573"/>
      <c r="F18" s="2574"/>
      <c r="G18" s="2592" t="s">
        <v>217</v>
      </c>
      <c r="H18" s="2593"/>
      <c r="I18" s="2594">
        <v>1619</v>
      </c>
      <c r="J18" s="2654"/>
      <c r="K18" s="2596">
        <f>I18-R18/2</f>
        <v>1247.425</v>
      </c>
      <c r="L18" s="2597"/>
      <c r="M18" s="1002"/>
      <c r="N18" s="1003" t="s">
        <v>30</v>
      </c>
      <c r="O18" s="2597">
        <f>I18+R18/2</f>
        <v>1990.575</v>
      </c>
      <c r="P18" s="2597"/>
      <c r="Q18" s="1004"/>
      <c r="R18" s="1005">
        <v>743.15</v>
      </c>
      <c r="S18" s="1006"/>
      <c r="T18" s="1007">
        <v>23</v>
      </c>
      <c r="U18" s="1006"/>
      <c r="V18" s="1008" t="s">
        <v>192</v>
      </c>
      <c r="W18" s="1009">
        <v>14</v>
      </c>
      <c r="X18" s="1010"/>
      <c r="Y18" s="1011">
        <f>2*(W18+H3)</f>
        <v>42</v>
      </c>
      <c r="Z18" s="1012"/>
      <c r="AA18" s="1013"/>
      <c r="AB18" s="1014"/>
      <c r="AC18" s="1013"/>
      <c r="AD18" s="1015"/>
      <c r="AE18" s="1007">
        <f>(T18-2)*(W18+H3)</f>
        <v>441</v>
      </c>
      <c r="AF18" s="1012"/>
      <c r="AG18" s="1013"/>
      <c r="AH18" s="1014"/>
      <c r="AI18" s="1013"/>
      <c r="AJ18" s="1015"/>
      <c r="AK18" s="997">
        <f>ROUND((Y18+AE18)/T18/$V$5,0)*T18</f>
        <v>253</v>
      </c>
      <c r="AL18" s="1012"/>
      <c r="AM18" s="1016"/>
      <c r="AN18" s="1017"/>
      <c r="AO18" s="1016"/>
      <c r="AP18" s="1015"/>
      <c r="AQ18" s="997">
        <f>ROUND((Y18+AE18)/T18/$V$6,0)*T18</f>
        <v>253</v>
      </c>
      <c r="AR18" s="1012"/>
      <c r="AS18" s="1016"/>
      <c r="AT18" s="1017"/>
      <c r="AU18" s="1016"/>
      <c r="AV18" s="1015"/>
      <c r="AW18" s="1007">
        <v>1</v>
      </c>
      <c r="AX18" s="1012"/>
      <c r="AY18" s="1013"/>
      <c r="AZ18" s="1014"/>
      <c r="BA18" s="1013"/>
      <c r="BB18" s="1015"/>
      <c r="BC18" s="997">
        <f>ROUND((AK18/T18)*$V$7,0)*T18</f>
        <v>69</v>
      </c>
      <c r="BD18" s="1012"/>
      <c r="BE18" s="1013"/>
      <c r="BF18" s="1014"/>
      <c r="BG18" s="1013"/>
      <c r="BH18" s="1015"/>
      <c r="BI18" s="997">
        <f>ROUND((AK18/T18)*$V$8,0)*T18</f>
        <v>69</v>
      </c>
      <c r="BJ18" s="1012"/>
      <c r="BK18" s="1013"/>
      <c r="BL18" s="1014"/>
      <c r="BM18" s="1013"/>
      <c r="BN18" s="1015"/>
      <c r="BO18" s="997">
        <f>T18*$V$9</f>
        <v>46</v>
      </c>
      <c r="BP18" s="1012"/>
      <c r="BQ18" s="1013"/>
      <c r="BR18" s="1014"/>
      <c r="BS18" s="1013"/>
      <c r="BT18" s="1015"/>
      <c r="BU18" s="1007">
        <f>1*Y10</f>
        <v>2</v>
      </c>
      <c r="BV18" s="1012"/>
      <c r="BW18" s="1013"/>
      <c r="BX18" s="1014"/>
      <c r="BY18" s="1013"/>
      <c r="BZ18" s="1015"/>
      <c r="CA18" s="1018"/>
      <c r="CB18" s="1004" t="s">
        <v>218</v>
      </c>
    </row>
    <row r="19" spans="1:189" ht="7.5" customHeight="1">
      <c r="A19" s="980"/>
      <c r="B19" s="981"/>
      <c r="C19" s="2571"/>
      <c r="D19" s="2572"/>
      <c r="E19" s="2573"/>
      <c r="F19" s="2574"/>
      <c r="G19" s="2586" t="s">
        <v>219</v>
      </c>
      <c r="H19" s="2587"/>
      <c r="I19" s="2651">
        <v>2510</v>
      </c>
      <c r="J19" s="2652"/>
      <c r="K19" s="2590">
        <f>I19-R19/2</f>
        <v>2419.35</v>
      </c>
      <c r="L19" s="2591"/>
      <c r="M19" s="1019"/>
      <c r="N19" s="1020" t="s">
        <v>30</v>
      </c>
      <c r="O19" s="2591">
        <f>I19+R19/2</f>
        <v>2600.65</v>
      </c>
      <c r="P19" s="2591"/>
      <c r="Q19" s="1021"/>
      <c r="R19" s="1022">
        <v>181.3</v>
      </c>
      <c r="S19" s="1023"/>
      <c r="T19" s="1024">
        <v>6</v>
      </c>
      <c r="U19" s="1023"/>
      <c r="V19" s="1025" t="s">
        <v>192</v>
      </c>
      <c r="W19" s="1026">
        <v>32</v>
      </c>
      <c r="X19" s="1027"/>
      <c r="Y19" s="1028">
        <f>2*(W19+H3)</f>
        <v>78</v>
      </c>
      <c r="Z19" s="1029"/>
      <c r="AA19" s="1030"/>
      <c r="AB19" s="1031"/>
      <c r="AC19" s="1030"/>
      <c r="AD19" s="1032"/>
      <c r="AE19" s="1024">
        <f>(T19-2)*(W19+H3)</f>
        <v>156</v>
      </c>
      <c r="AF19" s="1029"/>
      <c r="AG19" s="1030"/>
      <c r="AH19" s="1031"/>
      <c r="AI19" s="1030"/>
      <c r="AJ19" s="1032"/>
      <c r="AK19" s="997">
        <f>ROUND((Y19+AE19)/T19/$V$5,0)*T19</f>
        <v>120</v>
      </c>
      <c r="AL19" s="1029"/>
      <c r="AM19" s="1033"/>
      <c r="AN19" s="1034"/>
      <c r="AO19" s="1033"/>
      <c r="AP19" s="1032"/>
      <c r="AQ19" s="997">
        <f>ROUND((Y19+AE19)/T19/$V$6,0)*T19</f>
        <v>120</v>
      </c>
      <c r="AR19" s="1029"/>
      <c r="AS19" s="1030"/>
      <c r="AT19" s="1031"/>
      <c r="AU19" s="1030"/>
      <c r="AV19" s="1032"/>
      <c r="AW19" s="1024">
        <v>1</v>
      </c>
      <c r="AX19" s="1029"/>
      <c r="AY19" s="1030"/>
      <c r="AZ19" s="1031"/>
      <c r="BA19" s="1030"/>
      <c r="BB19" s="1032"/>
      <c r="BC19" s="997">
        <f>ROUND((AK19/T19)*$V$7,0)*T19</f>
        <v>30</v>
      </c>
      <c r="BD19" s="1029"/>
      <c r="BE19" s="1030"/>
      <c r="BF19" s="1031"/>
      <c r="BG19" s="1030"/>
      <c r="BH19" s="1032"/>
      <c r="BI19" s="997">
        <f>ROUND((AK19/T19)*$V$8,0)*T19</f>
        <v>30</v>
      </c>
      <c r="BJ19" s="1029"/>
      <c r="BK19" s="1030"/>
      <c r="BL19" s="1031"/>
      <c r="BM19" s="1030"/>
      <c r="BN19" s="1032"/>
      <c r="BO19" s="997">
        <f>T19*$V$9</f>
        <v>12</v>
      </c>
      <c r="BP19" s="1029"/>
      <c r="BQ19" s="1030"/>
      <c r="BR19" s="1031"/>
      <c r="BS19" s="1030"/>
      <c r="BT19" s="1032"/>
      <c r="BU19" s="1024">
        <f>2*Y10</f>
        <v>4</v>
      </c>
      <c r="BV19" s="1029"/>
      <c r="BW19" s="1030"/>
      <c r="BX19" s="1031"/>
      <c r="BY19" s="1030"/>
      <c r="BZ19" s="1032"/>
      <c r="CA19" s="1035"/>
      <c r="CB19" s="1036" t="s">
        <v>220</v>
      </c>
    </row>
    <row r="20" spans="1:189" s="634" customFormat="1" ht="7.5" customHeight="1">
      <c r="A20" s="1037"/>
      <c r="B20" s="1038"/>
      <c r="C20" s="2577"/>
      <c r="D20" s="2578"/>
      <c r="E20" s="2669"/>
      <c r="F20" s="2670"/>
      <c r="G20" s="2581" t="s">
        <v>142</v>
      </c>
      <c r="H20" s="2582"/>
      <c r="I20" s="2582"/>
      <c r="J20" s="2582"/>
      <c r="K20" s="2582"/>
      <c r="L20" s="2582"/>
      <c r="M20" s="2582"/>
      <c r="N20" s="2582"/>
      <c r="O20" s="2582"/>
      <c r="P20" s="2582"/>
      <c r="Q20" s="2583"/>
      <c r="R20" s="1039">
        <f>SUM(R17:R19)</f>
        <v>973.55</v>
      </c>
      <c r="S20" s="1040"/>
      <c r="T20" s="1041">
        <f>SUM(T17:T19)</f>
        <v>31</v>
      </c>
      <c r="U20" s="1040"/>
      <c r="V20" s="1042"/>
      <c r="W20" s="1043"/>
      <c r="X20" s="644"/>
      <c r="Y20" s="1044">
        <f>SUM(Y17:Y19)</f>
        <v>166</v>
      </c>
      <c r="Z20" s="1045"/>
      <c r="AA20" s="1046">
        <f>'3.1Cost by Sub-contractors'!L22</f>
        <v>61.62</v>
      </c>
      <c r="AB20" s="1047"/>
      <c r="AC20" s="1046">
        <f>Y20*AA20</f>
        <v>10228.92</v>
      </c>
      <c r="AD20" s="1048"/>
      <c r="AE20" s="1041">
        <f>SUM(AE17:AE19)</f>
        <v>597</v>
      </c>
      <c r="AF20" s="1045"/>
      <c r="AG20" s="1046">
        <f>'3.1Cost by Sub-contractors'!L23</f>
        <v>72.34</v>
      </c>
      <c r="AH20" s="1047"/>
      <c r="AI20" s="1046">
        <f>AE20*AG20</f>
        <v>43186.98</v>
      </c>
      <c r="AJ20" s="1048"/>
      <c r="AK20" s="1041">
        <f>SUM(AK17:AK19)</f>
        <v>397</v>
      </c>
      <c r="AL20" s="1045"/>
      <c r="AM20" s="2671" t="str">
        <f>'3.1Cost by Sub-contractors'!L24</f>
        <v>-</v>
      </c>
      <c r="AN20" s="2672"/>
      <c r="AO20" s="2671" t="str">
        <f>'3.1Cost by Sub-contractors'!L24</f>
        <v>-</v>
      </c>
      <c r="AP20" s="2672"/>
      <c r="AQ20" s="1041">
        <f>SUM(AQ17:AQ19)</f>
        <v>397</v>
      </c>
      <c r="AR20" s="1045"/>
      <c r="AS20" s="1046">
        <f>'3.1Cost by Sub-contractors'!L25</f>
        <v>15.96</v>
      </c>
      <c r="AT20" s="1047"/>
      <c r="AU20" s="1046">
        <f>AQ20*AS20</f>
        <v>6336.12</v>
      </c>
      <c r="AV20" s="1048"/>
      <c r="AW20" s="1041">
        <f>SUM(AW17:AW19)</f>
        <v>2</v>
      </c>
      <c r="AX20" s="1045"/>
      <c r="AY20" s="1046">
        <f>'3.1Cost by Sub-contractors'!L26</f>
        <v>1072.75</v>
      </c>
      <c r="AZ20" s="1047"/>
      <c r="BA20" s="1046">
        <f>AW20*AY20</f>
        <v>2145.5</v>
      </c>
      <c r="BB20" s="1048"/>
      <c r="BC20" s="1041">
        <f>SUM(BC17:BC19)</f>
        <v>105</v>
      </c>
      <c r="BD20" s="1045"/>
      <c r="BE20" s="1046">
        <f>'3.1Cost by Sub-contractors'!L27</f>
        <v>44.07</v>
      </c>
      <c r="BF20" s="1047"/>
      <c r="BG20" s="1046">
        <f>BC20*BE20</f>
        <v>4627.3500000000004</v>
      </c>
      <c r="BH20" s="1048"/>
      <c r="BI20" s="1041">
        <f>SUM(BI17:BI19)</f>
        <v>105</v>
      </c>
      <c r="BJ20" s="1045"/>
      <c r="BK20" s="1046">
        <f>'3.1Cost by Sub-contractors'!L28</f>
        <v>27.87</v>
      </c>
      <c r="BL20" s="1047"/>
      <c r="BM20" s="1046">
        <f>BI20*BK20</f>
        <v>2926.35</v>
      </c>
      <c r="BN20" s="1048"/>
      <c r="BO20" s="1041">
        <f>SUM(BO17:BO19)</f>
        <v>62</v>
      </c>
      <c r="BP20" s="1045"/>
      <c r="BQ20" s="1046">
        <f>'3.1Cost by Sub-contractors'!L29</f>
        <v>118.81</v>
      </c>
      <c r="BR20" s="1047"/>
      <c r="BS20" s="1046">
        <f>BO20*BQ20</f>
        <v>7366.22</v>
      </c>
      <c r="BT20" s="1048"/>
      <c r="BU20" s="1041">
        <f>SUM(BU17:BU19)</f>
        <v>6</v>
      </c>
      <c r="BV20" s="1045"/>
      <c r="BW20" s="1046">
        <f>'3.1Cost by Sub-contractors'!L30</f>
        <v>145.26</v>
      </c>
      <c r="BX20" s="1047"/>
      <c r="BY20" s="1046">
        <f>BU20*BW20</f>
        <v>871.56</v>
      </c>
      <c r="BZ20" s="1048"/>
      <c r="CA20" s="1049"/>
      <c r="CB20" s="1050"/>
    </row>
    <row r="21" spans="1:189" ht="7.5" customHeight="1">
      <c r="A21" s="980"/>
      <c r="B21" s="981"/>
      <c r="C21" s="2571"/>
      <c r="D21" s="2572"/>
      <c r="E21" s="2575" t="str">
        <f>'4.1Plan'!D25</f>
        <v>ML01-2</v>
      </c>
      <c r="F21" s="2576"/>
      <c r="G21" s="2662" t="s">
        <v>221</v>
      </c>
      <c r="H21" s="2663"/>
      <c r="I21" s="2664">
        <v>5623</v>
      </c>
      <c r="J21" s="2665"/>
      <c r="K21" s="2673">
        <f>I21-R21/2</f>
        <v>5566.4</v>
      </c>
      <c r="L21" s="2668"/>
      <c r="M21" s="1051"/>
      <c r="N21" s="1052" t="s">
        <v>30</v>
      </c>
      <c r="O21" s="2668">
        <f>I21+R21/2</f>
        <v>5679.6</v>
      </c>
      <c r="P21" s="2668"/>
      <c r="Q21" s="1001"/>
      <c r="R21" s="985">
        <v>113.2</v>
      </c>
      <c r="S21" s="986"/>
      <c r="T21" s="997">
        <v>4</v>
      </c>
      <c r="U21" s="986"/>
      <c r="V21" s="1053" t="s">
        <v>192</v>
      </c>
      <c r="W21" s="1054">
        <v>26</v>
      </c>
      <c r="X21" s="991"/>
      <c r="Y21" s="992">
        <f>2*(W21+H3)</f>
        <v>66</v>
      </c>
      <c r="Z21" s="993"/>
      <c r="AA21" s="994"/>
      <c r="AB21" s="995"/>
      <c r="AC21" s="994"/>
      <c r="AD21" s="996"/>
      <c r="AE21" s="997">
        <f>(T21-2)*(W21+H3)</f>
        <v>66</v>
      </c>
      <c r="AF21" s="993"/>
      <c r="AG21" s="994"/>
      <c r="AH21" s="995"/>
      <c r="AI21" s="994"/>
      <c r="AJ21" s="996"/>
      <c r="AK21" s="997">
        <f>ROUND((Y21+AE21)/T21/$V$5,0)*T21</f>
        <v>68</v>
      </c>
      <c r="AL21" s="993"/>
      <c r="AM21" s="998"/>
      <c r="AN21" s="999"/>
      <c r="AO21" s="998"/>
      <c r="AP21" s="996"/>
      <c r="AQ21" s="997">
        <f>ROUND((Y21+AE21)/T21/$V$6,0)*T21</f>
        <v>68</v>
      </c>
      <c r="AR21" s="993"/>
      <c r="AS21" s="998"/>
      <c r="AT21" s="999"/>
      <c r="AU21" s="998"/>
      <c r="AV21" s="996"/>
      <c r="AW21" s="997">
        <v>1</v>
      </c>
      <c r="AX21" s="993"/>
      <c r="AY21" s="994"/>
      <c r="AZ21" s="995"/>
      <c r="BA21" s="994"/>
      <c r="BB21" s="996"/>
      <c r="BC21" s="997">
        <f>ROUND((AK21/T21)*$V$7,0)*T21</f>
        <v>16</v>
      </c>
      <c r="BD21" s="993"/>
      <c r="BE21" s="994"/>
      <c r="BF21" s="995"/>
      <c r="BG21" s="994"/>
      <c r="BH21" s="996"/>
      <c r="BI21" s="997">
        <f>ROUND((AK21/T21)*$V$8,0)*T21</f>
        <v>16</v>
      </c>
      <c r="BJ21" s="993"/>
      <c r="BK21" s="994"/>
      <c r="BL21" s="995"/>
      <c r="BM21" s="994"/>
      <c r="BN21" s="996"/>
      <c r="BO21" s="997">
        <f>T21*$V$9</f>
        <v>8</v>
      </c>
      <c r="BP21" s="993"/>
      <c r="BQ21" s="994"/>
      <c r="BR21" s="995"/>
      <c r="BS21" s="994"/>
      <c r="BT21" s="996"/>
      <c r="BU21" s="997">
        <f>2*Y10</f>
        <v>4</v>
      </c>
      <c r="BV21" s="993"/>
      <c r="BW21" s="994"/>
      <c r="BX21" s="995"/>
      <c r="BY21" s="994"/>
      <c r="BZ21" s="996"/>
      <c r="CA21" s="1055"/>
      <c r="CB21" s="984" t="s">
        <v>222</v>
      </c>
    </row>
    <row r="22" spans="1:189" ht="7.5" customHeight="1">
      <c r="A22" s="980"/>
      <c r="B22" s="981"/>
      <c r="C22" s="2571"/>
      <c r="D22" s="2572"/>
      <c r="E22" s="2573"/>
      <c r="F22" s="2574"/>
      <c r="G22" s="2592" t="s">
        <v>223</v>
      </c>
      <c r="H22" s="2593"/>
      <c r="I22" s="2594">
        <v>5750</v>
      </c>
      <c r="J22" s="2654"/>
      <c r="K22" s="2596">
        <f>I22-R22/2</f>
        <v>5736.95</v>
      </c>
      <c r="L22" s="2597"/>
      <c r="M22" s="1002"/>
      <c r="N22" s="1003" t="s">
        <v>30</v>
      </c>
      <c r="O22" s="2597">
        <f>I22+R22/2</f>
        <v>5763.05</v>
      </c>
      <c r="P22" s="2597"/>
      <c r="Q22" s="1004"/>
      <c r="R22" s="1005">
        <v>26.1</v>
      </c>
      <c r="S22" s="1006"/>
      <c r="T22" s="1007">
        <v>2</v>
      </c>
      <c r="U22" s="1006"/>
      <c r="V22" s="1008" t="s">
        <v>192</v>
      </c>
      <c r="W22" s="1009">
        <v>26</v>
      </c>
      <c r="X22" s="1010"/>
      <c r="Y22" s="1011">
        <f>T22*(W22+H3)</f>
        <v>66</v>
      </c>
      <c r="Z22" s="1012"/>
      <c r="AA22" s="1013"/>
      <c r="AB22" s="1014"/>
      <c r="AC22" s="1013"/>
      <c r="AD22" s="1015"/>
      <c r="AE22" s="1007"/>
      <c r="AF22" s="1012"/>
      <c r="AG22" s="1013"/>
      <c r="AH22" s="1014"/>
      <c r="AI22" s="1013"/>
      <c r="AJ22" s="1015"/>
      <c r="AK22" s="997">
        <f>ROUND((Y22+AE22)/T22/$V$5,0)*T22</f>
        <v>34</v>
      </c>
      <c r="AL22" s="1012"/>
      <c r="AM22" s="1016"/>
      <c r="AN22" s="1017"/>
      <c r="AO22" s="1016"/>
      <c r="AP22" s="1015"/>
      <c r="AQ22" s="997">
        <f>ROUND((Y22+AE22)/T22/$V$6,0)*T22</f>
        <v>34</v>
      </c>
      <c r="AR22" s="1012"/>
      <c r="AS22" s="1016"/>
      <c r="AT22" s="1017"/>
      <c r="AU22" s="1016"/>
      <c r="AV22" s="1015"/>
      <c r="AW22" s="1007"/>
      <c r="AX22" s="1012"/>
      <c r="AY22" s="1013"/>
      <c r="AZ22" s="1014"/>
      <c r="BA22" s="1013"/>
      <c r="BB22" s="1015"/>
      <c r="BC22" s="997">
        <f>ROUND((AK22/T22)*$V$7,0)*T22</f>
        <v>8</v>
      </c>
      <c r="BD22" s="1012"/>
      <c r="BE22" s="1013"/>
      <c r="BF22" s="1014"/>
      <c r="BG22" s="1013"/>
      <c r="BH22" s="1015"/>
      <c r="BI22" s="997">
        <f>ROUND((AK22/T22)*$V$8,0)*T22</f>
        <v>8</v>
      </c>
      <c r="BJ22" s="1012"/>
      <c r="BK22" s="1013"/>
      <c r="BL22" s="1014"/>
      <c r="BM22" s="1013"/>
      <c r="BN22" s="1015"/>
      <c r="BO22" s="1007">
        <f>T22*$V$9</f>
        <v>4</v>
      </c>
      <c r="BP22" s="1012"/>
      <c r="BQ22" s="1013"/>
      <c r="BR22" s="1014"/>
      <c r="BS22" s="1013"/>
      <c r="BT22" s="1015"/>
      <c r="BU22" s="1007">
        <f>2*Y10</f>
        <v>4</v>
      </c>
      <c r="BV22" s="1012"/>
      <c r="BW22" s="1013"/>
      <c r="BX22" s="1014"/>
      <c r="BY22" s="1013"/>
      <c r="BZ22" s="1015"/>
      <c r="CA22" s="1018"/>
      <c r="CB22" s="1004" t="s">
        <v>222</v>
      </c>
    </row>
    <row r="23" spans="1:189" ht="7.5" customHeight="1">
      <c r="A23" s="980"/>
      <c r="B23" s="981"/>
      <c r="C23" s="2571"/>
      <c r="D23" s="2572"/>
      <c r="E23" s="2573"/>
      <c r="F23" s="2574"/>
      <c r="G23" s="2586" t="s">
        <v>224</v>
      </c>
      <c r="H23" s="2587"/>
      <c r="I23" s="2588">
        <v>7926</v>
      </c>
      <c r="J23" s="2667"/>
      <c r="K23" s="2590">
        <f t="shared" ref="K23:K29" si="0">I23-R23/2</f>
        <v>7914.45</v>
      </c>
      <c r="L23" s="2591"/>
      <c r="M23" s="1019"/>
      <c r="N23" s="1020" t="s">
        <v>30</v>
      </c>
      <c r="O23" s="2591">
        <f t="shared" ref="O23:O29" si="1">I23+R23/2</f>
        <v>7937.55</v>
      </c>
      <c r="P23" s="2591"/>
      <c r="Q23" s="1021"/>
      <c r="R23" s="1056">
        <v>23.1</v>
      </c>
      <c r="S23" s="1057"/>
      <c r="T23" s="1058">
        <v>2</v>
      </c>
      <c r="U23" s="1057"/>
      <c r="V23" s="1059" t="s">
        <v>192</v>
      </c>
      <c r="W23" s="1060">
        <v>26</v>
      </c>
      <c r="X23" s="1061"/>
      <c r="Y23" s="1062">
        <f>T23*(W23+H3)</f>
        <v>66</v>
      </c>
      <c r="Z23" s="1063"/>
      <c r="AA23" s="1064"/>
      <c r="AB23" s="1065"/>
      <c r="AC23" s="1064"/>
      <c r="AD23" s="1066"/>
      <c r="AE23" s="1058"/>
      <c r="AF23" s="1063"/>
      <c r="AG23" s="1064"/>
      <c r="AH23" s="1065"/>
      <c r="AI23" s="1064"/>
      <c r="AJ23" s="1066"/>
      <c r="AK23" s="997">
        <f>ROUND((Y23+AE23)/T23/$V$5,0)*T23</f>
        <v>34</v>
      </c>
      <c r="AL23" s="1063"/>
      <c r="AM23" s="1067"/>
      <c r="AN23" s="1068"/>
      <c r="AO23" s="1067"/>
      <c r="AP23" s="1066"/>
      <c r="AQ23" s="997">
        <f>ROUND((Y23+AE23)/T23/$V$6,0)*T23</f>
        <v>34</v>
      </c>
      <c r="AR23" s="1029"/>
      <c r="AS23" s="1030"/>
      <c r="AT23" s="1031"/>
      <c r="AU23" s="1030"/>
      <c r="AV23" s="1032"/>
      <c r="AW23" s="1058"/>
      <c r="AX23" s="1063"/>
      <c r="AY23" s="1064"/>
      <c r="AZ23" s="1065"/>
      <c r="BA23" s="1064"/>
      <c r="BB23" s="1066"/>
      <c r="BC23" s="997">
        <f>ROUND((AK23/T23)*$V$7,0)*T23</f>
        <v>8</v>
      </c>
      <c r="BD23" s="1063"/>
      <c r="BE23" s="1064"/>
      <c r="BF23" s="1065"/>
      <c r="BG23" s="1064"/>
      <c r="BH23" s="1066"/>
      <c r="BI23" s="997">
        <f>ROUND((AK23/T23)*$V$8,0)*T23</f>
        <v>8</v>
      </c>
      <c r="BJ23" s="1063"/>
      <c r="BK23" s="1064"/>
      <c r="BL23" s="1065"/>
      <c r="BM23" s="1064"/>
      <c r="BN23" s="1066"/>
      <c r="BO23" s="1058">
        <f>T23*$V$9</f>
        <v>4</v>
      </c>
      <c r="BP23" s="1063"/>
      <c r="BQ23" s="1064"/>
      <c r="BR23" s="1065"/>
      <c r="BS23" s="1064"/>
      <c r="BT23" s="1066"/>
      <c r="BU23" s="1058"/>
      <c r="BV23" s="1063"/>
      <c r="BW23" s="1064"/>
      <c r="BX23" s="1065"/>
      <c r="BY23" s="1064"/>
      <c r="BZ23" s="1066"/>
      <c r="CA23" s="1069"/>
      <c r="CB23" s="1021"/>
    </row>
    <row r="24" spans="1:189" s="634" customFormat="1" ht="7.5" customHeight="1">
      <c r="A24" s="1070"/>
      <c r="B24" s="1071"/>
      <c r="C24" s="2579"/>
      <c r="D24" s="2580"/>
      <c r="E24" s="2584"/>
      <c r="F24" s="2585"/>
      <c r="G24" s="2581" t="s">
        <v>142</v>
      </c>
      <c r="H24" s="2582"/>
      <c r="I24" s="2582"/>
      <c r="J24" s="2582"/>
      <c r="K24" s="2582"/>
      <c r="L24" s="2582"/>
      <c r="M24" s="2582"/>
      <c r="N24" s="2582"/>
      <c r="O24" s="2582"/>
      <c r="P24" s="2582"/>
      <c r="Q24" s="2583"/>
      <c r="R24" s="1039">
        <f>SUM(R21:R23)</f>
        <v>162.4</v>
      </c>
      <c r="S24" s="1040"/>
      <c r="T24" s="1041">
        <f>SUM(T21:T23)</f>
        <v>8</v>
      </c>
      <c r="U24" s="1040"/>
      <c r="V24" s="1042"/>
      <c r="W24" s="1043"/>
      <c r="X24" s="644"/>
      <c r="Y24" s="1044">
        <f>SUM(Y21:Y23)</f>
        <v>198</v>
      </c>
      <c r="Z24" s="1045"/>
      <c r="AA24" s="1046">
        <f>'3.1Cost by Sub-contractors'!L22</f>
        <v>61.62</v>
      </c>
      <c r="AB24" s="1047"/>
      <c r="AC24" s="1046">
        <f>Y24*AA24</f>
        <v>12200.76</v>
      </c>
      <c r="AD24" s="1048"/>
      <c r="AE24" s="1041">
        <f>SUM(AE21:AE23)</f>
        <v>66</v>
      </c>
      <c r="AF24" s="1045"/>
      <c r="AG24" s="1046">
        <f>'3.1Cost by Sub-contractors'!L23</f>
        <v>72.34</v>
      </c>
      <c r="AH24" s="1047"/>
      <c r="AI24" s="1046">
        <f>AE24*AG24</f>
        <v>4774.4400000000005</v>
      </c>
      <c r="AJ24" s="1048"/>
      <c r="AK24" s="1041">
        <f>SUM(AK21:AK23)</f>
        <v>136</v>
      </c>
      <c r="AL24" s="1045"/>
      <c r="AM24" s="2671" t="str">
        <f>'3.1Cost by Sub-contractors'!L24</f>
        <v>-</v>
      </c>
      <c r="AN24" s="2672"/>
      <c r="AO24" s="2671" t="str">
        <f>'3.1Cost by Sub-contractors'!L24</f>
        <v>-</v>
      </c>
      <c r="AP24" s="2672"/>
      <c r="AQ24" s="1041">
        <f>SUM(AQ21:AQ23)</f>
        <v>136</v>
      </c>
      <c r="AR24" s="1045"/>
      <c r="AS24" s="1046">
        <f>'3.1Cost by Sub-contractors'!L25</f>
        <v>15.96</v>
      </c>
      <c r="AT24" s="1047"/>
      <c r="AU24" s="1046">
        <f>AQ24*AS24</f>
        <v>2170.56</v>
      </c>
      <c r="AV24" s="1048"/>
      <c r="AW24" s="1041">
        <f>SUM(AW21:AW23)</f>
        <v>1</v>
      </c>
      <c r="AX24" s="1045"/>
      <c r="AY24" s="1046">
        <f>'3.1Cost by Sub-contractors'!L26</f>
        <v>1072.75</v>
      </c>
      <c r="AZ24" s="1047"/>
      <c r="BA24" s="1046">
        <f>AW24*AY24</f>
        <v>1072.75</v>
      </c>
      <c r="BB24" s="1048"/>
      <c r="BC24" s="1041">
        <f>SUM(BC21:BC23)</f>
        <v>32</v>
      </c>
      <c r="BD24" s="1045"/>
      <c r="BE24" s="1046">
        <f>'3.1Cost by Sub-contractors'!L27</f>
        <v>44.07</v>
      </c>
      <c r="BF24" s="1047"/>
      <c r="BG24" s="1046">
        <f>BC24*BE24</f>
        <v>1410.24</v>
      </c>
      <c r="BH24" s="1048"/>
      <c r="BI24" s="1041">
        <f>SUM(BI21:BI23)</f>
        <v>32</v>
      </c>
      <c r="BJ24" s="1045"/>
      <c r="BK24" s="1046">
        <f>'3.1Cost by Sub-contractors'!L28</f>
        <v>27.87</v>
      </c>
      <c r="BL24" s="1047"/>
      <c r="BM24" s="1046">
        <f>BI24*BK24</f>
        <v>891.84</v>
      </c>
      <c r="BN24" s="1048"/>
      <c r="BO24" s="1041">
        <f>SUM(BO21:BO23)</f>
        <v>16</v>
      </c>
      <c r="BP24" s="1045"/>
      <c r="BQ24" s="1046">
        <f>'3.1Cost by Sub-contractors'!L29</f>
        <v>118.81</v>
      </c>
      <c r="BR24" s="1047"/>
      <c r="BS24" s="1046">
        <f>BO24*BQ24</f>
        <v>1900.96</v>
      </c>
      <c r="BT24" s="1048"/>
      <c r="BU24" s="1041">
        <f>SUM(BU21:BU23)</f>
        <v>8</v>
      </c>
      <c r="BV24" s="1045"/>
      <c r="BW24" s="1046">
        <f>'3.1Cost by Sub-contractors'!L30</f>
        <v>145.26</v>
      </c>
      <c r="BX24" s="1047"/>
      <c r="BY24" s="1046">
        <f>BU24*BW24</f>
        <v>1162.08</v>
      </c>
      <c r="BZ24" s="1048"/>
      <c r="CA24" s="1049"/>
      <c r="CB24" s="1050"/>
      <c r="CC24" s="633"/>
      <c r="CD24" s="633"/>
      <c r="CE24" s="633"/>
      <c r="CF24" s="633"/>
      <c r="CG24" s="633"/>
      <c r="CH24" s="633"/>
      <c r="CI24" s="633"/>
      <c r="CJ24" s="633"/>
      <c r="CK24" s="633"/>
      <c r="CL24" s="633"/>
      <c r="CM24" s="633"/>
      <c r="CN24" s="633"/>
      <c r="CO24" s="633"/>
      <c r="CP24" s="633"/>
      <c r="CQ24" s="633"/>
      <c r="CR24" s="633"/>
      <c r="CS24" s="633"/>
      <c r="CT24" s="633"/>
      <c r="CU24" s="633"/>
      <c r="CV24" s="633"/>
      <c r="CW24" s="633"/>
      <c r="CX24" s="633"/>
      <c r="CY24" s="633"/>
      <c r="CZ24" s="633"/>
      <c r="DA24" s="633"/>
      <c r="DB24" s="633"/>
      <c r="DC24" s="633"/>
      <c r="DD24" s="633"/>
      <c r="DE24" s="633"/>
      <c r="DF24" s="633"/>
      <c r="DG24" s="633"/>
      <c r="DH24" s="633"/>
      <c r="DI24" s="633"/>
      <c r="DJ24" s="633"/>
      <c r="DK24" s="633"/>
      <c r="DL24" s="633"/>
      <c r="DM24" s="633"/>
      <c r="DN24" s="633"/>
      <c r="DO24" s="633"/>
      <c r="DP24" s="633"/>
      <c r="DQ24" s="633"/>
      <c r="DR24" s="633"/>
      <c r="DS24" s="633"/>
      <c r="DT24" s="633"/>
      <c r="DU24" s="633"/>
      <c r="DV24" s="633"/>
      <c r="DW24" s="633"/>
      <c r="DX24" s="633"/>
      <c r="DY24" s="633"/>
      <c r="DZ24" s="633"/>
      <c r="EA24" s="633"/>
      <c r="EB24" s="633"/>
      <c r="EC24" s="633"/>
      <c r="ED24" s="633"/>
      <c r="EE24" s="633"/>
      <c r="EF24" s="633"/>
      <c r="EG24" s="633"/>
      <c r="EH24" s="633"/>
      <c r="EI24" s="633"/>
      <c r="EJ24" s="633"/>
      <c r="EK24" s="633"/>
      <c r="EL24" s="633"/>
      <c r="EM24" s="633"/>
      <c r="EN24" s="633"/>
      <c r="EO24" s="633"/>
      <c r="EP24" s="633"/>
      <c r="EQ24" s="633"/>
      <c r="ER24" s="633"/>
      <c r="ES24" s="633"/>
      <c r="ET24" s="633"/>
      <c r="EU24" s="633"/>
      <c r="EV24" s="633"/>
      <c r="EW24" s="633"/>
      <c r="EX24" s="633"/>
      <c r="EY24" s="633"/>
      <c r="EZ24" s="633"/>
      <c r="FA24" s="633"/>
      <c r="FB24" s="633"/>
      <c r="FC24" s="633"/>
      <c r="FD24" s="633"/>
      <c r="FE24" s="633"/>
      <c r="FF24" s="633"/>
      <c r="FG24" s="633"/>
      <c r="FH24" s="633"/>
      <c r="FI24" s="633"/>
      <c r="FJ24" s="633"/>
      <c r="FK24" s="633"/>
      <c r="FL24" s="633"/>
      <c r="FM24" s="633"/>
      <c r="FN24" s="633"/>
      <c r="FO24" s="633"/>
      <c r="FP24" s="633"/>
      <c r="FQ24" s="633"/>
      <c r="FR24" s="633"/>
      <c r="FS24" s="633"/>
      <c r="FT24" s="633"/>
      <c r="FU24" s="633"/>
      <c r="FV24" s="633"/>
      <c r="FW24" s="633"/>
      <c r="FX24" s="633"/>
      <c r="FY24" s="633"/>
      <c r="FZ24" s="633"/>
      <c r="GA24" s="633"/>
      <c r="GB24" s="633"/>
      <c r="GC24" s="633"/>
      <c r="GD24" s="633"/>
      <c r="GE24" s="633"/>
      <c r="GF24" s="633"/>
      <c r="GG24" s="633"/>
    </row>
    <row r="25" spans="1:189" ht="7.5" customHeight="1">
      <c r="A25" s="1072"/>
      <c r="B25" s="1073" t="str">
        <f>'4.1Plan'!B37</f>
        <v>Quang Nam</v>
      </c>
      <c r="C25" s="2615" t="str">
        <f>'4.1Plan'!C37</f>
        <v>PKG02</v>
      </c>
      <c r="D25" s="2616"/>
      <c r="E25" s="2575" t="str">
        <f>'4.1Plan'!D37</f>
        <v>ML02-1</v>
      </c>
      <c r="F25" s="2576"/>
      <c r="G25" s="2674" t="s">
        <v>225</v>
      </c>
      <c r="H25" s="2675"/>
      <c r="I25" s="2676">
        <v>9870</v>
      </c>
      <c r="J25" s="2677"/>
      <c r="K25" s="2673">
        <f t="shared" si="0"/>
        <v>9778.35</v>
      </c>
      <c r="L25" s="2668"/>
      <c r="M25" s="1051"/>
      <c r="N25" s="1052" t="s">
        <v>30</v>
      </c>
      <c r="O25" s="2668">
        <f t="shared" si="1"/>
        <v>9961.65</v>
      </c>
      <c r="P25" s="2668"/>
      <c r="Q25" s="1001"/>
      <c r="R25" s="1074">
        <v>183.3</v>
      </c>
      <c r="S25" s="988"/>
      <c r="T25" s="987">
        <v>6</v>
      </c>
      <c r="U25" s="988"/>
      <c r="V25" s="989" t="s">
        <v>192</v>
      </c>
      <c r="W25" s="990">
        <v>15</v>
      </c>
      <c r="X25" s="1075"/>
      <c r="Y25" s="1076">
        <f>2*(W25+H3)</f>
        <v>44</v>
      </c>
      <c r="Z25" s="1077"/>
      <c r="AA25" s="1078"/>
      <c r="AB25" s="1079"/>
      <c r="AC25" s="1078"/>
      <c r="AD25" s="1080"/>
      <c r="AE25" s="987">
        <f>(T25-2)*(W25+H3)</f>
        <v>88</v>
      </c>
      <c r="AF25" s="1077"/>
      <c r="AG25" s="1078"/>
      <c r="AH25" s="1079"/>
      <c r="AI25" s="1078"/>
      <c r="AJ25" s="1080"/>
      <c r="AK25" s="997">
        <f>ROUND((Y25+AE25)/T25/$V$5,0)*T25</f>
        <v>66</v>
      </c>
      <c r="AL25" s="1077"/>
      <c r="AM25" s="1081"/>
      <c r="AN25" s="1082"/>
      <c r="AO25" s="1081"/>
      <c r="AP25" s="1080"/>
      <c r="AQ25" s="997">
        <f>ROUND((Y25+AE25)/T25/$V$6,0)*T25</f>
        <v>66</v>
      </c>
      <c r="AR25" s="993"/>
      <c r="AS25" s="998"/>
      <c r="AT25" s="999"/>
      <c r="AU25" s="998"/>
      <c r="AV25" s="996"/>
      <c r="AW25" s="987">
        <v>1</v>
      </c>
      <c r="AX25" s="1077"/>
      <c r="AY25" s="1078"/>
      <c r="AZ25" s="1079"/>
      <c r="BA25" s="1078"/>
      <c r="BB25" s="1080"/>
      <c r="BC25" s="997">
        <f>ROUND((AK25/T25)*$V$7,0)*T25</f>
        <v>18</v>
      </c>
      <c r="BD25" s="993"/>
      <c r="BE25" s="994"/>
      <c r="BF25" s="995"/>
      <c r="BG25" s="994"/>
      <c r="BH25" s="996"/>
      <c r="BI25" s="997">
        <f>ROUND((AK25/T25)*$V$8,0)*T25</f>
        <v>18</v>
      </c>
      <c r="BJ25" s="1077"/>
      <c r="BK25" s="1078"/>
      <c r="BL25" s="1079"/>
      <c r="BM25" s="1078"/>
      <c r="BN25" s="1080"/>
      <c r="BO25" s="987">
        <f>T25*$V$9</f>
        <v>12</v>
      </c>
      <c r="BP25" s="1077"/>
      <c r="BQ25" s="1078"/>
      <c r="BR25" s="1079"/>
      <c r="BS25" s="1078"/>
      <c r="BT25" s="1080"/>
      <c r="BU25" s="987">
        <f>1*Y10</f>
        <v>2</v>
      </c>
      <c r="BV25" s="1077"/>
      <c r="BW25" s="1078"/>
      <c r="BX25" s="1079"/>
      <c r="BY25" s="1078"/>
      <c r="BZ25" s="1080"/>
      <c r="CA25" s="1000"/>
      <c r="CB25" s="1001" t="s">
        <v>226</v>
      </c>
    </row>
    <row r="26" spans="1:189" ht="7.5" customHeight="1">
      <c r="A26" s="980"/>
      <c r="B26" s="981"/>
      <c r="C26" s="2571"/>
      <c r="D26" s="2572"/>
      <c r="E26" s="2573"/>
      <c r="F26" s="2574"/>
      <c r="G26" s="2592" t="s">
        <v>227</v>
      </c>
      <c r="H26" s="2593"/>
      <c r="I26" s="2594">
        <v>10271</v>
      </c>
      <c r="J26" s="2595"/>
      <c r="K26" s="2596">
        <f t="shared" si="0"/>
        <v>10225.9</v>
      </c>
      <c r="L26" s="2597"/>
      <c r="M26" s="1002"/>
      <c r="N26" s="1003" t="s">
        <v>30</v>
      </c>
      <c r="O26" s="2597">
        <f t="shared" si="1"/>
        <v>10316.1</v>
      </c>
      <c r="P26" s="2597"/>
      <c r="Q26" s="1004"/>
      <c r="R26" s="1005">
        <v>90.2</v>
      </c>
      <c r="S26" s="1006"/>
      <c r="T26" s="1007">
        <v>4</v>
      </c>
      <c r="U26" s="1006"/>
      <c r="V26" s="1008" t="s">
        <v>192</v>
      </c>
      <c r="W26" s="1009">
        <v>28</v>
      </c>
      <c r="X26" s="1010"/>
      <c r="Y26" s="1011">
        <f>T26*(W26+H3)</f>
        <v>140</v>
      </c>
      <c r="Z26" s="1012"/>
      <c r="AA26" s="1013"/>
      <c r="AB26" s="1014"/>
      <c r="AC26" s="1013"/>
      <c r="AD26" s="1015"/>
      <c r="AE26" s="1007"/>
      <c r="AF26" s="1012"/>
      <c r="AG26" s="1013"/>
      <c r="AH26" s="1014"/>
      <c r="AI26" s="1013"/>
      <c r="AJ26" s="1015"/>
      <c r="AK26" s="997">
        <f>ROUND((Y26+AE26)/T26/$V$5,0)*T26</f>
        <v>72</v>
      </c>
      <c r="AL26" s="1012"/>
      <c r="AM26" s="1016"/>
      <c r="AN26" s="1017"/>
      <c r="AO26" s="1016"/>
      <c r="AP26" s="1015"/>
      <c r="AQ26" s="997">
        <f>ROUND((Y26+AE26)/T26/$V$6,0)*T26</f>
        <v>72</v>
      </c>
      <c r="AR26" s="1012"/>
      <c r="AS26" s="1016"/>
      <c r="AT26" s="1017"/>
      <c r="AU26" s="1016"/>
      <c r="AV26" s="1015"/>
      <c r="AW26" s="1007"/>
      <c r="AX26" s="1012"/>
      <c r="AY26" s="1013"/>
      <c r="AZ26" s="1014"/>
      <c r="BA26" s="1013"/>
      <c r="BB26" s="1015"/>
      <c r="BC26" s="997">
        <f>ROUND((AK26/T26)*$V$7,0)*T26</f>
        <v>20</v>
      </c>
      <c r="BD26" s="1012"/>
      <c r="BE26" s="1013"/>
      <c r="BF26" s="1014"/>
      <c r="BG26" s="1013"/>
      <c r="BH26" s="1015"/>
      <c r="BI26" s="997">
        <f>ROUND((AK26/T26)*$V$8,0)*T26</f>
        <v>20</v>
      </c>
      <c r="BJ26" s="1012"/>
      <c r="BK26" s="1013"/>
      <c r="BL26" s="1014"/>
      <c r="BM26" s="1013"/>
      <c r="BN26" s="1015"/>
      <c r="BO26" s="997">
        <f>T26*$V$9</f>
        <v>8</v>
      </c>
      <c r="BP26" s="1012"/>
      <c r="BQ26" s="1013"/>
      <c r="BR26" s="1014"/>
      <c r="BS26" s="1013"/>
      <c r="BT26" s="1015"/>
      <c r="BU26" s="1007"/>
      <c r="BV26" s="1012"/>
      <c r="BW26" s="1013"/>
      <c r="BX26" s="1014"/>
      <c r="BY26" s="1013"/>
      <c r="BZ26" s="1015"/>
      <c r="CA26" s="1018"/>
      <c r="CB26" s="1004"/>
    </row>
    <row r="27" spans="1:189" ht="7.5" customHeight="1">
      <c r="A27" s="980"/>
      <c r="B27" s="981"/>
      <c r="C27" s="2571"/>
      <c r="D27" s="2572"/>
      <c r="E27" s="2573"/>
      <c r="F27" s="2574"/>
      <c r="G27" s="2592" t="s">
        <v>228</v>
      </c>
      <c r="H27" s="2593"/>
      <c r="I27" s="2594">
        <v>10882</v>
      </c>
      <c r="J27" s="2595"/>
      <c r="K27" s="2596">
        <f t="shared" si="0"/>
        <v>10823.4</v>
      </c>
      <c r="L27" s="2597"/>
      <c r="M27" s="1002"/>
      <c r="N27" s="1003" t="s">
        <v>30</v>
      </c>
      <c r="O27" s="2597">
        <f t="shared" si="1"/>
        <v>10940.6</v>
      </c>
      <c r="P27" s="2597"/>
      <c r="Q27" s="1004"/>
      <c r="R27" s="1005">
        <v>117.2</v>
      </c>
      <c r="S27" s="1006"/>
      <c r="T27" s="1007">
        <v>4</v>
      </c>
      <c r="U27" s="1006"/>
      <c r="V27" s="1008" t="s">
        <v>192</v>
      </c>
      <c r="W27" s="1009">
        <v>26</v>
      </c>
      <c r="X27" s="1010"/>
      <c r="Y27" s="1011">
        <f>2*(W27+H3)</f>
        <v>66</v>
      </c>
      <c r="Z27" s="1012"/>
      <c r="AA27" s="1013"/>
      <c r="AB27" s="1014"/>
      <c r="AC27" s="1013"/>
      <c r="AD27" s="1015"/>
      <c r="AE27" s="1007">
        <f>(T27-2)*(W27+H3)</f>
        <v>66</v>
      </c>
      <c r="AF27" s="1012"/>
      <c r="AG27" s="1013"/>
      <c r="AH27" s="1014"/>
      <c r="AI27" s="1013"/>
      <c r="AJ27" s="1015"/>
      <c r="AK27" s="997">
        <f>ROUND((Y27+AE27)/T27/$V$5,0)*T27</f>
        <v>68</v>
      </c>
      <c r="AL27" s="1012"/>
      <c r="AM27" s="1016"/>
      <c r="AN27" s="1017"/>
      <c r="AO27" s="1016"/>
      <c r="AP27" s="1015"/>
      <c r="AQ27" s="997">
        <f>ROUND((Y27+AE27)/T27/$V$6,0)*T27</f>
        <v>68</v>
      </c>
      <c r="AR27" s="1012"/>
      <c r="AS27" s="1013"/>
      <c r="AT27" s="1014"/>
      <c r="AU27" s="1013"/>
      <c r="AV27" s="1015"/>
      <c r="AW27" s="1007">
        <v>1</v>
      </c>
      <c r="AX27" s="1012"/>
      <c r="AY27" s="1013"/>
      <c r="AZ27" s="1014"/>
      <c r="BA27" s="1013"/>
      <c r="BB27" s="1015"/>
      <c r="BC27" s="997">
        <f>ROUND((AK27/T27)*$V$7,0)*T27</f>
        <v>16</v>
      </c>
      <c r="BD27" s="1012"/>
      <c r="BE27" s="1013"/>
      <c r="BF27" s="1014"/>
      <c r="BG27" s="1013"/>
      <c r="BH27" s="1015"/>
      <c r="BI27" s="997">
        <f>ROUND((AK27/T27)*$V$8,0)*T27</f>
        <v>16</v>
      </c>
      <c r="BJ27" s="1012"/>
      <c r="BK27" s="1013"/>
      <c r="BL27" s="1014"/>
      <c r="BM27" s="1013"/>
      <c r="BN27" s="1015"/>
      <c r="BO27" s="997">
        <f>T27*$V$9</f>
        <v>8</v>
      </c>
      <c r="BP27" s="1012"/>
      <c r="BQ27" s="1013"/>
      <c r="BR27" s="1014"/>
      <c r="BS27" s="1013"/>
      <c r="BT27" s="1015"/>
      <c r="BU27" s="1007">
        <f>2*Y10</f>
        <v>4</v>
      </c>
      <c r="BV27" s="1012"/>
      <c r="BW27" s="1013"/>
      <c r="BX27" s="1014"/>
      <c r="BY27" s="1013"/>
      <c r="BZ27" s="1015"/>
      <c r="CA27" s="1018"/>
      <c r="CB27" s="1004" t="s">
        <v>229</v>
      </c>
    </row>
    <row r="28" spans="1:189" ht="7.5" customHeight="1">
      <c r="A28" s="980"/>
      <c r="B28" s="981"/>
      <c r="C28" s="2571"/>
      <c r="D28" s="2572"/>
      <c r="E28" s="2573"/>
      <c r="F28" s="2574"/>
      <c r="G28" s="2592" t="s">
        <v>230</v>
      </c>
      <c r="H28" s="2593"/>
      <c r="I28" s="2594">
        <v>11904</v>
      </c>
      <c r="J28" s="2595"/>
      <c r="K28" s="2596">
        <f t="shared" si="0"/>
        <v>11828.875</v>
      </c>
      <c r="L28" s="2597"/>
      <c r="M28" s="1002"/>
      <c r="N28" s="1003" t="s">
        <v>30</v>
      </c>
      <c r="O28" s="2597">
        <f t="shared" si="1"/>
        <v>11979.125</v>
      </c>
      <c r="P28" s="2597"/>
      <c r="Q28" s="1004"/>
      <c r="R28" s="1005">
        <v>150.25</v>
      </c>
      <c r="S28" s="1006"/>
      <c r="T28" s="1024">
        <v>5</v>
      </c>
      <c r="U28" s="1023"/>
      <c r="V28" s="1025" t="s">
        <v>192</v>
      </c>
      <c r="W28" s="1026">
        <v>15</v>
      </c>
      <c r="X28" s="1027"/>
      <c r="Y28" s="1028">
        <f>T28*(W28+H3)</f>
        <v>110</v>
      </c>
      <c r="Z28" s="1029"/>
      <c r="AA28" s="1030"/>
      <c r="AB28" s="1031"/>
      <c r="AC28" s="1030"/>
      <c r="AD28" s="1032"/>
      <c r="AE28" s="1024"/>
      <c r="AF28" s="1029"/>
      <c r="AG28" s="1030"/>
      <c r="AH28" s="1031"/>
      <c r="AI28" s="1030"/>
      <c r="AJ28" s="1032"/>
      <c r="AK28" s="997">
        <f>ROUND((Y28+AE28)/T28/$V$5,0)*T28</f>
        <v>55</v>
      </c>
      <c r="AL28" s="1029"/>
      <c r="AM28" s="1033"/>
      <c r="AN28" s="1034"/>
      <c r="AO28" s="1033"/>
      <c r="AP28" s="1032"/>
      <c r="AQ28" s="997">
        <f>ROUND((Y28+AE28)/T28/$V$6,0)*T28</f>
        <v>55</v>
      </c>
      <c r="AR28" s="1029"/>
      <c r="AS28" s="1030"/>
      <c r="AT28" s="1031"/>
      <c r="AU28" s="1030"/>
      <c r="AV28" s="1032"/>
      <c r="AW28" s="1024"/>
      <c r="AX28" s="1029"/>
      <c r="AY28" s="1030"/>
      <c r="AZ28" s="1031"/>
      <c r="BA28" s="1030"/>
      <c r="BB28" s="1032"/>
      <c r="BC28" s="997">
        <f>ROUND((AK28/T28)*$V$7,0)*T28</f>
        <v>15</v>
      </c>
      <c r="BD28" s="1029"/>
      <c r="BE28" s="1030"/>
      <c r="BF28" s="1031"/>
      <c r="BG28" s="1030"/>
      <c r="BH28" s="1032"/>
      <c r="BI28" s="997">
        <f>ROUND((AK28/T28)*$V$8,0)*T28</f>
        <v>15</v>
      </c>
      <c r="BJ28" s="1029"/>
      <c r="BK28" s="1030"/>
      <c r="BL28" s="1031"/>
      <c r="BM28" s="1030"/>
      <c r="BN28" s="1032"/>
      <c r="BO28" s="997">
        <f>T28*$V$9</f>
        <v>10</v>
      </c>
      <c r="BP28" s="1029"/>
      <c r="BQ28" s="1030"/>
      <c r="BR28" s="1031"/>
      <c r="BS28" s="1030"/>
      <c r="BT28" s="1032"/>
      <c r="BU28" s="1024"/>
      <c r="BV28" s="1029"/>
      <c r="BW28" s="1030"/>
      <c r="BX28" s="1031"/>
      <c r="BY28" s="1030"/>
      <c r="BZ28" s="1032"/>
      <c r="CA28" s="1018"/>
      <c r="CB28" s="1004"/>
      <c r="CC28" s="634"/>
      <c r="CD28" s="634"/>
      <c r="CE28" s="634"/>
      <c r="CF28" s="634"/>
      <c r="CG28" s="634"/>
      <c r="CH28" s="634"/>
      <c r="CI28" s="634"/>
      <c r="CJ28" s="634"/>
      <c r="CK28" s="634"/>
      <c r="CL28" s="634"/>
      <c r="CM28" s="634"/>
      <c r="CN28" s="634"/>
      <c r="CO28" s="634"/>
      <c r="CP28" s="634"/>
      <c r="CQ28" s="634"/>
      <c r="CR28" s="634"/>
      <c r="CS28" s="634"/>
      <c r="CT28" s="634"/>
      <c r="CU28" s="634"/>
      <c r="CV28" s="634"/>
      <c r="CW28" s="634"/>
      <c r="CX28" s="634"/>
      <c r="CY28" s="634"/>
      <c r="CZ28" s="634"/>
      <c r="DA28" s="634"/>
      <c r="DB28" s="634"/>
      <c r="DC28" s="634"/>
      <c r="DD28" s="634"/>
      <c r="DE28" s="634"/>
      <c r="DF28" s="634"/>
      <c r="DG28" s="634"/>
      <c r="DH28" s="634"/>
      <c r="DI28" s="634"/>
      <c r="DJ28" s="634"/>
      <c r="DK28" s="634"/>
      <c r="DL28" s="634"/>
      <c r="DM28" s="634"/>
      <c r="DN28" s="634"/>
      <c r="DO28" s="634"/>
      <c r="DP28" s="634"/>
      <c r="DQ28" s="634"/>
      <c r="DR28" s="634"/>
      <c r="DS28" s="634"/>
      <c r="DT28" s="634"/>
      <c r="DU28" s="634"/>
      <c r="DV28" s="634"/>
      <c r="DW28" s="634"/>
      <c r="DX28" s="634"/>
      <c r="DY28" s="634"/>
      <c r="DZ28" s="634"/>
      <c r="EA28" s="634"/>
      <c r="EB28" s="634"/>
      <c r="EC28" s="634"/>
      <c r="ED28" s="634"/>
      <c r="EE28" s="634"/>
      <c r="EF28" s="634"/>
      <c r="EG28" s="634"/>
      <c r="EH28" s="634"/>
      <c r="EI28" s="634"/>
      <c r="EJ28" s="634"/>
      <c r="EK28" s="634"/>
      <c r="EL28" s="634"/>
      <c r="EM28" s="634"/>
      <c r="EN28" s="634"/>
      <c r="EO28" s="634"/>
      <c r="EP28" s="634"/>
      <c r="EQ28" s="634"/>
      <c r="ER28" s="634"/>
      <c r="ES28" s="634"/>
      <c r="ET28" s="634"/>
      <c r="EU28" s="634"/>
      <c r="EV28" s="634"/>
      <c r="EW28" s="634"/>
      <c r="EX28" s="634"/>
      <c r="EY28" s="634"/>
      <c r="EZ28" s="634"/>
      <c r="FA28" s="634"/>
      <c r="FB28" s="634"/>
      <c r="FC28" s="634"/>
      <c r="FD28" s="634"/>
      <c r="FE28" s="634"/>
      <c r="FF28" s="634"/>
      <c r="FG28" s="634"/>
      <c r="FH28" s="634"/>
      <c r="FI28" s="634"/>
      <c r="FJ28" s="634"/>
      <c r="FK28" s="634"/>
      <c r="FL28" s="634"/>
      <c r="FM28" s="634"/>
      <c r="FN28" s="634"/>
      <c r="FO28" s="634"/>
      <c r="FP28" s="634"/>
      <c r="FQ28" s="634"/>
      <c r="FR28" s="634"/>
      <c r="FS28" s="634"/>
      <c r="FT28" s="634"/>
      <c r="FU28" s="634"/>
      <c r="FV28" s="634"/>
      <c r="FW28" s="634"/>
      <c r="FX28" s="634"/>
      <c r="FY28" s="634"/>
      <c r="FZ28" s="634"/>
      <c r="GA28" s="634"/>
      <c r="GB28" s="634"/>
      <c r="GC28" s="634"/>
      <c r="GD28" s="634"/>
      <c r="GE28" s="634"/>
      <c r="GF28" s="634"/>
      <c r="GG28" s="634"/>
    </row>
    <row r="29" spans="1:189" ht="7.5" customHeight="1">
      <c r="A29" s="980"/>
      <c r="B29" s="981"/>
      <c r="C29" s="2571"/>
      <c r="D29" s="2572"/>
      <c r="E29" s="2573"/>
      <c r="F29" s="2574"/>
      <c r="G29" s="2586" t="s">
        <v>231</v>
      </c>
      <c r="H29" s="2587"/>
      <c r="I29" s="2588">
        <v>12639</v>
      </c>
      <c r="J29" s="2589"/>
      <c r="K29" s="2590">
        <f t="shared" si="0"/>
        <v>12595.9</v>
      </c>
      <c r="L29" s="2591"/>
      <c r="M29" s="1019"/>
      <c r="N29" s="1020" t="s">
        <v>30</v>
      </c>
      <c r="O29" s="2591">
        <f t="shared" si="1"/>
        <v>12682.1</v>
      </c>
      <c r="P29" s="2591"/>
      <c r="Q29" s="1021"/>
      <c r="R29" s="1056">
        <v>86.2</v>
      </c>
      <c r="S29" s="1057"/>
      <c r="T29" s="1024">
        <v>4</v>
      </c>
      <c r="U29" s="1023"/>
      <c r="V29" s="1025" t="s">
        <v>192</v>
      </c>
      <c r="W29" s="1026">
        <v>15</v>
      </c>
      <c r="X29" s="1027"/>
      <c r="Y29" s="1028">
        <f>2*(W29+H3)</f>
        <v>44</v>
      </c>
      <c r="Z29" s="1029"/>
      <c r="AA29" s="1030"/>
      <c r="AB29" s="1031"/>
      <c r="AC29" s="1030"/>
      <c r="AD29" s="1032"/>
      <c r="AE29" s="1024">
        <f>(T29-2)*(W29+H3)</f>
        <v>44</v>
      </c>
      <c r="AF29" s="1029"/>
      <c r="AG29" s="1030"/>
      <c r="AH29" s="1031"/>
      <c r="AI29" s="1030"/>
      <c r="AJ29" s="1032"/>
      <c r="AK29" s="997">
        <f>ROUND((Y29+AE29)/T29/$V$5,0)*T29</f>
        <v>44</v>
      </c>
      <c r="AL29" s="1029"/>
      <c r="AM29" s="1033"/>
      <c r="AN29" s="1034"/>
      <c r="AO29" s="1033"/>
      <c r="AP29" s="1032"/>
      <c r="AQ29" s="997">
        <f>ROUND((Y29+AE29)/T29/$V$6,0)*T29</f>
        <v>44</v>
      </c>
      <c r="AR29" s="1029"/>
      <c r="AS29" s="1030"/>
      <c r="AT29" s="1031"/>
      <c r="AU29" s="1030"/>
      <c r="AV29" s="1032"/>
      <c r="AW29" s="1024">
        <v>1</v>
      </c>
      <c r="AX29" s="1029"/>
      <c r="AY29" s="1030"/>
      <c r="AZ29" s="1031"/>
      <c r="BA29" s="1030"/>
      <c r="BB29" s="1032"/>
      <c r="BC29" s="997">
        <f>ROUND((AK29/T29)*$V$7,0)*T29</f>
        <v>12</v>
      </c>
      <c r="BD29" s="1029"/>
      <c r="BE29" s="1030"/>
      <c r="BF29" s="1031"/>
      <c r="BG29" s="1030"/>
      <c r="BH29" s="1032"/>
      <c r="BI29" s="997">
        <f>ROUND((AK29/T29)*$V$8,0)*T29</f>
        <v>12</v>
      </c>
      <c r="BJ29" s="1029"/>
      <c r="BK29" s="1030"/>
      <c r="BL29" s="1031"/>
      <c r="BM29" s="1030"/>
      <c r="BN29" s="1032"/>
      <c r="BO29" s="997">
        <f>T29*$V$9</f>
        <v>8</v>
      </c>
      <c r="BP29" s="1029"/>
      <c r="BQ29" s="1030"/>
      <c r="BR29" s="1031"/>
      <c r="BS29" s="1030"/>
      <c r="BT29" s="1032"/>
      <c r="BU29" s="1024"/>
      <c r="BV29" s="1029"/>
      <c r="BW29" s="1030"/>
      <c r="BX29" s="1031"/>
      <c r="BY29" s="1030"/>
      <c r="BZ29" s="1032"/>
      <c r="CA29" s="1035"/>
      <c r="CB29" s="1036"/>
    </row>
    <row r="30" spans="1:189" s="634" customFormat="1" ht="7.5" customHeight="1">
      <c r="A30" s="1037"/>
      <c r="B30" s="1038"/>
      <c r="C30" s="2577"/>
      <c r="D30" s="2578"/>
      <c r="E30" s="2584"/>
      <c r="F30" s="2585"/>
      <c r="G30" s="2581" t="s">
        <v>142</v>
      </c>
      <c r="H30" s="2582"/>
      <c r="I30" s="2582"/>
      <c r="J30" s="2582"/>
      <c r="K30" s="2582"/>
      <c r="L30" s="2582"/>
      <c r="M30" s="2582"/>
      <c r="N30" s="2582"/>
      <c r="O30" s="2582"/>
      <c r="P30" s="2582"/>
      <c r="Q30" s="2583"/>
      <c r="R30" s="1039">
        <f>SUM(R25:R29)</f>
        <v>627.15000000000009</v>
      </c>
      <c r="S30" s="1040"/>
      <c r="T30" s="1041">
        <f>SUM(T25:T29)</f>
        <v>23</v>
      </c>
      <c r="U30" s="1040"/>
      <c r="V30" s="1042"/>
      <c r="W30" s="1043"/>
      <c r="X30" s="644"/>
      <c r="Y30" s="1044">
        <f>SUM(Y25:Y29)</f>
        <v>404</v>
      </c>
      <c r="Z30" s="1045"/>
      <c r="AA30" s="1046">
        <f>'3.1Cost by Sub-contractors'!L22</f>
        <v>61.62</v>
      </c>
      <c r="AB30" s="1047"/>
      <c r="AC30" s="1046">
        <f>Y30*AA30</f>
        <v>24894.48</v>
      </c>
      <c r="AD30" s="1048"/>
      <c r="AE30" s="1041">
        <f>SUM(AE25:AE29)</f>
        <v>198</v>
      </c>
      <c r="AF30" s="1045"/>
      <c r="AG30" s="1046">
        <f>'3.1Cost by Sub-contractors'!L23</f>
        <v>72.34</v>
      </c>
      <c r="AH30" s="1047"/>
      <c r="AI30" s="1046">
        <f>AE30*AG30</f>
        <v>14323.320000000002</v>
      </c>
      <c r="AJ30" s="1048"/>
      <c r="AK30" s="1041">
        <f>SUM(AK25:AK29)</f>
        <v>305</v>
      </c>
      <c r="AL30" s="1045"/>
      <c r="AM30" s="2671" t="str">
        <f>'3.1Cost by Sub-contractors'!L24</f>
        <v>-</v>
      </c>
      <c r="AN30" s="2672"/>
      <c r="AO30" s="2671" t="str">
        <f>'3.1Cost by Sub-contractors'!L24</f>
        <v>-</v>
      </c>
      <c r="AP30" s="2672"/>
      <c r="AQ30" s="1041">
        <f>SUM(AQ25:AQ29)</f>
        <v>305</v>
      </c>
      <c r="AR30" s="1045"/>
      <c r="AS30" s="1046">
        <f>'3.1Cost by Sub-contractors'!L25</f>
        <v>15.96</v>
      </c>
      <c r="AT30" s="1047"/>
      <c r="AU30" s="1046">
        <f>AQ30*AS30</f>
        <v>4867.8</v>
      </c>
      <c r="AV30" s="1048"/>
      <c r="AW30" s="1041">
        <f>SUM(AW25:AW29)</f>
        <v>3</v>
      </c>
      <c r="AX30" s="1045"/>
      <c r="AY30" s="1046">
        <f>'3.1Cost by Sub-contractors'!L26</f>
        <v>1072.75</v>
      </c>
      <c r="AZ30" s="1047"/>
      <c r="BA30" s="1046">
        <f>AW30*AY30</f>
        <v>3218.25</v>
      </c>
      <c r="BB30" s="1048"/>
      <c r="BC30" s="1041">
        <f>SUM(BC25:BC29)</f>
        <v>81</v>
      </c>
      <c r="BD30" s="1045"/>
      <c r="BE30" s="1046">
        <f>'3.1Cost by Sub-contractors'!L27</f>
        <v>44.07</v>
      </c>
      <c r="BF30" s="1047"/>
      <c r="BG30" s="1046">
        <f>BC30*BE30</f>
        <v>3569.67</v>
      </c>
      <c r="BH30" s="1048"/>
      <c r="BI30" s="1041">
        <f>SUM(BI25:BI29)</f>
        <v>81</v>
      </c>
      <c r="BJ30" s="1045"/>
      <c r="BK30" s="1046">
        <f>'3.1Cost by Sub-contractors'!L28</f>
        <v>27.87</v>
      </c>
      <c r="BL30" s="1047"/>
      <c r="BM30" s="1046">
        <f>BI30*BK30</f>
        <v>2257.4700000000003</v>
      </c>
      <c r="BN30" s="1048"/>
      <c r="BO30" s="1041">
        <f>SUM(BO25:BO29)</f>
        <v>46</v>
      </c>
      <c r="BP30" s="1045"/>
      <c r="BQ30" s="1046">
        <f>'3.1Cost by Sub-contractors'!L29</f>
        <v>118.81</v>
      </c>
      <c r="BR30" s="1047"/>
      <c r="BS30" s="1046">
        <f>BO30*BQ30</f>
        <v>5465.26</v>
      </c>
      <c r="BT30" s="1048"/>
      <c r="BU30" s="1041">
        <f>SUM(BU25:BU29)</f>
        <v>6</v>
      </c>
      <c r="BV30" s="1045"/>
      <c r="BW30" s="1046">
        <f>'3.1Cost by Sub-contractors'!L30</f>
        <v>145.26</v>
      </c>
      <c r="BX30" s="1047"/>
      <c r="BY30" s="1046">
        <f>BU30*BW30</f>
        <v>871.56</v>
      </c>
      <c r="BZ30" s="1048"/>
      <c r="CA30" s="1049"/>
      <c r="CB30" s="1050"/>
      <c r="CC30" s="633"/>
      <c r="CD30" s="633"/>
      <c r="CE30" s="633"/>
      <c r="CF30" s="633"/>
      <c r="CG30" s="633"/>
      <c r="CH30" s="633"/>
      <c r="CI30" s="633"/>
      <c r="CJ30" s="633"/>
      <c r="CK30" s="633"/>
      <c r="CL30" s="633"/>
      <c r="CM30" s="633"/>
      <c r="CN30" s="633"/>
      <c r="CO30" s="633"/>
      <c r="CP30" s="633"/>
      <c r="CQ30" s="633"/>
      <c r="CR30" s="633"/>
      <c r="CS30" s="633"/>
      <c r="CT30" s="633"/>
      <c r="CU30" s="633"/>
      <c r="CV30" s="633"/>
      <c r="CW30" s="633"/>
      <c r="CX30" s="633"/>
      <c r="CY30" s="633"/>
      <c r="CZ30" s="633"/>
      <c r="DA30" s="633"/>
      <c r="DB30" s="633"/>
      <c r="DC30" s="633"/>
      <c r="DD30" s="633"/>
      <c r="DE30" s="633"/>
      <c r="DF30" s="633"/>
      <c r="DG30" s="633"/>
      <c r="DH30" s="633"/>
      <c r="DI30" s="633"/>
      <c r="DJ30" s="633"/>
      <c r="DK30" s="633"/>
      <c r="DL30" s="633"/>
      <c r="DM30" s="633"/>
      <c r="DN30" s="633"/>
      <c r="DO30" s="633"/>
      <c r="DP30" s="633"/>
      <c r="DQ30" s="633"/>
      <c r="DR30" s="633"/>
      <c r="DS30" s="633"/>
      <c r="DT30" s="633"/>
      <c r="DU30" s="633"/>
      <c r="DV30" s="633"/>
      <c r="DW30" s="633"/>
      <c r="DX30" s="633"/>
      <c r="DY30" s="633"/>
      <c r="DZ30" s="633"/>
      <c r="EA30" s="633"/>
      <c r="EB30" s="633"/>
      <c r="EC30" s="633"/>
      <c r="ED30" s="633"/>
      <c r="EE30" s="633"/>
      <c r="EF30" s="633"/>
      <c r="EG30" s="633"/>
      <c r="EH30" s="633"/>
      <c r="EI30" s="633"/>
      <c r="EJ30" s="633"/>
      <c r="EK30" s="633"/>
      <c r="EL30" s="633"/>
      <c r="EM30" s="633"/>
      <c r="EN30" s="633"/>
      <c r="EO30" s="633"/>
      <c r="EP30" s="633"/>
      <c r="EQ30" s="633"/>
      <c r="ER30" s="633"/>
      <c r="ES30" s="633"/>
      <c r="ET30" s="633"/>
      <c r="EU30" s="633"/>
      <c r="EV30" s="633"/>
      <c r="EW30" s="633"/>
      <c r="EX30" s="633"/>
      <c r="EY30" s="633"/>
      <c r="EZ30" s="633"/>
      <c r="FA30" s="633"/>
      <c r="FB30" s="633"/>
      <c r="FC30" s="633"/>
      <c r="FD30" s="633"/>
      <c r="FE30" s="633"/>
      <c r="FF30" s="633"/>
      <c r="FG30" s="633"/>
      <c r="FH30" s="633"/>
      <c r="FI30" s="633"/>
      <c r="FJ30" s="633"/>
      <c r="FK30" s="633"/>
      <c r="FL30" s="633"/>
      <c r="FM30" s="633"/>
      <c r="FN30" s="633"/>
      <c r="FO30" s="633"/>
      <c r="FP30" s="633"/>
      <c r="FQ30" s="633"/>
      <c r="FR30" s="633"/>
      <c r="FS30" s="633"/>
      <c r="FT30" s="633"/>
      <c r="FU30" s="633"/>
      <c r="FV30" s="633"/>
      <c r="FW30" s="633"/>
      <c r="FX30" s="633"/>
      <c r="FY30" s="633"/>
      <c r="FZ30" s="633"/>
      <c r="GA30" s="633"/>
      <c r="GB30" s="633"/>
      <c r="GC30" s="633"/>
      <c r="GD30" s="633"/>
      <c r="GE30" s="633"/>
      <c r="GF30" s="633"/>
      <c r="GG30" s="633"/>
    </row>
    <row r="31" spans="1:189" ht="7.5" customHeight="1">
      <c r="A31" s="980"/>
      <c r="B31" s="981"/>
      <c r="C31" s="2571"/>
      <c r="D31" s="2572"/>
      <c r="E31" s="2575" t="str">
        <f>'4.1Plan'!D54</f>
        <v>ML02-2</v>
      </c>
      <c r="F31" s="2576"/>
      <c r="G31" s="2674" t="s">
        <v>232</v>
      </c>
      <c r="H31" s="2675"/>
      <c r="I31" s="2664">
        <v>13210</v>
      </c>
      <c r="J31" s="2678"/>
      <c r="K31" s="2666">
        <f t="shared" ref="K31:K36" si="2">I31-R31/2</f>
        <v>13140.85</v>
      </c>
      <c r="L31" s="2653"/>
      <c r="M31" s="982"/>
      <c r="N31" s="983" t="s">
        <v>30</v>
      </c>
      <c r="O31" s="2653">
        <f t="shared" ref="O31:O36" si="3">I31+R31/2</f>
        <v>13279.15</v>
      </c>
      <c r="P31" s="2653"/>
      <c r="Q31" s="984"/>
      <c r="R31" s="985">
        <v>138.30000000000001</v>
      </c>
      <c r="S31" s="986"/>
      <c r="T31" s="997">
        <v>6</v>
      </c>
      <c r="U31" s="986"/>
      <c r="V31" s="1053" t="s">
        <v>192</v>
      </c>
      <c r="W31" s="1054">
        <v>25</v>
      </c>
      <c r="X31" s="991"/>
      <c r="Y31" s="992">
        <f>T31*(W31+H3)</f>
        <v>192</v>
      </c>
      <c r="Z31" s="993"/>
      <c r="AA31" s="994"/>
      <c r="AB31" s="995"/>
      <c r="AC31" s="994"/>
      <c r="AD31" s="996"/>
      <c r="AE31" s="997"/>
      <c r="AF31" s="993"/>
      <c r="AG31" s="994"/>
      <c r="AH31" s="995"/>
      <c r="AI31" s="994"/>
      <c r="AJ31" s="996"/>
      <c r="AK31" s="997">
        <f t="shared" ref="AK31:AK36" si="4">ROUND((Y31+AE31)/T31/$V$5,0)*T31</f>
        <v>96</v>
      </c>
      <c r="AL31" s="993"/>
      <c r="AM31" s="998"/>
      <c r="AN31" s="999"/>
      <c r="AO31" s="998"/>
      <c r="AP31" s="996"/>
      <c r="AQ31" s="997">
        <f t="shared" ref="AQ31:AQ36" si="5">ROUND((Y31+AE31)/T31/$V$6,0)*T31</f>
        <v>96</v>
      </c>
      <c r="AR31" s="993"/>
      <c r="AS31" s="998"/>
      <c r="AT31" s="999"/>
      <c r="AU31" s="998"/>
      <c r="AV31" s="996"/>
      <c r="AW31" s="997"/>
      <c r="AX31" s="993"/>
      <c r="AY31" s="994"/>
      <c r="AZ31" s="995"/>
      <c r="BA31" s="994"/>
      <c r="BB31" s="996"/>
      <c r="BC31" s="997">
        <f t="shared" ref="BC31:BC36" si="6">ROUND((AK31/T31)*$V$7,0)*T31</f>
        <v>24</v>
      </c>
      <c r="BD31" s="993"/>
      <c r="BE31" s="994"/>
      <c r="BF31" s="995"/>
      <c r="BG31" s="994"/>
      <c r="BH31" s="996"/>
      <c r="BI31" s="997">
        <f t="shared" ref="BI31:BI36" si="7">ROUND((AK31/T31)*$V$8,0)*T31</f>
        <v>24</v>
      </c>
      <c r="BJ31" s="993"/>
      <c r="BK31" s="994"/>
      <c r="BL31" s="995"/>
      <c r="BM31" s="994"/>
      <c r="BN31" s="996"/>
      <c r="BO31" s="997">
        <f t="shared" ref="BO31:BO36" si="8">T31*$V$9</f>
        <v>12</v>
      </c>
      <c r="BP31" s="993"/>
      <c r="BQ31" s="994"/>
      <c r="BR31" s="995"/>
      <c r="BS31" s="994"/>
      <c r="BT31" s="996"/>
      <c r="BU31" s="997">
        <f>2*Y10</f>
        <v>4</v>
      </c>
      <c r="BV31" s="993"/>
      <c r="BW31" s="994"/>
      <c r="BX31" s="995"/>
      <c r="BY31" s="994"/>
      <c r="BZ31" s="996"/>
      <c r="CA31" s="1055"/>
      <c r="CB31" s="984" t="s">
        <v>233</v>
      </c>
    </row>
    <row r="32" spans="1:189" ht="7.5" customHeight="1">
      <c r="A32" s="980"/>
      <c r="B32" s="981"/>
      <c r="C32" s="2571"/>
      <c r="D32" s="2572"/>
      <c r="E32" s="2573"/>
      <c r="F32" s="2574"/>
      <c r="G32" s="2592" t="s">
        <v>234</v>
      </c>
      <c r="H32" s="2593"/>
      <c r="I32" s="2594">
        <v>13626</v>
      </c>
      <c r="J32" s="2595"/>
      <c r="K32" s="2596">
        <f t="shared" si="2"/>
        <v>13604.95</v>
      </c>
      <c r="L32" s="2597"/>
      <c r="M32" s="1002"/>
      <c r="N32" s="1003" t="s">
        <v>30</v>
      </c>
      <c r="O32" s="2597">
        <f t="shared" si="3"/>
        <v>13647.05</v>
      </c>
      <c r="P32" s="2597"/>
      <c r="Q32" s="1004"/>
      <c r="R32" s="1005">
        <v>42.1</v>
      </c>
      <c r="S32" s="1006"/>
      <c r="T32" s="997">
        <v>2</v>
      </c>
      <c r="U32" s="986"/>
      <c r="V32" s="1053" t="s">
        <v>192</v>
      </c>
      <c r="W32" s="1054">
        <v>15</v>
      </c>
      <c r="X32" s="991"/>
      <c r="Y32" s="992">
        <f>T32*(W32+H3)</f>
        <v>44</v>
      </c>
      <c r="Z32" s="993"/>
      <c r="AA32" s="994"/>
      <c r="AB32" s="995"/>
      <c r="AC32" s="994"/>
      <c r="AD32" s="996"/>
      <c r="AE32" s="997"/>
      <c r="AF32" s="993"/>
      <c r="AG32" s="994"/>
      <c r="AH32" s="995"/>
      <c r="AI32" s="994"/>
      <c r="AJ32" s="996"/>
      <c r="AK32" s="997">
        <f t="shared" si="4"/>
        <v>22</v>
      </c>
      <c r="AL32" s="993"/>
      <c r="AM32" s="998"/>
      <c r="AN32" s="999"/>
      <c r="AO32" s="998"/>
      <c r="AP32" s="996"/>
      <c r="AQ32" s="997">
        <f t="shared" si="5"/>
        <v>22</v>
      </c>
      <c r="AR32" s="1012"/>
      <c r="AS32" s="1016"/>
      <c r="AT32" s="1017"/>
      <c r="AU32" s="1016"/>
      <c r="AV32" s="1015"/>
      <c r="AW32" s="997"/>
      <c r="AX32" s="993"/>
      <c r="AY32" s="994"/>
      <c r="AZ32" s="995"/>
      <c r="BA32" s="994"/>
      <c r="BB32" s="996"/>
      <c r="BC32" s="997">
        <f t="shared" si="6"/>
        <v>6</v>
      </c>
      <c r="BD32" s="1012"/>
      <c r="BE32" s="1013"/>
      <c r="BF32" s="1014"/>
      <c r="BG32" s="1013"/>
      <c r="BH32" s="1015"/>
      <c r="BI32" s="997">
        <f t="shared" si="7"/>
        <v>6</v>
      </c>
      <c r="BJ32" s="993"/>
      <c r="BK32" s="994"/>
      <c r="BL32" s="995"/>
      <c r="BM32" s="994"/>
      <c r="BN32" s="996"/>
      <c r="BO32" s="997">
        <f t="shared" si="8"/>
        <v>4</v>
      </c>
      <c r="BP32" s="993"/>
      <c r="BQ32" s="994"/>
      <c r="BR32" s="995"/>
      <c r="BS32" s="994"/>
      <c r="BT32" s="996"/>
      <c r="BU32" s="997"/>
      <c r="BV32" s="993"/>
      <c r="BW32" s="994"/>
      <c r="BX32" s="995"/>
      <c r="BY32" s="994"/>
      <c r="BZ32" s="996"/>
      <c r="CA32" s="1018"/>
      <c r="CB32" s="1004"/>
    </row>
    <row r="33" spans="1:208" ht="7.5" customHeight="1">
      <c r="A33" s="980"/>
      <c r="B33" s="981"/>
      <c r="C33" s="2571"/>
      <c r="D33" s="2572"/>
      <c r="E33" s="2573"/>
      <c r="F33" s="2574"/>
      <c r="G33" s="2592" t="s">
        <v>235</v>
      </c>
      <c r="H33" s="2593"/>
      <c r="I33" s="2594">
        <v>14027</v>
      </c>
      <c r="J33" s="2595"/>
      <c r="K33" s="2596">
        <f t="shared" si="2"/>
        <v>13968.4</v>
      </c>
      <c r="L33" s="2597"/>
      <c r="M33" s="1002"/>
      <c r="N33" s="1003" t="s">
        <v>30</v>
      </c>
      <c r="O33" s="2597">
        <f t="shared" si="3"/>
        <v>14085.6</v>
      </c>
      <c r="P33" s="2597"/>
      <c r="Q33" s="1004"/>
      <c r="R33" s="1005">
        <v>117.2</v>
      </c>
      <c r="S33" s="1006"/>
      <c r="T33" s="1007">
        <v>4</v>
      </c>
      <c r="U33" s="1006"/>
      <c r="V33" s="1008" t="s">
        <v>192</v>
      </c>
      <c r="W33" s="1009">
        <v>20</v>
      </c>
      <c r="X33" s="1010"/>
      <c r="Y33" s="1011">
        <f>2*(W33+H3)</f>
        <v>54</v>
      </c>
      <c r="Z33" s="1012"/>
      <c r="AA33" s="1013"/>
      <c r="AB33" s="1014"/>
      <c r="AC33" s="1013"/>
      <c r="AD33" s="1015"/>
      <c r="AE33" s="1007">
        <f>(T33-2)*(W33+H3)</f>
        <v>54</v>
      </c>
      <c r="AF33" s="1012"/>
      <c r="AG33" s="1013"/>
      <c r="AH33" s="1014"/>
      <c r="AI33" s="1013"/>
      <c r="AJ33" s="1015"/>
      <c r="AK33" s="997">
        <f t="shared" si="4"/>
        <v>56</v>
      </c>
      <c r="AL33" s="1012"/>
      <c r="AM33" s="1016"/>
      <c r="AN33" s="1014"/>
      <c r="AO33" s="1013"/>
      <c r="AP33" s="1015"/>
      <c r="AQ33" s="997">
        <f t="shared" si="5"/>
        <v>56</v>
      </c>
      <c r="AR33" s="1012"/>
      <c r="AS33" s="1013"/>
      <c r="AT33" s="1014"/>
      <c r="AU33" s="1013"/>
      <c r="AV33" s="1015"/>
      <c r="AW33" s="1007">
        <v>1</v>
      </c>
      <c r="AX33" s="1012"/>
      <c r="AY33" s="1013"/>
      <c r="AZ33" s="1014"/>
      <c r="BA33" s="1013"/>
      <c r="BB33" s="1015"/>
      <c r="BC33" s="997">
        <f t="shared" si="6"/>
        <v>16</v>
      </c>
      <c r="BD33" s="1012"/>
      <c r="BE33" s="1013"/>
      <c r="BF33" s="1014"/>
      <c r="BG33" s="1013"/>
      <c r="BH33" s="1015"/>
      <c r="BI33" s="997">
        <f t="shared" si="7"/>
        <v>16</v>
      </c>
      <c r="BJ33" s="1012"/>
      <c r="BK33" s="1013"/>
      <c r="BL33" s="1014"/>
      <c r="BM33" s="1013"/>
      <c r="BN33" s="1015"/>
      <c r="BO33" s="997">
        <f t="shared" si="8"/>
        <v>8</v>
      </c>
      <c r="BP33" s="1012"/>
      <c r="BQ33" s="1013"/>
      <c r="BR33" s="1014"/>
      <c r="BS33" s="1013"/>
      <c r="BT33" s="1015"/>
      <c r="BU33" s="1007"/>
      <c r="BV33" s="1012"/>
      <c r="BW33" s="1013"/>
      <c r="BX33" s="1014"/>
      <c r="BY33" s="1013"/>
      <c r="BZ33" s="1015"/>
      <c r="CA33" s="1018"/>
      <c r="CB33" s="1004"/>
    </row>
    <row r="34" spans="1:208" ht="7.5" customHeight="1">
      <c r="A34" s="980"/>
      <c r="B34" s="981"/>
      <c r="C34" s="2571"/>
      <c r="D34" s="2572"/>
      <c r="E34" s="2573"/>
      <c r="F34" s="2574"/>
      <c r="G34" s="2592" t="s">
        <v>236</v>
      </c>
      <c r="H34" s="2593"/>
      <c r="I34" s="2594">
        <v>14873</v>
      </c>
      <c r="J34" s="2595"/>
      <c r="K34" s="2596">
        <f t="shared" si="2"/>
        <v>14814.4</v>
      </c>
      <c r="L34" s="2597"/>
      <c r="M34" s="1002"/>
      <c r="N34" s="1003" t="s">
        <v>30</v>
      </c>
      <c r="O34" s="2597">
        <f t="shared" si="3"/>
        <v>14931.6</v>
      </c>
      <c r="P34" s="2597"/>
      <c r="Q34" s="1004"/>
      <c r="R34" s="1005">
        <v>117.2</v>
      </c>
      <c r="S34" s="1006"/>
      <c r="T34" s="1007">
        <v>4</v>
      </c>
      <c r="U34" s="1006"/>
      <c r="V34" s="1008" t="s">
        <v>192</v>
      </c>
      <c r="W34" s="1009">
        <v>12</v>
      </c>
      <c r="X34" s="1010"/>
      <c r="Y34" s="1011">
        <f>T34*(W34+H3)</f>
        <v>76</v>
      </c>
      <c r="Z34" s="1012"/>
      <c r="AA34" s="1013"/>
      <c r="AB34" s="1014"/>
      <c r="AC34" s="1013"/>
      <c r="AD34" s="1015"/>
      <c r="AE34" s="1007"/>
      <c r="AF34" s="1012"/>
      <c r="AG34" s="1013"/>
      <c r="AH34" s="1014"/>
      <c r="AI34" s="1013"/>
      <c r="AJ34" s="1015"/>
      <c r="AK34" s="997">
        <f t="shared" si="4"/>
        <v>40</v>
      </c>
      <c r="AL34" s="1012"/>
      <c r="AM34" s="1016"/>
      <c r="AN34" s="1014"/>
      <c r="AO34" s="1013"/>
      <c r="AP34" s="1015"/>
      <c r="AQ34" s="997">
        <f t="shared" si="5"/>
        <v>40</v>
      </c>
      <c r="AR34" s="1029"/>
      <c r="AS34" s="1030"/>
      <c r="AT34" s="1031"/>
      <c r="AU34" s="1030"/>
      <c r="AV34" s="1032"/>
      <c r="AW34" s="1007"/>
      <c r="AX34" s="1012"/>
      <c r="AY34" s="1013"/>
      <c r="AZ34" s="1014"/>
      <c r="BA34" s="1013"/>
      <c r="BB34" s="1015"/>
      <c r="BC34" s="997">
        <f t="shared" si="6"/>
        <v>12</v>
      </c>
      <c r="BD34" s="1012"/>
      <c r="BE34" s="1013"/>
      <c r="BF34" s="1014"/>
      <c r="BG34" s="1013"/>
      <c r="BH34" s="1015"/>
      <c r="BI34" s="997">
        <f t="shared" si="7"/>
        <v>12</v>
      </c>
      <c r="BJ34" s="1012"/>
      <c r="BK34" s="1013"/>
      <c r="BL34" s="1014"/>
      <c r="BM34" s="1013"/>
      <c r="BN34" s="1015"/>
      <c r="BO34" s="997">
        <f t="shared" si="8"/>
        <v>8</v>
      </c>
      <c r="BP34" s="1012"/>
      <c r="BQ34" s="1013"/>
      <c r="BR34" s="1014"/>
      <c r="BS34" s="1013"/>
      <c r="BT34" s="1015"/>
      <c r="BU34" s="1007"/>
      <c r="BV34" s="1012"/>
      <c r="BW34" s="1013"/>
      <c r="BX34" s="1014"/>
      <c r="BY34" s="1013"/>
      <c r="BZ34" s="1015"/>
      <c r="CA34" s="1018"/>
      <c r="CB34" s="1004"/>
    </row>
    <row r="35" spans="1:208" ht="7.5" customHeight="1">
      <c r="A35" s="980"/>
      <c r="B35" s="981"/>
      <c r="C35" s="2571"/>
      <c r="D35" s="2572"/>
      <c r="E35" s="2573"/>
      <c r="F35" s="2574"/>
      <c r="G35" s="2592" t="s">
        <v>237</v>
      </c>
      <c r="H35" s="2593"/>
      <c r="I35" s="2594">
        <v>15171</v>
      </c>
      <c r="J35" s="2595"/>
      <c r="K35" s="2596">
        <f t="shared" si="2"/>
        <v>15112.4</v>
      </c>
      <c r="L35" s="2597"/>
      <c r="M35" s="1002"/>
      <c r="N35" s="1003" t="s">
        <v>30</v>
      </c>
      <c r="O35" s="2597">
        <f t="shared" si="3"/>
        <v>15229.6</v>
      </c>
      <c r="P35" s="2597"/>
      <c r="Q35" s="1004"/>
      <c r="R35" s="1005">
        <v>117.2</v>
      </c>
      <c r="S35" s="1006"/>
      <c r="T35" s="1007">
        <v>4</v>
      </c>
      <c r="U35" s="1006"/>
      <c r="V35" s="1008" t="s">
        <v>192</v>
      </c>
      <c r="W35" s="1009">
        <v>12</v>
      </c>
      <c r="X35" s="1010"/>
      <c r="Y35" s="1011">
        <f>T35*(W35+H3)</f>
        <v>76</v>
      </c>
      <c r="Z35" s="1012"/>
      <c r="AA35" s="1013"/>
      <c r="AB35" s="1014"/>
      <c r="AC35" s="1013"/>
      <c r="AD35" s="1015"/>
      <c r="AE35" s="1007"/>
      <c r="AF35" s="1012"/>
      <c r="AG35" s="1013"/>
      <c r="AH35" s="1014"/>
      <c r="AI35" s="1013"/>
      <c r="AJ35" s="1015"/>
      <c r="AK35" s="997">
        <f t="shared" si="4"/>
        <v>40</v>
      </c>
      <c r="AL35" s="1012"/>
      <c r="AM35" s="1016"/>
      <c r="AN35" s="1014"/>
      <c r="AO35" s="1013"/>
      <c r="AP35" s="1015"/>
      <c r="AQ35" s="997">
        <f t="shared" si="5"/>
        <v>40</v>
      </c>
      <c r="AR35" s="1029"/>
      <c r="AS35" s="1030"/>
      <c r="AT35" s="1031"/>
      <c r="AU35" s="1030"/>
      <c r="AV35" s="1032"/>
      <c r="AW35" s="1007"/>
      <c r="AX35" s="1012"/>
      <c r="AY35" s="1013"/>
      <c r="AZ35" s="1014"/>
      <c r="BA35" s="1013"/>
      <c r="BB35" s="1015"/>
      <c r="BC35" s="997">
        <f t="shared" si="6"/>
        <v>12</v>
      </c>
      <c r="BD35" s="1012"/>
      <c r="BE35" s="1013"/>
      <c r="BF35" s="1014"/>
      <c r="BG35" s="1013"/>
      <c r="BH35" s="1015"/>
      <c r="BI35" s="997">
        <f t="shared" si="7"/>
        <v>12</v>
      </c>
      <c r="BJ35" s="1012"/>
      <c r="BK35" s="1013"/>
      <c r="BL35" s="1014"/>
      <c r="BM35" s="1013"/>
      <c r="BN35" s="1015"/>
      <c r="BO35" s="997">
        <f t="shared" si="8"/>
        <v>8</v>
      </c>
      <c r="BP35" s="1012"/>
      <c r="BQ35" s="1013"/>
      <c r="BR35" s="1014"/>
      <c r="BS35" s="1013"/>
      <c r="BT35" s="1015"/>
      <c r="BU35" s="1007"/>
      <c r="BV35" s="1012"/>
      <c r="BW35" s="1013"/>
      <c r="BX35" s="1014"/>
      <c r="BY35" s="1013"/>
      <c r="BZ35" s="1015"/>
      <c r="CA35" s="1018"/>
      <c r="CB35" s="1004"/>
      <c r="CC35" s="634"/>
      <c r="CD35" s="634"/>
      <c r="CE35" s="634"/>
      <c r="CF35" s="634"/>
      <c r="CG35" s="634"/>
      <c r="CH35" s="634"/>
      <c r="CI35" s="634"/>
      <c r="CJ35" s="634"/>
      <c r="CK35" s="634"/>
      <c r="CL35" s="634"/>
      <c r="CM35" s="634"/>
      <c r="CN35" s="634"/>
      <c r="CO35" s="634"/>
      <c r="CP35" s="634"/>
      <c r="CQ35" s="634"/>
      <c r="CR35" s="634"/>
      <c r="CS35" s="634"/>
      <c r="CT35" s="634"/>
      <c r="CU35" s="634"/>
      <c r="CV35" s="634"/>
      <c r="CW35" s="634"/>
      <c r="CX35" s="634"/>
      <c r="CY35" s="634"/>
      <c r="CZ35" s="634"/>
      <c r="DA35" s="634"/>
      <c r="DB35" s="634"/>
      <c r="DC35" s="634"/>
      <c r="DD35" s="634"/>
      <c r="DE35" s="634"/>
      <c r="DF35" s="634"/>
      <c r="DG35" s="634"/>
      <c r="DH35" s="634"/>
      <c r="DI35" s="634"/>
      <c r="DJ35" s="634"/>
      <c r="DK35" s="634"/>
      <c r="DL35" s="634"/>
      <c r="DM35" s="634"/>
      <c r="DN35" s="634"/>
      <c r="DO35" s="634"/>
      <c r="DP35" s="634"/>
      <c r="DQ35" s="634"/>
      <c r="DR35" s="634"/>
      <c r="DS35" s="634"/>
      <c r="DT35" s="634"/>
      <c r="DU35" s="634"/>
      <c r="DV35" s="634"/>
      <c r="DW35" s="634"/>
      <c r="DX35" s="634"/>
      <c r="DY35" s="634"/>
      <c r="DZ35" s="634"/>
      <c r="EA35" s="634"/>
      <c r="EB35" s="634"/>
      <c r="EC35" s="634"/>
      <c r="ED35" s="634"/>
      <c r="EE35" s="634"/>
      <c r="EF35" s="634"/>
      <c r="EG35" s="634"/>
      <c r="EH35" s="634"/>
      <c r="EI35" s="634"/>
      <c r="EJ35" s="634"/>
      <c r="EK35" s="634"/>
      <c r="EL35" s="634"/>
      <c r="EM35" s="634"/>
      <c r="EN35" s="634"/>
      <c r="EO35" s="634"/>
      <c r="EP35" s="634"/>
      <c r="EQ35" s="634"/>
      <c r="ER35" s="634"/>
      <c r="ES35" s="634"/>
      <c r="ET35" s="634"/>
      <c r="EU35" s="634"/>
      <c r="EV35" s="634"/>
      <c r="EW35" s="634"/>
      <c r="EX35" s="634"/>
      <c r="EY35" s="634"/>
      <c r="EZ35" s="634"/>
      <c r="FA35" s="634"/>
      <c r="FB35" s="634"/>
      <c r="FC35" s="634"/>
      <c r="FD35" s="634"/>
      <c r="FE35" s="634"/>
      <c r="FF35" s="634"/>
      <c r="FG35" s="634"/>
      <c r="FH35" s="634"/>
      <c r="FI35" s="634"/>
      <c r="FJ35" s="634"/>
      <c r="FK35" s="634"/>
      <c r="FL35" s="634"/>
      <c r="FM35" s="634"/>
      <c r="FN35" s="634"/>
      <c r="FO35" s="634"/>
      <c r="FP35" s="634"/>
      <c r="FQ35" s="634"/>
      <c r="FR35" s="634"/>
      <c r="FS35" s="634"/>
      <c r="FT35" s="634"/>
      <c r="FU35" s="634"/>
      <c r="FV35" s="634"/>
      <c r="FW35" s="634"/>
      <c r="FX35" s="634"/>
      <c r="FY35" s="634"/>
      <c r="FZ35" s="634"/>
      <c r="GA35" s="634"/>
      <c r="GB35" s="634"/>
      <c r="GC35" s="634"/>
      <c r="GD35" s="634"/>
      <c r="GE35" s="634"/>
      <c r="GF35" s="634"/>
      <c r="GG35" s="634"/>
    </row>
    <row r="36" spans="1:208" ht="7.5" customHeight="1">
      <c r="A36" s="980"/>
      <c r="B36" s="981"/>
      <c r="C36" s="2571"/>
      <c r="D36" s="2572"/>
      <c r="E36" s="2573"/>
      <c r="F36" s="2574"/>
      <c r="G36" s="2586" t="s">
        <v>238</v>
      </c>
      <c r="H36" s="2587"/>
      <c r="I36" s="2588">
        <v>16497</v>
      </c>
      <c r="J36" s="2589"/>
      <c r="K36" s="2590">
        <f t="shared" si="2"/>
        <v>16438.400000000001</v>
      </c>
      <c r="L36" s="2591"/>
      <c r="M36" s="1019"/>
      <c r="N36" s="1020" t="s">
        <v>30</v>
      </c>
      <c r="O36" s="2591">
        <f t="shared" si="3"/>
        <v>16555.599999999999</v>
      </c>
      <c r="P36" s="2591"/>
      <c r="Q36" s="1021"/>
      <c r="R36" s="1056">
        <v>117.2</v>
      </c>
      <c r="S36" s="1057"/>
      <c r="T36" s="1083">
        <v>4</v>
      </c>
      <c r="U36" s="1084"/>
      <c r="V36" s="1085" t="s">
        <v>192</v>
      </c>
      <c r="W36" s="1086">
        <v>12</v>
      </c>
      <c r="X36" s="1087"/>
      <c r="Y36" s="1088">
        <f>2*(W36+H3)</f>
        <v>38</v>
      </c>
      <c r="Z36" s="1089"/>
      <c r="AA36" s="1090"/>
      <c r="AB36" s="1091"/>
      <c r="AC36" s="1090"/>
      <c r="AD36" s="1092"/>
      <c r="AE36" s="1083">
        <f>(T36-2)*(W36+H3)</f>
        <v>38</v>
      </c>
      <c r="AF36" s="1089"/>
      <c r="AG36" s="1090"/>
      <c r="AH36" s="1091"/>
      <c r="AI36" s="1090"/>
      <c r="AJ36" s="1092"/>
      <c r="AK36" s="997">
        <f t="shared" si="4"/>
        <v>40</v>
      </c>
      <c r="AL36" s="1089"/>
      <c r="AM36" s="1093"/>
      <c r="AN36" s="1091"/>
      <c r="AO36" s="1090"/>
      <c r="AP36" s="1092"/>
      <c r="AQ36" s="997">
        <f t="shared" si="5"/>
        <v>40</v>
      </c>
      <c r="AR36" s="1089"/>
      <c r="AS36" s="1090"/>
      <c r="AT36" s="1091"/>
      <c r="AU36" s="1090"/>
      <c r="AV36" s="1092"/>
      <c r="AW36" s="1083">
        <v>1</v>
      </c>
      <c r="AX36" s="1089"/>
      <c r="AY36" s="1090"/>
      <c r="AZ36" s="1091"/>
      <c r="BA36" s="1090"/>
      <c r="BB36" s="1092"/>
      <c r="BC36" s="997">
        <f t="shared" si="6"/>
        <v>12</v>
      </c>
      <c r="BD36" s="1089"/>
      <c r="BE36" s="1090"/>
      <c r="BF36" s="1091"/>
      <c r="BG36" s="1090"/>
      <c r="BH36" s="1092"/>
      <c r="BI36" s="997">
        <f t="shared" si="7"/>
        <v>12</v>
      </c>
      <c r="BJ36" s="1089"/>
      <c r="BK36" s="1090"/>
      <c r="BL36" s="1091"/>
      <c r="BM36" s="1090"/>
      <c r="BN36" s="1092"/>
      <c r="BO36" s="997">
        <f t="shared" si="8"/>
        <v>8</v>
      </c>
      <c r="BP36" s="1089"/>
      <c r="BQ36" s="1090"/>
      <c r="BR36" s="1091"/>
      <c r="BS36" s="1090"/>
      <c r="BT36" s="1092"/>
      <c r="BU36" s="1083"/>
      <c r="BV36" s="1089"/>
      <c r="BW36" s="1090"/>
      <c r="BX36" s="1091"/>
      <c r="BY36" s="1090"/>
      <c r="BZ36" s="1092"/>
      <c r="CA36" s="1035"/>
      <c r="CB36" s="1036"/>
    </row>
    <row r="37" spans="1:208" s="634" customFormat="1" ht="7.5" customHeight="1">
      <c r="A37" s="1037"/>
      <c r="B37" s="1038"/>
      <c r="C37" s="2579"/>
      <c r="D37" s="2580"/>
      <c r="E37" s="2584"/>
      <c r="F37" s="2585"/>
      <c r="G37" s="2581" t="s">
        <v>142</v>
      </c>
      <c r="H37" s="2582"/>
      <c r="I37" s="2582"/>
      <c r="J37" s="2582"/>
      <c r="K37" s="2582"/>
      <c r="L37" s="2582"/>
      <c r="M37" s="2582"/>
      <c r="N37" s="2582"/>
      <c r="O37" s="2582"/>
      <c r="P37" s="2582"/>
      <c r="Q37" s="2583"/>
      <c r="R37" s="1039">
        <f>SUM(R31:R36)</f>
        <v>649.20000000000005</v>
      </c>
      <c r="S37" s="1040"/>
      <c r="T37" s="1041">
        <f>SUM(T31:T36)</f>
        <v>24</v>
      </c>
      <c r="U37" s="1040"/>
      <c r="V37" s="1042"/>
      <c r="W37" s="1043"/>
      <c r="X37" s="644"/>
      <c r="Y37" s="1044">
        <f>SUM(Y31:Y36)</f>
        <v>480</v>
      </c>
      <c r="Z37" s="1045"/>
      <c r="AA37" s="1046">
        <f>'3.1Cost by Sub-contractors'!L22</f>
        <v>61.62</v>
      </c>
      <c r="AB37" s="1047"/>
      <c r="AC37" s="1046">
        <f>Y37*AA37</f>
        <v>29577.599999999999</v>
      </c>
      <c r="AD37" s="1048"/>
      <c r="AE37" s="1041">
        <f>SUM(AE31:AE36)</f>
        <v>92</v>
      </c>
      <c r="AF37" s="1045"/>
      <c r="AG37" s="1046">
        <f>'3.1Cost by Sub-contractors'!L23</f>
        <v>72.34</v>
      </c>
      <c r="AH37" s="1047"/>
      <c r="AI37" s="1046">
        <f>AE37*AG37</f>
        <v>6655.2800000000007</v>
      </c>
      <c r="AJ37" s="1048"/>
      <c r="AK37" s="1041">
        <f>SUM(AK31:AK36)</f>
        <v>294</v>
      </c>
      <c r="AL37" s="1045"/>
      <c r="AM37" s="2671" t="str">
        <f>'3.1Cost by Sub-contractors'!L24</f>
        <v>-</v>
      </c>
      <c r="AN37" s="2672"/>
      <c r="AO37" s="2671" t="str">
        <f>'3.1Cost by Sub-contractors'!L24</f>
        <v>-</v>
      </c>
      <c r="AP37" s="2672"/>
      <c r="AQ37" s="1041">
        <f>SUM(AQ31:AQ36)</f>
        <v>294</v>
      </c>
      <c r="AR37" s="1045"/>
      <c r="AS37" s="1046">
        <f>'3.1Cost by Sub-contractors'!L25</f>
        <v>15.96</v>
      </c>
      <c r="AT37" s="1047"/>
      <c r="AU37" s="1046">
        <f>AQ37*AS37</f>
        <v>4692.2400000000007</v>
      </c>
      <c r="AV37" s="1048"/>
      <c r="AW37" s="1041">
        <f>SUM(AW31:AW36)</f>
        <v>2</v>
      </c>
      <c r="AX37" s="1045"/>
      <c r="AY37" s="1046">
        <f>'3.1Cost by Sub-contractors'!L26</f>
        <v>1072.75</v>
      </c>
      <c r="AZ37" s="1047"/>
      <c r="BA37" s="1046">
        <f>AW37*AY37</f>
        <v>2145.5</v>
      </c>
      <c r="BB37" s="1048"/>
      <c r="BC37" s="1041">
        <f>SUM(BC31:BC36)</f>
        <v>82</v>
      </c>
      <c r="BD37" s="1045"/>
      <c r="BE37" s="1046">
        <f>'3.1Cost by Sub-contractors'!L27</f>
        <v>44.07</v>
      </c>
      <c r="BF37" s="1047"/>
      <c r="BG37" s="1046">
        <f>BC37*BE37</f>
        <v>3613.7400000000002</v>
      </c>
      <c r="BH37" s="1048"/>
      <c r="BI37" s="1041">
        <f>SUM(BI31:BI36)</f>
        <v>82</v>
      </c>
      <c r="BJ37" s="1045"/>
      <c r="BK37" s="1046">
        <f>'3.1Cost by Sub-contractors'!L28</f>
        <v>27.87</v>
      </c>
      <c r="BL37" s="1047"/>
      <c r="BM37" s="1046">
        <f>BI37*BK37</f>
        <v>2285.34</v>
      </c>
      <c r="BN37" s="1048"/>
      <c r="BO37" s="1041">
        <f>SUM(BO31:BO36)</f>
        <v>48</v>
      </c>
      <c r="BP37" s="1045"/>
      <c r="BQ37" s="1046">
        <f>'3.1Cost by Sub-contractors'!L29</f>
        <v>118.81</v>
      </c>
      <c r="BR37" s="1047"/>
      <c r="BS37" s="1046">
        <f>BO37*BQ37</f>
        <v>5702.88</v>
      </c>
      <c r="BT37" s="1048"/>
      <c r="BU37" s="1041">
        <f>SUM(BU31:BU36)</f>
        <v>4</v>
      </c>
      <c r="BV37" s="1045"/>
      <c r="BW37" s="1046">
        <f>'3.1Cost by Sub-contractors'!L30</f>
        <v>145.26</v>
      </c>
      <c r="BX37" s="1047"/>
      <c r="BY37" s="1046">
        <f>BU37*BW37</f>
        <v>581.04</v>
      </c>
      <c r="BZ37" s="1048"/>
      <c r="CA37" s="1049"/>
      <c r="CB37" s="1050"/>
      <c r="CC37" s="633"/>
      <c r="CD37" s="633"/>
      <c r="CE37" s="633"/>
      <c r="CF37" s="633"/>
      <c r="CG37" s="633"/>
      <c r="CH37" s="633"/>
      <c r="CI37" s="633"/>
      <c r="CJ37" s="633"/>
      <c r="CK37" s="633"/>
      <c r="CL37" s="633"/>
      <c r="CM37" s="633"/>
      <c r="CN37" s="633"/>
      <c r="CO37" s="633"/>
      <c r="CP37" s="633"/>
      <c r="CQ37" s="633"/>
      <c r="CR37" s="633"/>
      <c r="CS37" s="633"/>
      <c r="CT37" s="633"/>
      <c r="CU37" s="633"/>
      <c r="CV37" s="633"/>
      <c r="CW37" s="633"/>
      <c r="CX37" s="633"/>
      <c r="CY37" s="633"/>
      <c r="CZ37" s="633"/>
      <c r="DA37" s="633"/>
      <c r="DB37" s="633"/>
      <c r="DC37" s="633"/>
      <c r="DD37" s="633"/>
      <c r="DE37" s="633"/>
      <c r="DF37" s="633"/>
      <c r="DG37" s="633"/>
      <c r="DH37" s="633"/>
      <c r="DI37" s="633"/>
      <c r="DJ37" s="633"/>
      <c r="DK37" s="633"/>
      <c r="DL37" s="633"/>
      <c r="DM37" s="633"/>
      <c r="DN37" s="633"/>
      <c r="DO37" s="633"/>
      <c r="DP37" s="633"/>
      <c r="DQ37" s="633"/>
      <c r="DR37" s="633"/>
      <c r="DS37" s="633"/>
      <c r="DT37" s="633"/>
      <c r="DU37" s="633"/>
      <c r="DV37" s="633"/>
      <c r="DW37" s="633"/>
      <c r="DX37" s="633"/>
      <c r="DY37" s="633"/>
      <c r="DZ37" s="633"/>
      <c r="EA37" s="633"/>
      <c r="EB37" s="633"/>
      <c r="EC37" s="633"/>
      <c r="ED37" s="633"/>
      <c r="EE37" s="633"/>
      <c r="EF37" s="633"/>
      <c r="EG37" s="633"/>
      <c r="EH37" s="633"/>
      <c r="EI37" s="633"/>
      <c r="EJ37" s="633"/>
      <c r="EK37" s="633"/>
      <c r="EL37" s="633"/>
      <c r="EM37" s="633"/>
      <c r="EN37" s="633"/>
      <c r="EO37" s="633"/>
      <c r="EP37" s="633"/>
      <c r="EQ37" s="633"/>
      <c r="ER37" s="633"/>
      <c r="ES37" s="633"/>
      <c r="ET37" s="633"/>
      <c r="EU37" s="633"/>
      <c r="EV37" s="633"/>
      <c r="EW37" s="633"/>
      <c r="EX37" s="633"/>
      <c r="EY37" s="633"/>
      <c r="EZ37" s="633"/>
      <c r="FA37" s="633"/>
      <c r="FB37" s="633"/>
      <c r="FC37" s="633"/>
      <c r="FD37" s="633"/>
      <c r="FE37" s="633"/>
      <c r="FF37" s="633"/>
      <c r="FG37" s="633"/>
      <c r="FH37" s="633"/>
      <c r="FI37" s="633"/>
      <c r="FJ37" s="633"/>
      <c r="FK37" s="633"/>
      <c r="FL37" s="633"/>
      <c r="FM37" s="633"/>
      <c r="FN37" s="633"/>
      <c r="FO37" s="633"/>
      <c r="FP37" s="633"/>
      <c r="FQ37" s="633"/>
      <c r="FR37" s="633"/>
      <c r="FS37" s="633"/>
      <c r="FT37" s="633"/>
      <c r="FU37" s="633"/>
      <c r="FV37" s="633"/>
      <c r="FW37" s="633"/>
      <c r="FX37" s="633"/>
      <c r="FY37" s="633"/>
      <c r="FZ37" s="633"/>
      <c r="GA37" s="633"/>
      <c r="GB37" s="633"/>
      <c r="GC37" s="633"/>
      <c r="GD37" s="633"/>
      <c r="GE37" s="633"/>
      <c r="GF37" s="633"/>
      <c r="GG37" s="633"/>
    </row>
    <row r="38" spans="1:208" ht="7.5" customHeight="1">
      <c r="A38" s="980"/>
      <c r="B38" s="981"/>
      <c r="C38" s="2615" t="str">
        <f>'4.1Plan'!C70</f>
        <v>PKG03</v>
      </c>
      <c r="D38" s="2616"/>
      <c r="E38" s="2575" t="str">
        <f>'4.1Plan'!D70</f>
        <v>ML03-1</v>
      </c>
      <c r="F38" s="2576"/>
      <c r="G38" s="2674" t="s">
        <v>239</v>
      </c>
      <c r="H38" s="2675"/>
      <c r="I38" s="2676">
        <v>17662</v>
      </c>
      <c r="J38" s="2679"/>
      <c r="K38" s="2673">
        <f t="shared" ref="K38:K44" si="9">I38-R38/2</f>
        <v>17181</v>
      </c>
      <c r="L38" s="2668"/>
      <c r="M38" s="1051"/>
      <c r="N38" s="1052" t="s">
        <v>30</v>
      </c>
      <c r="O38" s="2668">
        <f t="shared" ref="O38:O44" si="10">I38+R38/2</f>
        <v>18143</v>
      </c>
      <c r="P38" s="2668"/>
      <c r="Q38" s="1001"/>
      <c r="R38" s="1074">
        <v>962</v>
      </c>
      <c r="S38" s="988"/>
      <c r="T38" s="987">
        <v>16</v>
      </c>
      <c r="U38" s="988"/>
      <c r="V38" s="989" t="s">
        <v>192</v>
      </c>
      <c r="W38" s="990">
        <v>40</v>
      </c>
      <c r="X38" s="988"/>
      <c r="Y38" s="1076">
        <f>2*(W38+H3)</f>
        <v>94</v>
      </c>
      <c r="Z38" s="1077"/>
      <c r="AA38" s="1078"/>
      <c r="AB38" s="1079"/>
      <c r="AC38" s="1078"/>
      <c r="AD38" s="1080"/>
      <c r="AE38" s="987">
        <f>(T38-2)*(W38+H3)</f>
        <v>658</v>
      </c>
      <c r="AF38" s="1077"/>
      <c r="AG38" s="1078"/>
      <c r="AH38" s="1079"/>
      <c r="AI38" s="1078"/>
      <c r="AJ38" s="1080"/>
      <c r="AK38" s="997">
        <f t="shared" ref="AK38:AK45" si="11">ROUND((Y38+AE38)/T38/$V$5,0)*T38</f>
        <v>384</v>
      </c>
      <c r="AL38" s="1077"/>
      <c r="AM38" s="1081"/>
      <c r="AN38" s="1079"/>
      <c r="AO38" s="1078"/>
      <c r="AP38" s="1080"/>
      <c r="AQ38" s="987">
        <f t="shared" ref="AQ38:AQ45" si="12">ROUND((Y38+AE38)/T38/$V$6,0)*T38</f>
        <v>384</v>
      </c>
      <c r="AR38" s="1077"/>
      <c r="AS38" s="1081"/>
      <c r="AT38" s="1082"/>
      <c r="AU38" s="1081"/>
      <c r="AV38" s="1080"/>
      <c r="AW38" s="987">
        <v>1</v>
      </c>
      <c r="AX38" s="1077"/>
      <c r="AY38" s="1078"/>
      <c r="AZ38" s="1079"/>
      <c r="BA38" s="1078"/>
      <c r="BB38" s="1080"/>
      <c r="BC38" s="997">
        <f t="shared" ref="BC38:BC45" si="13">ROUND((AK38/T38)*$V$7,0)*T38</f>
        <v>96</v>
      </c>
      <c r="BD38" s="1077"/>
      <c r="BE38" s="1078"/>
      <c r="BF38" s="1079"/>
      <c r="BG38" s="1078"/>
      <c r="BH38" s="1080"/>
      <c r="BI38" s="997">
        <f t="shared" ref="BI38:BI45" si="14">ROUND((AK38/T38)*$V$8,0)*T38</f>
        <v>96</v>
      </c>
      <c r="BJ38" s="1077"/>
      <c r="BK38" s="1078"/>
      <c r="BL38" s="1079"/>
      <c r="BM38" s="1078"/>
      <c r="BN38" s="1080"/>
      <c r="BO38" s="987">
        <f t="shared" ref="BO38:BO45" si="15">T38*$V$9</f>
        <v>32</v>
      </c>
      <c r="BP38" s="1077"/>
      <c r="BQ38" s="1078"/>
      <c r="BR38" s="1079"/>
      <c r="BS38" s="1078"/>
      <c r="BT38" s="1080"/>
      <c r="BU38" s="987"/>
      <c r="BV38" s="1077"/>
      <c r="BW38" s="1078"/>
      <c r="BX38" s="1079"/>
      <c r="BY38" s="1078"/>
      <c r="BZ38" s="1080"/>
      <c r="CA38" s="1000"/>
      <c r="CB38" s="1001"/>
    </row>
    <row r="39" spans="1:208" ht="7.5" customHeight="1">
      <c r="A39" s="980"/>
      <c r="B39" s="981"/>
      <c r="C39" s="2571"/>
      <c r="D39" s="2572"/>
      <c r="E39" s="2573"/>
      <c r="F39" s="2574"/>
      <c r="G39" s="2592" t="s">
        <v>240</v>
      </c>
      <c r="H39" s="2593"/>
      <c r="I39" s="2594">
        <v>18319</v>
      </c>
      <c r="J39" s="2595"/>
      <c r="K39" s="2596">
        <f t="shared" si="9"/>
        <v>18275.900000000001</v>
      </c>
      <c r="L39" s="2597"/>
      <c r="M39" s="1002"/>
      <c r="N39" s="1003" t="s">
        <v>30</v>
      </c>
      <c r="O39" s="2597">
        <f t="shared" si="10"/>
        <v>18362.099999999999</v>
      </c>
      <c r="P39" s="2597"/>
      <c r="Q39" s="1004"/>
      <c r="R39" s="1005">
        <v>86.2</v>
      </c>
      <c r="S39" s="1006"/>
      <c r="T39" s="1007">
        <v>4</v>
      </c>
      <c r="U39" s="1006"/>
      <c r="V39" s="1008" t="s">
        <v>192</v>
      </c>
      <c r="W39" s="1009">
        <v>24</v>
      </c>
      <c r="X39" s="1006"/>
      <c r="Y39" s="1011">
        <f>T39*(W39+H3)</f>
        <v>124</v>
      </c>
      <c r="Z39" s="1012"/>
      <c r="AA39" s="1013"/>
      <c r="AB39" s="1014"/>
      <c r="AC39" s="1013"/>
      <c r="AD39" s="1015"/>
      <c r="AE39" s="1007"/>
      <c r="AF39" s="1012"/>
      <c r="AG39" s="1013"/>
      <c r="AH39" s="1014"/>
      <c r="AI39" s="1013"/>
      <c r="AJ39" s="1015"/>
      <c r="AK39" s="997">
        <f t="shared" si="11"/>
        <v>64</v>
      </c>
      <c r="AL39" s="1012"/>
      <c r="AM39" s="1016"/>
      <c r="AN39" s="1014"/>
      <c r="AO39" s="1013"/>
      <c r="AP39" s="1015"/>
      <c r="AQ39" s="997">
        <f t="shared" si="12"/>
        <v>64</v>
      </c>
      <c r="AR39" s="1012"/>
      <c r="AS39" s="1016"/>
      <c r="AT39" s="1017"/>
      <c r="AU39" s="1016"/>
      <c r="AV39" s="1015"/>
      <c r="AW39" s="1007"/>
      <c r="AX39" s="1012"/>
      <c r="AY39" s="1013"/>
      <c r="AZ39" s="1014"/>
      <c r="BA39" s="1013"/>
      <c r="BB39" s="1015"/>
      <c r="BC39" s="997">
        <f t="shared" si="13"/>
        <v>16</v>
      </c>
      <c r="BD39" s="1012"/>
      <c r="BE39" s="1013"/>
      <c r="BF39" s="1014"/>
      <c r="BG39" s="1013"/>
      <c r="BH39" s="1015"/>
      <c r="BI39" s="997">
        <f t="shared" si="14"/>
        <v>16</v>
      </c>
      <c r="BJ39" s="1012"/>
      <c r="BK39" s="1013"/>
      <c r="BL39" s="1014"/>
      <c r="BM39" s="1013"/>
      <c r="BN39" s="1015"/>
      <c r="BO39" s="1007">
        <f t="shared" si="15"/>
        <v>8</v>
      </c>
      <c r="BP39" s="1012"/>
      <c r="BQ39" s="1013"/>
      <c r="BR39" s="1014"/>
      <c r="BS39" s="1013"/>
      <c r="BT39" s="1015"/>
      <c r="BU39" s="1007"/>
      <c r="BV39" s="1012"/>
      <c r="BW39" s="1013"/>
      <c r="BX39" s="1014"/>
      <c r="BY39" s="1013"/>
      <c r="BZ39" s="1015"/>
      <c r="CA39" s="1018"/>
      <c r="CB39" s="1004"/>
    </row>
    <row r="40" spans="1:208" ht="7.5" customHeight="1">
      <c r="A40" s="980"/>
      <c r="B40" s="981"/>
      <c r="C40" s="2571"/>
      <c r="D40" s="2572"/>
      <c r="E40" s="2573"/>
      <c r="F40" s="2574"/>
      <c r="G40" s="2592" t="s">
        <v>241</v>
      </c>
      <c r="H40" s="2593"/>
      <c r="I40" s="2594">
        <v>18612</v>
      </c>
      <c r="J40" s="2595"/>
      <c r="K40" s="2596">
        <f t="shared" si="9"/>
        <v>18580.924999999999</v>
      </c>
      <c r="L40" s="2597"/>
      <c r="M40" s="1002"/>
      <c r="N40" s="1003" t="s">
        <v>30</v>
      </c>
      <c r="O40" s="2597">
        <f t="shared" si="10"/>
        <v>18643.075000000001</v>
      </c>
      <c r="P40" s="2597"/>
      <c r="Q40" s="1004"/>
      <c r="R40" s="1005">
        <v>62.15</v>
      </c>
      <c r="S40" s="1006"/>
      <c r="T40" s="1007">
        <v>3</v>
      </c>
      <c r="U40" s="1006"/>
      <c r="V40" s="1008" t="s">
        <v>192</v>
      </c>
      <c r="W40" s="1009">
        <v>24</v>
      </c>
      <c r="X40" s="1006"/>
      <c r="Y40" s="1011">
        <f>T40*(W40+H3)</f>
        <v>93</v>
      </c>
      <c r="Z40" s="1012"/>
      <c r="AA40" s="1013"/>
      <c r="AB40" s="1014"/>
      <c r="AC40" s="1013"/>
      <c r="AD40" s="1015"/>
      <c r="AE40" s="1007"/>
      <c r="AF40" s="1012"/>
      <c r="AG40" s="1013"/>
      <c r="AH40" s="1014"/>
      <c r="AI40" s="1013"/>
      <c r="AJ40" s="1015"/>
      <c r="AK40" s="997">
        <f t="shared" si="11"/>
        <v>48</v>
      </c>
      <c r="AL40" s="1012"/>
      <c r="AM40" s="1016"/>
      <c r="AN40" s="1014"/>
      <c r="AO40" s="1013"/>
      <c r="AP40" s="1015"/>
      <c r="AQ40" s="997">
        <f t="shared" si="12"/>
        <v>48</v>
      </c>
      <c r="AR40" s="1012"/>
      <c r="AS40" s="1013"/>
      <c r="AT40" s="1014"/>
      <c r="AU40" s="1013"/>
      <c r="AV40" s="1015"/>
      <c r="AW40" s="1007"/>
      <c r="AX40" s="1012"/>
      <c r="AY40" s="1013"/>
      <c r="AZ40" s="1014"/>
      <c r="BA40" s="1013"/>
      <c r="BB40" s="1015"/>
      <c r="BC40" s="997">
        <f t="shared" si="13"/>
        <v>12</v>
      </c>
      <c r="BD40" s="1012"/>
      <c r="BE40" s="1013"/>
      <c r="BF40" s="1014"/>
      <c r="BG40" s="1013"/>
      <c r="BH40" s="1015"/>
      <c r="BI40" s="997">
        <f t="shared" si="14"/>
        <v>12</v>
      </c>
      <c r="BJ40" s="1012"/>
      <c r="BK40" s="1013"/>
      <c r="BL40" s="1014"/>
      <c r="BM40" s="1013"/>
      <c r="BN40" s="1015"/>
      <c r="BO40" s="1007">
        <f t="shared" si="15"/>
        <v>6</v>
      </c>
      <c r="BP40" s="1012"/>
      <c r="BQ40" s="1013"/>
      <c r="BR40" s="1014"/>
      <c r="BS40" s="1013"/>
      <c r="BT40" s="1015"/>
      <c r="BU40" s="1007"/>
      <c r="BV40" s="1012"/>
      <c r="BW40" s="1013"/>
      <c r="BX40" s="1014"/>
      <c r="BY40" s="1013"/>
      <c r="BZ40" s="1015"/>
      <c r="CA40" s="1018"/>
      <c r="CB40" s="1004"/>
    </row>
    <row r="41" spans="1:208" ht="7.5" customHeight="1">
      <c r="A41" s="980"/>
      <c r="B41" s="981"/>
      <c r="C41" s="2571"/>
      <c r="D41" s="2572"/>
      <c r="E41" s="2573"/>
      <c r="F41" s="2574"/>
      <c r="G41" s="2592" t="s">
        <v>242</v>
      </c>
      <c r="H41" s="2593"/>
      <c r="I41" s="2594">
        <v>18831</v>
      </c>
      <c r="J41" s="2595"/>
      <c r="K41" s="2596">
        <f t="shared" si="9"/>
        <v>18787.900000000001</v>
      </c>
      <c r="L41" s="2597"/>
      <c r="M41" s="1002"/>
      <c r="N41" s="1003" t="s">
        <v>30</v>
      </c>
      <c r="O41" s="2597">
        <f t="shared" si="10"/>
        <v>18874.099999999999</v>
      </c>
      <c r="P41" s="2597"/>
      <c r="Q41" s="1004"/>
      <c r="R41" s="1005">
        <v>86.2</v>
      </c>
      <c r="S41" s="1006"/>
      <c r="T41" s="1007">
        <v>4</v>
      </c>
      <c r="U41" s="1006"/>
      <c r="V41" s="1008" t="s">
        <v>192</v>
      </c>
      <c r="W41" s="1009">
        <v>24</v>
      </c>
      <c r="X41" s="1006"/>
      <c r="Y41" s="1011">
        <f>T41*(W41+H3)</f>
        <v>124</v>
      </c>
      <c r="Z41" s="1012"/>
      <c r="AA41" s="1013"/>
      <c r="AB41" s="1014"/>
      <c r="AC41" s="1013"/>
      <c r="AD41" s="1015"/>
      <c r="AE41" s="1007"/>
      <c r="AF41" s="1012"/>
      <c r="AG41" s="1013"/>
      <c r="AH41" s="1014"/>
      <c r="AI41" s="1013"/>
      <c r="AJ41" s="1015"/>
      <c r="AK41" s="997">
        <f t="shared" si="11"/>
        <v>64</v>
      </c>
      <c r="AL41" s="1012"/>
      <c r="AM41" s="1016"/>
      <c r="AN41" s="1014"/>
      <c r="AO41" s="1013"/>
      <c r="AP41" s="1015"/>
      <c r="AQ41" s="997">
        <f t="shared" si="12"/>
        <v>64</v>
      </c>
      <c r="AR41" s="1012"/>
      <c r="AS41" s="1013"/>
      <c r="AT41" s="1014"/>
      <c r="AU41" s="1013"/>
      <c r="AV41" s="1015"/>
      <c r="AW41" s="1007"/>
      <c r="AX41" s="1012"/>
      <c r="AY41" s="1013"/>
      <c r="AZ41" s="1014"/>
      <c r="BA41" s="1013"/>
      <c r="BB41" s="1015"/>
      <c r="BC41" s="997">
        <f t="shared" si="13"/>
        <v>16</v>
      </c>
      <c r="BD41" s="1012"/>
      <c r="BE41" s="1013"/>
      <c r="BF41" s="1014"/>
      <c r="BG41" s="1013"/>
      <c r="BH41" s="1015"/>
      <c r="BI41" s="997">
        <f t="shared" si="14"/>
        <v>16</v>
      </c>
      <c r="BJ41" s="1012"/>
      <c r="BK41" s="1013"/>
      <c r="BL41" s="1014"/>
      <c r="BM41" s="1013"/>
      <c r="BN41" s="1015"/>
      <c r="BO41" s="1007">
        <f t="shared" si="15"/>
        <v>8</v>
      </c>
      <c r="BP41" s="1012"/>
      <c r="BQ41" s="1013"/>
      <c r="BR41" s="1014"/>
      <c r="BS41" s="1013"/>
      <c r="BT41" s="1015"/>
      <c r="BU41" s="1007"/>
      <c r="BV41" s="1012"/>
      <c r="BW41" s="1013"/>
      <c r="BX41" s="1014"/>
      <c r="BY41" s="1013"/>
      <c r="BZ41" s="1015"/>
      <c r="CA41" s="1018"/>
      <c r="CB41" s="1004"/>
    </row>
    <row r="42" spans="1:208" ht="7.5" customHeight="1">
      <c r="A42" s="980"/>
      <c r="B42" s="981"/>
      <c r="C42" s="2571"/>
      <c r="D42" s="2572"/>
      <c r="E42" s="2573"/>
      <c r="F42" s="2574"/>
      <c r="G42" s="2592" t="s">
        <v>243</v>
      </c>
      <c r="H42" s="2593"/>
      <c r="I42" s="2594">
        <v>19209</v>
      </c>
      <c r="J42" s="2595"/>
      <c r="K42" s="2596">
        <f t="shared" si="9"/>
        <v>19195.95</v>
      </c>
      <c r="L42" s="2597"/>
      <c r="M42" s="1002"/>
      <c r="N42" s="1003" t="s">
        <v>30</v>
      </c>
      <c r="O42" s="2597">
        <f t="shared" si="10"/>
        <v>19222.05</v>
      </c>
      <c r="P42" s="2597"/>
      <c r="Q42" s="1004"/>
      <c r="R42" s="1005">
        <v>26.1</v>
      </c>
      <c r="S42" s="1006"/>
      <c r="T42" s="1007">
        <v>2</v>
      </c>
      <c r="U42" s="1006"/>
      <c r="V42" s="1008" t="s">
        <v>192</v>
      </c>
      <c r="W42" s="1009">
        <v>15</v>
      </c>
      <c r="X42" s="1006"/>
      <c r="Y42" s="1011">
        <f>T42*(W42+H3)</f>
        <v>44</v>
      </c>
      <c r="Z42" s="1012"/>
      <c r="AA42" s="1013"/>
      <c r="AB42" s="1014"/>
      <c r="AC42" s="1013"/>
      <c r="AD42" s="1015"/>
      <c r="AE42" s="1007"/>
      <c r="AF42" s="1012"/>
      <c r="AG42" s="1013"/>
      <c r="AH42" s="1014"/>
      <c r="AI42" s="1013"/>
      <c r="AJ42" s="1015"/>
      <c r="AK42" s="997">
        <f t="shared" si="11"/>
        <v>22</v>
      </c>
      <c r="AL42" s="1012"/>
      <c r="AM42" s="1016"/>
      <c r="AN42" s="1014"/>
      <c r="AO42" s="1013"/>
      <c r="AP42" s="1015"/>
      <c r="AQ42" s="997">
        <f t="shared" si="12"/>
        <v>22</v>
      </c>
      <c r="AR42" s="1012"/>
      <c r="AS42" s="1013"/>
      <c r="AT42" s="1014"/>
      <c r="AU42" s="1013"/>
      <c r="AV42" s="1015"/>
      <c r="AW42" s="1007"/>
      <c r="AX42" s="1012"/>
      <c r="AY42" s="1013"/>
      <c r="AZ42" s="1014"/>
      <c r="BA42" s="1013"/>
      <c r="BB42" s="1015"/>
      <c r="BC42" s="997">
        <f t="shared" si="13"/>
        <v>6</v>
      </c>
      <c r="BD42" s="1012"/>
      <c r="BE42" s="1013"/>
      <c r="BF42" s="1014"/>
      <c r="BG42" s="1013"/>
      <c r="BH42" s="1015"/>
      <c r="BI42" s="997">
        <f t="shared" si="14"/>
        <v>6</v>
      </c>
      <c r="BJ42" s="1012"/>
      <c r="BK42" s="1013"/>
      <c r="BL42" s="1014"/>
      <c r="BM42" s="1013"/>
      <c r="BN42" s="1015"/>
      <c r="BO42" s="1007">
        <f t="shared" si="15"/>
        <v>4</v>
      </c>
      <c r="BP42" s="1012"/>
      <c r="BQ42" s="1013"/>
      <c r="BR42" s="1014"/>
      <c r="BS42" s="1013"/>
      <c r="BT42" s="1015"/>
      <c r="BU42" s="1007"/>
      <c r="BV42" s="1012"/>
      <c r="BW42" s="1013"/>
      <c r="BX42" s="1014"/>
      <c r="BY42" s="1013"/>
      <c r="BZ42" s="1015"/>
      <c r="CA42" s="1018"/>
      <c r="CB42" s="1004"/>
    </row>
    <row r="43" spans="1:208" ht="7.5" customHeight="1">
      <c r="A43" s="980"/>
      <c r="B43" s="981"/>
      <c r="C43" s="2571"/>
      <c r="D43" s="2572"/>
      <c r="E43" s="2573"/>
      <c r="F43" s="2574"/>
      <c r="G43" s="2592" t="s">
        <v>244</v>
      </c>
      <c r="H43" s="2593"/>
      <c r="I43" s="2594">
        <v>19350</v>
      </c>
      <c r="J43" s="2595"/>
      <c r="K43" s="2596">
        <f t="shared" si="9"/>
        <v>19326.45</v>
      </c>
      <c r="L43" s="2597"/>
      <c r="M43" s="1002"/>
      <c r="N43" s="1003" t="s">
        <v>30</v>
      </c>
      <c r="O43" s="2597">
        <f t="shared" si="10"/>
        <v>19373.55</v>
      </c>
      <c r="P43" s="2597"/>
      <c r="Q43" s="1004"/>
      <c r="R43" s="1005">
        <v>47.1</v>
      </c>
      <c r="S43" s="1006"/>
      <c r="T43" s="1007">
        <v>2</v>
      </c>
      <c r="U43" s="1006"/>
      <c r="V43" s="1008" t="s">
        <v>192</v>
      </c>
      <c r="W43" s="1009">
        <v>26</v>
      </c>
      <c r="X43" s="1006"/>
      <c r="Y43" s="1011">
        <f>T43*(W43+H3)</f>
        <v>66</v>
      </c>
      <c r="Z43" s="1012"/>
      <c r="AA43" s="1013"/>
      <c r="AB43" s="1014"/>
      <c r="AC43" s="1013"/>
      <c r="AD43" s="1015"/>
      <c r="AE43" s="1007"/>
      <c r="AF43" s="1012"/>
      <c r="AG43" s="1013"/>
      <c r="AH43" s="1014"/>
      <c r="AI43" s="1013"/>
      <c r="AJ43" s="1015"/>
      <c r="AK43" s="997">
        <f t="shared" si="11"/>
        <v>34</v>
      </c>
      <c r="AL43" s="1012"/>
      <c r="AM43" s="1016"/>
      <c r="AN43" s="1014"/>
      <c r="AO43" s="1013"/>
      <c r="AP43" s="1015"/>
      <c r="AQ43" s="997">
        <f t="shared" si="12"/>
        <v>34</v>
      </c>
      <c r="AR43" s="1012"/>
      <c r="AS43" s="1013"/>
      <c r="AT43" s="1014"/>
      <c r="AU43" s="1013"/>
      <c r="AV43" s="1015"/>
      <c r="AW43" s="1007"/>
      <c r="AX43" s="1012"/>
      <c r="AY43" s="1013"/>
      <c r="AZ43" s="1014"/>
      <c r="BA43" s="1013"/>
      <c r="BB43" s="1015"/>
      <c r="BC43" s="997">
        <f t="shared" si="13"/>
        <v>8</v>
      </c>
      <c r="BD43" s="1012"/>
      <c r="BE43" s="1013"/>
      <c r="BF43" s="1014"/>
      <c r="BG43" s="1013"/>
      <c r="BH43" s="1015"/>
      <c r="BI43" s="997">
        <f t="shared" si="14"/>
        <v>8</v>
      </c>
      <c r="BJ43" s="1012"/>
      <c r="BK43" s="1013"/>
      <c r="BL43" s="1014"/>
      <c r="BM43" s="1013"/>
      <c r="BN43" s="1015"/>
      <c r="BO43" s="1007">
        <f t="shared" si="15"/>
        <v>4</v>
      </c>
      <c r="BP43" s="1012"/>
      <c r="BQ43" s="1013"/>
      <c r="BR43" s="1014"/>
      <c r="BS43" s="1013"/>
      <c r="BT43" s="1015"/>
      <c r="BU43" s="1007"/>
      <c r="BV43" s="1012"/>
      <c r="BW43" s="1013"/>
      <c r="BX43" s="1014"/>
      <c r="BY43" s="1013"/>
      <c r="BZ43" s="1015"/>
      <c r="CA43" s="1018"/>
      <c r="CB43" s="1004"/>
      <c r="CC43" s="634"/>
      <c r="CD43" s="634"/>
      <c r="CE43" s="634"/>
      <c r="CF43" s="634"/>
      <c r="CG43" s="634"/>
      <c r="CH43" s="634"/>
      <c r="CI43" s="634"/>
      <c r="CJ43" s="634"/>
      <c r="CK43" s="634"/>
      <c r="CL43" s="634"/>
      <c r="CM43" s="634"/>
      <c r="CN43" s="634"/>
      <c r="CO43" s="634"/>
      <c r="CP43" s="634"/>
      <c r="CQ43" s="634"/>
      <c r="CR43" s="634"/>
      <c r="CS43" s="634"/>
      <c r="CT43" s="634"/>
      <c r="CU43" s="634"/>
      <c r="CV43" s="634"/>
      <c r="CW43" s="634"/>
      <c r="CX43" s="634"/>
      <c r="CY43" s="634"/>
      <c r="CZ43" s="634"/>
      <c r="DA43" s="634"/>
      <c r="DB43" s="634"/>
      <c r="DC43" s="634"/>
      <c r="DD43" s="634"/>
      <c r="DE43" s="634"/>
      <c r="DF43" s="634"/>
      <c r="DG43" s="634"/>
      <c r="DH43" s="634"/>
      <c r="DI43" s="634"/>
      <c r="DJ43" s="634"/>
      <c r="DK43" s="634"/>
      <c r="DL43" s="634"/>
      <c r="DM43" s="634"/>
      <c r="DN43" s="634"/>
      <c r="DO43" s="634"/>
      <c r="DP43" s="634"/>
      <c r="DQ43" s="634"/>
      <c r="DR43" s="634"/>
      <c r="DS43" s="634"/>
      <c r="DT43" s="634"/>
      <c r="DU43" s="634"/>
      <c r="DV43" s="634"/>
      <c r="DW43" s="634"/>
      <c r="DX43" s="634"/>
      <c r="DY43" s="634"/>
      <c r="DZ43" s="634"/>
      <c r="EA43" s="634"/>
      <c r="EB43" s="634"/>
      <c r="EC43" s="634"/>
      <c r="ED43" s="634"/>
      <c r="EE43" s="634"/>
      <c r="EF43" s="634"/>
      <c r="EG43" s="634"/>
      <c r="EH43" s="634"/>
      <c r="EI43" s="634"/>
      <c r="EJ43" s="634"/>
      <c r="EK43" s="634"/>
      <c r="EL43" s="634"/>
      <c r="EM43" s="634"/>
      <c r="EN43" s="634"/>
      <c r="EO43" s="634"/>
      <c r="EP43" s="634"/>
      <c r="EQ43" s="634"/>
      <c r="ER43" s="634"/>
      <c r="ES43" s="634"/>
      <c r="ET43" s="634"/>
      <c r="EU43" s="634"/>
      <c r="EV43" s="634"/>
      <c r="EW43" s="634"/>
      <c r="EX43" s="634"/>
      <c r="EY43" s="634"/>
      <c r="EZ43" s="634"/>
      <c r="FA43" s="634"/>
      <c r="FB43" s="634"/>
      <c r="FC43" s="634"/>
      <c r="FD43" s="634"/>
      <c r="FE43" s="634"/>
      <c r="FF43" s="634"/>
      <c r="FG43" s="634"/>
      <c r="FH43" s="634"/>
      <c r="FI43" s="634"/>
      <c r="FJ43" s="634"/>
      <c r="FK43" s="634"/>
      <c r="FL43" s="634"/>
      <c r="FM43" s="634"/>
      <c r="FN43" s="634"/>
      <c r="FO43" s="634"/>
      <c r="FP43" s="634"/>
      <c r="FQ43" s="634"/>
      <c r="FR43" s="634"/>
      <c r="FS43" s="634"/>
      <c r="FT43" s="634"/>
      <c r="FU43" s="634"/>
      <c r="FV43" s="634"/>
      <c r="FW43" s="634"/>
      <c r="FX43" s="634"/>
      <c r="FY43" s="634"/>
      <c r="FZ43" s="634"/>
      <c r="GA43" s="634"/>
      <c r="GB43" s="634"/>
      <c r="GC43" s="634"/>
      <c r="GD43" s="634"/>
      <c r="GE43" s="634"/>
      <c r="GF43" s="634"/>
      <c r="GG43" s="634"/>
    </row>
    <row r="44" spans="1:208" ht="7.5" customHeight="1">
      <c r="A44" s="980"/>
      <c r="B44" s="981"/>
      <c r="C44" s="2571"/>
      <c r="D44" s="2572"/>
      <c r="E44" s="2573"/>
      <c r="F44" s="2574"/>
      <c r="G44" s="2592" t="s">
        <v>245</v>
      </c>
      <c r="H44" s="2593"/>
      <c r="I44" s="2594">
        <v>20185</v>
      </c>
      <c r="J44" s="2595"/>
      <c r="K44" s="2596">
        <f t="shared" si="9"/>
        <v>19980</v>
      </c>
      <c r="L44" s="2597"/>
      <c r="M44" s="1002"/>
      <c r="N44" s="1003" t="s">
        <v>30</v>
      </c>
      <c r="O44" s="2597">
        <f t="shared" si="10"/>
        <v>20390</v>
      </c>
      <c r="P44" s="2597"/>
      <c r="Q44" s="1004"/>
      <c r="R44" s="1005">
        <v>410</v>
      </c>
      <c r="S44" s="1006"/>
      <c r="T44" s="1007">
        <v>10</v>
      </c>
      <c r="U44" s="1006"/>
      <c r="V44" s="1008" t="s">
        <v>192</v>
      </c>
      <c r="W44" s="1009">
        <v>33</v>
      </c>
      <c r="X44" s="1006"/>
      <c r="Y44" s="1011">
        <f>2*(W44+H3)</f>
        <v>80</v>
      </c>
      <c r="Z44" s="1012"/>
      <c r="AA44" s="1013"/>
      <c r="AB44" s="1094"/>
      <c r="AC44" s="1013"/>
      <c r="AD44" s="1015"/>
      <c r="AE44" s="1007">
        <f>(T44-2)*(W44+H3)</f>
        <v>320</v>
      </c>
      <c r="AF44" s="1012"/>
      <c r="AG44" s="1013"/>
      <c r="AH44" s="1094"/>
      <c r="AI44" s="1013"/>
      <c r="AJ44" s="1015"/>
      <c r="AK44" s="997">
        <f t="shared" si="11"/>
        <v>200</v>
      </c>
      <c r="AL44" s="1012"/>
      <c r="AM44" s="1016"/>
      <c r="AN44" s="1094"/>
      <c r="AO44" s="1013"/>
      <c r="AP44" s="1015"/>
      <c r="AQ44" s="997">
        <f t="shared" si="12"/>
        <v>200</v>
      </c>
      <c r="AR44" s="1012"/>
      <c r="AS44" s="1013"/>
      <c r="AT44" s="1094"/>
      <c r="AU44" s="1013"/>
      <c r="AV44" s="1015"/>
      <c r="AW44" s="1007">
        <v>1</v>
      </c>
      <c r="AX44" s="1012"/>
      <c r="AY44" s="1013"/>
      <c r="AZ44" s="1094"/>
      <c r="BA44" s="1013"/>
      <c r="BB44" s="1015"/>
      <c r="BC44" s="997">
        <f t="shared" si="13"/>
        <v>50</v>
      </c>
      <c r="BD44" s="1012"/>
      <c r="BE44" s="1013"/>
      <c r="BF44" s="1094"/>
      <c r="BG44" s="1013"/>
      <c r="BH44" s="1015"/>
      <c r="BI44" s="997">
        <f t="shared" si="14"/>
        <v>50</v>
      </c>
      <c r="BJ44" s="1012"/>
      <c r="BK44" s="1013"/>
      <c r="BL44" s="1094"/>
      <c r="BM44" s="1013"/>
      <c r="BN44" s="1015"/>
      <c r="BO44" s="1007">
        <f t="shared" si="15"/>
        <v>20</v>
      </c>
      <c r="BP44" s="1012"/>
      <c r="BQ44" s="1013"/>
      <c r="BR44" s="1094"/>
      <c r="BS44" s="1013"/>
      <c r="BT44" s="1015"/>
      <c r="BU44" s="1007"/>
      <c r="BV44" s="1012"/>
      <c r="BW44" s="1013"/>
      <c r="BX44" s="1094"/>
      <c r="BY44" s="1013"/>
      <c r="BZ44" s="1015"/>
      <c r="CA44" s="1018"/>
      <c r="CB44" s="1004"/>
    </row>
    <row r="45" spans="1:208" ht="7.5" customHeight="1">
      <c r="A45" s="980"/>
      <c r="B45" s="981"/>
      <c r="C45" s="2571"/>
      <c r="D45" s="2572"/>
      <c r="E45" s="2573"/>
      <c r="F45" s="2574"/>
      <c r="G45" s="2586" t="s">
        <v>246</v>
      </c>
      <c r="H45" s="2587"/>
      <c r="I45" s="2588">
        <v>21900</v>
      </c>
      <c r="J45" s="2589"/>
      <c r="K45" s="2590">
        <f t="shared" ref="K45:K51" si="16">I45-R45/2</f>
        <v>21876.45</v>
      </c>
      <c r="L45" s="2591"/>
      <c r="M45" s="1019"/>
      <c r="N45" s="1020" t="s">
        <v>30</v>
      </c>
      <c r="O45" s="2591">
        <f t="shared" ref="O45:O51" si="17">I45+R45/2</f>
        <v>21923.55</v>
      </c>
      <c r="P45" s="2591"/>
      <c r="Q45" s="1021"/>
      <c r="R45" s="1056">
        <v>47.1</v>
      </c>
      <c r="S45" s="1057"/>
      <c r="T45" s="1058">
        <v>2</v>
      </c>
      <c r="U45" s="1057"/>
      <c r="V45" s="1059" t="s">
        <v>192</v>
      </c>
      <c r="W45" s="1060">
        <v>26</v>
      </c>
      <c r="X45" s="1057"/>
      <c r="Y45" s="1062">
        <f>T45*(W45+H3)</f>
        <v>66</v>
      </c>
      <c r="Z45" s="1063"/>
      <c r="AA45" s="1064"/>
      <c r="AB45" s="1065"/>
      <c r="AC45" s="1064"/>
      <c r="AD45" s="1066"/>
      <c r="AE45" s="1058"/>
      <c r="AF45" s="1063"/>
      <c r="AG45" s="1064"/>
      <c r="AH45" s="1065"/>
      <c r="AI45" s="1064"/>
      <c r="AJ45" s="1066"/>
      <c r="AK45" s="997">
        <f t="shared" si="11"/>
        <v>34</v>
      </c>
      <c r="AL45" s="1063"/>
      <c r="AM45" s="1067"/>
      <c r="AN45" s="1065"/>
      <c r="AO45" s="1064"/>
      <c r="AP45" s="1066"/>
      <c r="AQ45" s="997">
        <f t="shared" si="12"/>
        <v>34</v>
      </c>
      <c r="AR45" s="1063"/>
      <c r="AS45" s="1064"/>
      <c r="AT45" s="1065"/>
      <c r="AU45" s="1064"/>
      <c r="AV45" s="1066"/>
      <c r="AW45" s="1058"/>
      <c r="AX45" s="1063"/>
      <c r="AY45" s="1064"/>
      <c r="AZ45" s="1065"/>
      <c r="BA45" s="1064"/>
      <c r="BB45" s="1066"/>
      <c r="BC45" s="997">
        <f t="shared" si="13"/>
        <v>8</v>
      </c>
      <c r="BD45" s="1063"/>
      <c r="BE45" s="1064"/>
      <c r="BF45" s="1065"/>
      <c r="BG45" s="1064"/>
      <c r="BH45" s="1066"/>
      <c r="BI45" s="997">
        <f t="shared" si="14"/>
        <v>8</v>
      </c>
      <c r="BJ45" s="1063"/>
      <c r="BK45" s="1064"/>
      <c r="BL45" s="1065"/>
      <c r="BM45" s="1064"/>
      <c r="BN45" s="1066"/>
      <c r="BO45" s="1058">
        <f t="shared" si="15"/>
        <v>4</v>
      </c>
      <c r="BP45" s="1063"/>
      <c r="BQ45" s="1064"/>
      <c r="BR45" s="1065"/>
      <c r="BS45" s="1064"/>
      <c r="BT45" s="1066"/>
      <c r="BU45" s="1058"/>
      <c r="BV45" s="1063"/>
      <c r="BW45" s="1064"/>
      <c r="BX45" s="1065"/>
      <c r="BY45" s="1064"/>
      <c r="BZ45" s="1066"/>
      <c r="CA45" s="1069"/>
      <c r="CB45" s="1021"/>
    </row>
    <row r="46" spans="1:208" s="634" customFormat="1" ht="7.5" customHeight="1">
      <c r="A46" s="1037"/>
      <c r="B46" s="1038"/>
      <c r="C46" s="2579"/>
      <c r="D46" s="2580"/>
      <c r="E46" s="2584"/>
      <c r="F46" s="2585"/>
      <c r="G46" s="2581" t="s">
        <v>142</v>
      </c>
      <c r="H46" s="2582"/>
      <c r="I46" s="2582"/>
      <c r="J46" s="2582"/>
      <c r="K46" s="2582"/>
      <c r="L46" s="2582"/>
      <c r="M46" s="2582"/>
      <c r="N46" s="2582"/>
      <c r="O46" s="2582"/>
      <c r="P46" s="2582"/>
      <c r="Q46" s="2583"/>
      <c r="R46" s="1039">
        <f>SUM(R38:R45)</f>
        <v>1726.85</v>
      </c>
      <c r="S46" s="1040"/>
      <c r="T46" s="1041">
        <f>SUM(T38:T45)</f>
        <v>43</v>
      </c>
      <c r="U46" s="1040"/>
      <c r="V46" s="1042"/>
      <c r="W46" s="1043"/>
      <c r="X46" s="1040"/>
      <c r="Y46" s="1044">
        <f>SUM(Y38:Y45)</f>
        <v>691</v>
      </c>
      <c r="Z46" s="1045"/>
      <c r="AA46" s="1046">
        <f>'3.1Cost by Sub-contractors'!L22</f>
        <v>61.62</v>
      </c>
      <c r="AB46" s="1047"/>
      <c r="AC46" s="1046">
        <f>Y46*AA46</f>
        <v>42579.42</v>
      </c>
      <c r="AD46" s="1048"/>
      <c r="AE46" s="1041">
        <f>SUM(AE38:AE45)</f>
        <v>978</v>
      </c>
      <c r="AF46" s="1045"/>
      <c r="AG46" s="1046">
        <f>'3.1Cost by Sub-contractors'!L23</f>
        <v>72.34</v>
      </c>
      <c r="AH46" s="1047"/>
      <c r="AI46" s="1046">
        <f>AE46*AG46</f>
        <v>70748.52</v>
      </c>
      <c r="AJ46" s="1048"/>
      <c r="AK46" s="1041">
        <f>SUM(AK38:AK45)</f>
        <v>850</v>
      </c>
      <c r="AL46" s="1045"/>
      <c r="AM46" s="2671" t="str">
        <f>'3.1Cost by Sub-contractors'!L24</f>
        <v>-</v>
      </c>
      <c r="AN46" s="2672"/>
      <c r="AO46" s="2671" t="str">
        <f>'3.1Cost by Sub-contractors'!L24</f>
        <v>-</v>
      </c>
      <c r="AP46" s="2672"/>
      <c r="AQ46" s="1041">
        <f>SUM(AQ38:AQ45)</f>
        <v>850</v>
      </c>
      <c r="AR46" s="1045"/>
      <c r="AS46" s="1046">
        <f>'3.1Cost by Sub-contractors'!L25</f>
        <v>15.96</v>
      </c>
      <c r="AT46" s="1047"/>
      <c r="AU46" s="1046">
        <f>AQ46*AS46</f>
        <v>13566</v>
      </c>
      <c r="AV46" s="1048"/>
      <c r="AW46" s="1041">
        <f>SUM(AW38:AW45)</f>
        <v>2</v>
      </c>
      <c r="AX46" s="1045"/>
      <c r="AY46" s="1046">
        <f>'3.1Cost by Sub-contractors'!L26</f>
        <v>1072.75</v>
      </c>
      <c r="AZ46" s="1047"/>
      <c r="BA46" s="1046">
        <f>AW46*AY46</f>
        <v>2145.5</v>
      </c>
      <c r="BB46" s="1048"/>
      <c r="BC46" s="1041">
        <f>SUM(BC38:BC45)</f>
        <v>212</v>
      </c>
      <c r="BD46" s="1045"/>
      <c r="BE46" s="1046">
        <f>'3.1Cost by Sub-contractors'!L27</f>
        <v>44.07</v>
      </c>
      <c r="BF46" s="1047"/>
      <c r="BG46" s="1046">
        <f>BC46*BE46</f>
        <v>9342.84</v>
      </c>
      <c r="BH46" s="1048"/>
      <c r="BI46" s="1041">
        <f>SUM(BI38:BI45)</f>
        <v>212</v>
      </c>
      <c r="BJ46" s="1045"/>
      <c r="BK46" s="1046">
        <f>'3.1Cost by Sub-contractors'!L28</f>
        <v>27.87</v>
      </c>
      <c r="BL46" s="1047"/>
      <c r="BM46" s="1046">
        <f>BI46*BK46</f>
        <v>5908.4400000000005</v>
      </c>
      <c r="BN46" s="1048"/>
      <c r="BO46" s="1041">
        <f>SUM(BO38:BO45)</f>
        <v>86</v>
      </c>
      <c r="BP46" s="1045"/>
      <c r="BQ46" s="1046">
        <f>'3.1Cost by Sub-contractors'!L29</f>
        <v>118.81</v>
      </c>
      <c r="BR46" s="1047"/>
      <c r="BS46" s="1046">
        <f>BO46*BQ46</f>
        <v>10217.66</v>
      </c>
      <c r="BT46" s="1048"/>
      <c r="BU46" s="1041"/>
      <c r="BV46" s="1045"/>
      <c r="BW46" s="1046"/>
      <c r="BX46" s="1047"/>
      <c r="BY46" s="1046"/>
      <c r="BZ46" s="1048"/>
      <c r="CA46" s="1049"/>
      <c r="CB46" s="1050"/>
      <c r="CC46" s="633"/>
      <c r="CD46" s="633"/>
      <c r="CE46" s="633"/>
      <c r="CF46" s="633"/>
      <c r="CG46" s="633"/>
      <c r="CH46" s="633"/>
      <c r="CI46" s="633"/>
      <c r="CJ46" s="633"/>
      <c r="CK46" s="633"/>
      <c r="CL46" s="633"/>
      <c r="CM46" s="633"/>
      <c r="CN46" s="633"/>
      <c r="CO46" s="633"/>
      <c r="CP46" s="633"/>
      <c r="CQ46" s="633"/>
      <c r="CR46" s="633"/>
      <c r="CS46" s="633"/>
      <c r="CT46" s="633"/>
      <c r="CU46" s="633"/>
      <c r="CV46" s="633"/>
      <c r="CW46" s="633"/>
      <c r="CX46" s="633"/>
      <c r="CY46" s="633"/>
      <c r="CZ46" s="633"/>
      <c r="DA46" s="633"/>
      <c r="DB46" s="633"/>
      <c r="DC46" s="633"/>
      <c r="DD46" s="633"/>
      <c r="DE46" s="633"/>
      <c r="DF46" s="633"/>
      <c r="DG46" s="633"/>
      <c r="DH46" s="633"/>
      <c r="DI46" s="633"/>
      <c r="DJ46" s="633"/>
      <c r="DK46" s="633"/>
      <c r="DL46" s="633"/>
      <c r="DM46" s="633"/>
      <c r="DN46" s="633"/>
      <c r="DO46" s="633"/>
      <c r="DP46" s="633"/>
      <c r="DQ46" s="633"/>
      <c r="DR46" s="633"/>
      <c r="DS46" s="633"/>
      <c r="DT46" s="633"/>
      <c r="DU46" s="633"/>
      <c r="DV46" s="633"/>
      <c r="DW46" s="633"/>
      <c r="DX46" s="633"/>
      <c r="DY46" s="633"/>
      <c r="DZ46" s="633"/>
      <c r="EA46" s="633"/>
      <c r="EB46" s="633"/>
      <c r="EC46" s="633"/>
      <c r="ED46" s="633"/>
      <c r="EE46" s="633"/>
      <c r="EF46" s="633"/>
      <c r="EG46" s="633"/>
      <c r="EH46" s="633"/>
      <c r="EI46" s="633"/>
      <c r="EJ46" s="633"/>
      <c r="EK46" s="633"/>
      <c r="EL46" s="633"/>
      <c r="EM46" s="633"/>
      <c r="EN46" s="633"/>
      <c r="EO46" s="633"/>
      <c r="EP46" s="633"/>
      <c r="EQ46" s="633"/>
      <c r="ER46" s="633"/>
      <c r="ES46" s="633"/>
      <c r="ET46" s="633"/>
      <c r="EU46" s="633"/>
      <c r="EV46" s="633"/>
      <c r="EW46" s="633"/>
      <c r="EX46" s="633"/>
      <c r="EY46" s="633"/>
      <c r="EZ46" s="633"/>
      <c r="FA46" s="633"/>
      <c r="FB46" s="633"/>
      <c r="FC46" s="633"/>
      <c r="FD46" s="633"/>
      <c r="FE46" s="633"/>
      <c r="FF46" s="633"/>
      <c r="FG46" s="633"/>
      <c r="FH46" s="633"/>
      <c r="FI46" s="633"/>
      <c r="FJ46" s="633"/>
      <c r="FK46" s="633"/>
      <c r="FL46" s="633"/>
      <c r="FM46" s="633"/>
      <c r="FN46" s="633"/>
      <c r="FO46" s="633"/>
      <c r="FP46" s="633"/>
      <c r="FQ46" s="633"/>
      <c r="FR46" s="633"/>
      <c r="FS46" s="633"/>
      <c r="FT46" s="633"/>
      <c r="FU46" s="633"/>
      <c r="FV46" s="633"/>
      <c r="FW46" s="633"/>
      <c r="FX46" s="633"/>
      <c r="FY46" s="633"/>
      <c r="FZ46" s="633"/>
      <c r="GA46" s="633"/>
      <c r="GB46" s="633"/>
      <c r="GC46" s="633"/>
      <c r="GD46" s="633"/>
      <c r="GE46" s="633"/>
      <c r="GF46" s="633"/>
      <c r="GG46" s="633"/>
      <c r="GH46" s="633"/>
      <c r="GI46" s="633"/>
      <c r="GJ46" s="633"/>
      <c r="GK46" s="633"/>
      <c r="GL46" s="633"/>
      <c r="GM46" s="633"/>
      <c r="GN46" s="633"/>
      <c r="GO46" s="633"/>
      <c r="GP46" s="633"/>
      <c r="GQ46" s="633"/>
      <c r="GR46" s="633"/>
      <c r="GS46" s="633"/>
      <c r="GT46" s="633"/>
      <c r="GU46" s="633"/>
      <c r="GV46" s="633"/>
      <c r="GW46" s="633"/>
      <c r="GX46" s="633"/>
      <c r="GY46" s="633"/>
      <c r="GZ46" s="633"/>
    </row>
    <row r="47" spans="1:208" ht="7.5" customHeight="1">
      <c r="A47" s="980"/>
      <c r="B47" s="981"/>
      <c r="C47" s="2571" t="str">
        <f>'4.1Plan'!C92</f>
        <v>PKG04</v>
      </c>
      <c r="D47" s="2572"/>
      <c r="E47" s="2573" t="str">
        <f>'4.1Plan'!D92</f>
        <v>ML04-1</v>
      </c>
      <c r="F47" s="2574"/>
      <c r="G47" s="2592" t="s">
        <v>247</v>
      </c>
      <c r="H47" s="2593"/>
      <c r="I47" s="2594">
        <v>23350</v>
      </c>
      <c r="J47" s="2595"/>
      <c r="K47" s="2596">
        <f t="shared" si="16"/>
        <v>23318.924999999999</v>
      </c>
      <c r="L47" s="2597"/>
      <c r="M47" s="1002"/>
      <c r="N47" s="1003" t="s">
        <v>30</v>
      </c>
      <c r="O47" s="2597">
        <f t="shared" si="17"/>
        <v>23381.075000000001</v>
      </c>
      <c r="P47" s="2597"/>
      <c r="Q47" s="1004"/>
      <c r="R47" s="1005">
        <v>62.15</v>
      </c>
      <c r="S47" s="1006"/>
      <c r="T47" s="1007">
        <v>3</v>
      </c>
      <c r="U47" s="1006"/>
      <c r="V47" s="1008" t="s">
        <v>192</v>
      </c>
      <c r="W47" s="1009">
        <v>24</v>
      </c>
      <c r="X47" s="1010"/>
      <c r="Y47" s="1011">
        <f>2*(W47+H3)</f>
        <v>62</v>
      </c>
      <c r="Z47" s="1012"/>
      <c r="AA47" s="1013"/>
      <c r="AB47" s="1014"/>
      <c r="AC47" s="1013"/>
      <c r="AD47" s="1015"/>
      <c r="AE47" s="1007">
        <f>(T47-2)*(W47+H3)</f>
        <v>31</v>
      </c>
      <c r="AF47" s="1012"/>
      <c r="AG47" s="1013"/>
      <c r="AH47" s="1014"/>
      <c r="AI47" s="1013"/>
      <c r="AJ47" s="1015"/>
      <c r="AK47" s="997">
        <f>ROUND((Y47+AE47)/T47/$V$5,0)*T47</f>
        <v>48</v>
      </c>
      <c r="AL47" s="1012"/>
      <c r="AM47" s="1016"/>
      <c r="AN47" s="1014"/>
      <c r="AO47" s="1013"/>
      <c r="AP47" s="1015"/>
      <c r="AQ47" s="987">
        <f>ROUND((Y47+AE47)/T47/$V$6,0)*T47</f>
        <v>48</v>
      </c>
      <c r="AR47" s="1077"/>
      <c r="AS47" s="1081"/>
      <c r="AT47" s="1082"/>
      <c r="AU47" s="1081"/>
      <c r="AV47" s="1080"/>
      <c r="AW47" s="1007">
        <v>1</v>
      </c>
      <c r="AX47" s="1012"/>
      <c r="AY47" s="1013"/>
      <c r="AZ47" s="1014"/>
      <c r="BA47" s="1013"/>
      <c r="BB47" s="1015"/>
      <c r="BC47" s="997">
        <f>ROUND((AK47/T47)*$V$7,0)*T47</f>
        <v>12</v>
      </c>
      <c r="BD47" s="1012"/>
      <c r="BE47" s="1013"/>
      <c r="BF47" s="1014"/>
      <c r="BG47" s="1013"/>
      <c r="BH47" s="1015"/>
      <c r="BI47" s="997">
        <f>ROUND((AK47/T47)*$V$8,0)*T47</f>
        <v>12</v>
      </c>
      <c r="BJ47" s="1012"/>
      <c r="BK47" s="1013"/>
      <c r="BL47" s="1014"/>
      <c r="BM47" s="1013"/>
      <c r="BN47" s="1015"/>
      <c r="BO47" s="997">
        <f>T47*$V$9</f>
        <v>6</v>
      </c>
      <c r="BP47" s="1012"/>
      <c r="BQ47" s="1013"/>
      <c r="BR47" s="1014"/>
      <c r="BS47" s="1013"/>
      <c r="BT47" s="1015"/>
      <c r="BU47" s="1007"/>
      <c r="BV47" s="1012"/>
      <c r="BW47" s="1013"/>
      <c r="BX47" s="1014"/>
      <c r="BY47" s="1013"/>
      <c r="BZ47" s="1015"/>
      <c r="CA47" s="1018"/>
      <c r="CB47" s="1004"/>
    </row>
    <row r="48" spans="1:208" ht="7.5" customHeight="1">
      <c r="A48" s="980"/>
      <c r="B48" s="981"/>
      <c r="C48" s="2571"/>
      <c r="D48" s="2572"/>
      <c r="E48" s="2573"/>
      <c r="F48" s="2574"/>
      <c r="G48" s="2592" t="s">
        <v>248</v>
      </c>
      <c r="H48" s="2593"/>
      <c r="I48" s="2594">
        <v>24430</v>
      </c>
      <c r="J48" s="2595"/>
      <c r="K48" s="2596">
        <f t="shared" si="16"/>
        <v>24416.95</v>
      </c>
      <c r="L48" s="2597"/>
      <c r="M48" s="1002"/>
      <c r="N48" s="1003" t="s">
        <v>30</v>
      </c>
      <c r="O48" s="2597">
        <f t="shared" si="17"/>
        <v>24443.05</v>
      </c>
      <c r="P48" s="2597"/>
      <c r="Q48" s="1004"/>
      <c r="R48" s="1005">
        <v>26.1</v>
      </c>
      <c r="S48" s="1006"/>
      <c r="T48" s="1007">
        <v>2</v>
      </c>
      <c r="U48" s="1006"/>
      <c r="V48" s="1008" t="s">
        <v>192</v>
      </c>
      <c r="W48" s="1009">
        <v>15</v>
      </c>
      <c r="X48" s="1010"/>
      <c r="Y48" s="1011">
        <f>T48*(W48+H3)</f>
        <v>44</v>
      </c>
      <c r="Z48" s="1012"/>
      <c r="AA48" s="1013"/>
      <c r="AB48" s="1014"/>
      <c r="AC48" s="1013"/>
      <c r="AD48" s="1015"/>
      <c r="AE48" s="1007"/>
      <c r="AF48" s="1012"/>
      <c r="AG48" s="1013"/>
      <c r="AH48" s="1014"/>
      <c r="AI48" s="1013"/>
      <c r="AJ48" s="1015"/>
      <c r="AK48" s="997">
        <f>ROUND((Y48+AE48)/T48/$V$5,0)*T48</f>
        <v>22</v>
      </c>
      <c r="AL48" s="1012"/>
      <c r="AM48" s="1016"/>
      <c r="AN48" s="1014"/>
      <c r="AO48" s="1013"/>
      <c r="AP48" s="1015"/>
      <c r="AQ48" s="997">
        <f>ROUND((Y48+AE48)/T48/$V$6,0)*T48</f>
        <v>22</v>
      </c>
      <c r="AR48" s="1012"/>
      <c r="AS48" s="1016"/>
      <c r="AT48" s="1017"/>
      <c r="AU48" s="1016"/>
      <c r="AV48" s="1015"/>
      <c r="AW48" s="1007"/>
      <c r="AX48" s="1012"/>
      <c r="AY48" s="1013"/>
      <c r="AZ48" s="1014"/>
      <c r="BA48" s="1013"/>
      <c r="BB48" s="1015"/>
      <c r="BC48" s="997">
        <f>ROUND((AK48/T48)*$V$7,0)*T48</f>
        <v>6</v>
      </c>
      <c r="BD48" s="1012"/>
      <c r="BE48" s="1013"/>
      <c r="BF48" s="1014"/>
      <c r="BG48" s="1013"/>
      <c r="BH48" s="1015"/>
      <c r="BI48" s="997">
        <f>ROUND((AK48/T48)*$V$8,0)*T48</f>
        <v>6</v>
      </c>
      <c r="BJ48" s="1012"/>
      <c r="BK48" s="1013"/>
      <c r="BL48" s="1014"/>
      <c r="BM48" s="1013"/>
      <c r="BN48" s="1015"/>
      <c r="BO48" s="997">
        <f>T48*$V$9</f>
        <v>4</v>
      </c>
      <c r="BP48" s="1012"/>
      <c r="BQ48" s="1013"/>
      <c r="BR48" s="1014"/>
      <c r="BS48" s="1013"/>
      <c r="BT48" s="1015"/>
      <c r="BU48" s="1007"/>
      <c r="BV48" s="1012"/>
      <c r="BW48" s="1013"/>
      <c r="BX48" s="1014"/>
      <c r="BY48" s="1013"/>
      <c r="BZ48" s="1015"/>
      <c r="CA48" s="1018"/>
      <c r="CB48" s="1004"/>
      <c r="CC48" s="634"/>
      <c r="CD48" s="634"/>
      <c r="CE48" s="634"/>
      <c r="CF48" s="634"/>
      <c r="CG48" s="634"/>
      <c r="CH48" s="634"/>
      <c r="CI48" s="634"/>
      <c r="CJ48" s="634"/>
      <c r="CK48" s="634"/>
      <c r="CL48" s="634"/>
      <c r="CM48" s="634"/>
      <c r="CN48" s="634"/>
      <c r="CO48" s="634"/>
      <c r="CP48" s="634"/>
      <c r="CQ48" s="634"/>
      <c r="CR48" s="634"/>
      <c r="CS48" s="634"/>
      <c r="CT48" s="634"/>
      <c r="CU48" s="634"/>
      <c r="CV48" s="634"/>
      <c r="CW48" s="634"/>
      <c r="CX48" s="634"/>
      <c r="CY48" s="634"/>
      <c r="CZ48" s="634"/>
      <c r="DA48" s="634"/>
      <c r="DB48" s="634"/>
      <c r="DC48" s="634"/>
      <c r="DD48" s="634"/>
      <c r="DE48" s="634"/>
      <c r="DF48" s="634"/>
      <c r="DG48" s="634"/>
      <c r="DH48" s="634"/>
      <c r="DI48" s="634"/>
      <c r="DJ48" s="634"/>
      <c r="DK48" s="634"/>
      <c r="DL48" s="634"/>
      <c r="DM48" s="634"/>
      <c r="DN48" s="634"/>
      <c r="DO48" s="634"/>
      <c r="DP48" s="634"/>
      <c r="DQ48" s="634"/>
      <c r="DR48" s="634"/>
      <c r="DS48" s="634"/>
      <c r="DT48" s="634"/>
      <c r="DU48" s="634"/>
      <c r="DV48" s="634"/>
      <c r="DW48" s="634"/>
      <c r="DX48" s="634"/>
      <c r="DY48" s="634"/>
      <c r="DZ48" s="634"/>
      <c r="EA48" s="634"/>
      <c r="EB48" s="634"/>
      <c r="EC48" s="634"/>
      <c r="ED48" s="634"/>
      <c r="EE48" s="634"/>
      <c r="EF48" s="634"/>
      <c r="EG48" s="634"/>
      <c r="EH48" s="634"/>
      <c r="EI48" s="634"/>
      <c r="EJ48" s="634"/>
      <c r="EK48" s="634"/>
      <c r="EL48" s="634"/>
      <c r="EM48" s="634"/>
      <c r="EN48" s="634"/>
      <c r="EO48" s="634"/>
      <c r="EP48" s="634"/>
      <c r="EQ48" s="634"/>
      <c r="ER48" s="634"/>
      <c r="ES48" s="634"/>
      <c r="ET48" s="634"/>
      <c r="EU48" s="634"/>
      <c r="EV48" s="634"/>
      <c r="EW48" s="634"/>
      <c r="EX48" s="634"/>
      <c r="EY48" s="634"/>
      <c r="EZ48" s="634"/>
      <c r="FA48" s="634"/>
      <c r="FB48" s="634"/>
      <c r="FC48" s="634"/>
      <c r="FD48" s="634"/>
      <c r="FE48" s="634"/>
      <c r="FF48" s="634"/>
      <c r="FG48" s="634"/>
      <c r="FH48" s="634"/>
      <c r="FI48" s="634"/>
      <c r="FJ48" s="634"/>
      <c r="FK48" s="634"/>
      <c r="FL48" s="634"/>
      <c r="FM48" s="634"/>
      <c r="FN48" s="634"/>
      <c r="FO48" s="634"/>
      <c r="FP48" s="634"/>
      <c r="FQ48" s="634"/>
      <c r="FR48" s="634"/>
      <c r="FS48" s="634"/>
      <c r="FT48" s="634"/>
      <c r="FU48" s="634"/>
      <c r="FV48" s="634"/>
      <c r="FW48" s="634"/>
      <c r="FX48" s="634"/>
      <c r="FY48" s="634"/>
      <c r="FZ48" s="634"/>
      <c r="GA48" s="634"/>
      <c r="GB48" s="634"/>
      <c r="GC48" s="634"/>
      <c r="GD48" s="634"/>
      <c r="GE48" s="634"/>
      <c r="GF48" s="634"/>
      <c r="GG48" s="634"/>
    </row>
    <row r="49" spans="1:208" ht="7.5" customHeight="1">
      <c r="A49" s="980"/>
      <c r="B49" s="981"/>
      <c r="C49" s="2571"/>
      <c r="D49" s="2572"/>
      <c r="E49" s="2573"/>
      <c r="F49" s="2574"/>
      <c r="G49" s="2592" t="s">
        <v>249</v>
      </c>
      <c r="H49" s="2593"/>
      <c r="I49" s="2594">
        <v>24648</v>
      </c>
      <c r="J49" s="2595"/>
      <c r="K49" s="2596">
        <f t="shared" si="16"/>
        <v>24609.174999999999</v>
      </c>
      <c r="L49" s="2597"/>
      <c r="M49" s="1002"/>
      <c r="N49" s="1003" t="s">
        <v>30</v>
      </c>
      <c r="O49" s="2597">
        <f t="shared" si="17"/>
        <v>24686.825000000001</v>
      </c>
      <c r="P49" s="2597"/>
      <c r="Q49" s="1004"/>
      <c r="R49" s="1005">
        <v>77.650000000000006</v>
      </c>
      <c r="S49" s="1006"/>
      <c r="T49" s="1007">
        <v>3</v>
      </c>
      <c r="U49" s="1006"/>
      <c r="V49" s="1008" t="s">
        <v>192</v>
      </c>
      <c r="W49" s="1009">
        <v>9</v>
      </c>
      <c r="X49" s="1010"/>
      <c r="Y49" s="1011">
        <f>2*(W49+H3)</f>
        <v>32</v>
      </c>
      <c r="Z49" s="1012"/>
      <c r="AA49" s="1013"/>
      <c r="AB49" s="1014"/>
      <c r="AC49" s="1013"/>
      <c r="AD49" s="1015"/>
      <c r="AE49" s="1007">
        <f>(T49-2)*(W49+H3)</f>
        <v>16</v>
      </c>
      <c r="AF49" s="1012"/>
      <c r="AG49" s="1013"/>
      <c r="AH49" s="1014"/>
      <c r="AI49" s="1013"/>
      <c r="AJ49" s="1015"/>
      <c r="AK49" s="997">
        <f>ROUND((Y49+AE49)/T49/$V$5,0)*T49</f>
        <v>24</v>
      </c>
      <c r="AL49" s="1012"/>
      <c r="AM49" s="1016"/>
      <c r="AN49" s="1014"/>
      <c r="AO49" s="1013"/>
      <c r="AP49" s="1015"/>
      <c r="AQ49" s="997">
        <f>ROUND((Y49+AE49)/T49/$V$6,0)*T49</f>
        <v>24</v>
      </c>
      <c r="AR49" s="1012"/>
      <c r="AS49" s="1013"/>
      <c r="AT49" s="1014"/>
      <c r="AU49" s="1013"/>
      <c r="AV49" s="1015"/>
      <c r="AW49" s="1007">
        <v>1</v>
      </c>
      <c r="AX49" s="1012"/>
      <c r="AY49" s="1013"/>
      <c r="AZ49" s="1014"/>
      <c r="BA49" s="1013"/>
      <c r="BB49" s="1015"/>
      <c r="BC49" s="997">
        <f>ROUND((AK49/T49)*$V$7,0)*T49</f>
        <v>6</v>
      </c>
      <c r="BD49" s="1012"/>
      <c r="BE49" s="1013"/>
      <c r="BF49" s="1014"/>
      <c r="BG49" s="1013"/>
      <c r="BH49" s="1015"/>
      <c r="BI49" s="997">
        <f>ROUND((AK49/T49)*$V$8,0)*T49</f>
        <v>6</v>
      </c>
      <c r="BJ49" s="1012"/>
      <c r="BK49" s="1013"/>
      <c r="BL49" s="1014"/>
      <c r="BM49" s="1013"/>
      <c r="BN49" s="1015"/>
      <c r="BO49" s="997">
        <f>T49*$V$9</f>
        <v>6</v>
      </c>
      <c r="BP49" s="1012"/>
      <c r="BQ49" s="1013"/>
      <c r="BR49" s="1014"/>
      <c r="BS49" s="1013"/>
      <c r="BT49" s="1015"/>
      <c r="BU49" s="1007"/>
      <c r="BV49" s="1012"/>
      <c r="BW49" s="1013"/>
      <c r="BX49" s="1014"/>
      <c r="BY49" s="1013"/>
      <c r="BZ49" s="1015"/>
      <c r="CA49" s="1018"/>
      <c r="CB49" s="1004"/>
    </row>
    <row r="50" spans="1:208" ht="7.5" customHeight="1">
      <c r="A50" s="980"/>
      <c r="B50" s="981"/>
      <c r="C50" s="2571"/>
      <c r="D50" s="2572"/>
      <c r="E50" s="2573"/>
      <c r="F50" s="2574"/>
      <c r="G50" s="2592" t="s">
        <v>250</v>
      </c>
      <c r="H50" s="2593"/>
      <c r="I50" s="2594">
        <v>25062</v>
      </c>
      <c r="J50" s="2595"/>
      <c r="K50" s="2596">
        <f t="shared" si="16"/>
        <v>25048.95</v>
      </c>
      <c r="L50" s="2597"/>
      <c r="M50" s="1002"/>
      <c r="N50" s="1003" t="s">
        <v>30</v>
      </c>
      <c r="O50" s="2597">
        <f t="shared" si="17"/>
        <v>25075.05</v>
      </c>
      <c r="P50" s="2597"/>
      <c r="Q50" s="1004"/>
      <c r="R50" s="1005">
        <v>26.1</v>
      </c>
      <c r="S50" s="1006"/>
      <c r="T50" s="1007">
        <v>2</v>
      </c>
      <c r="U50" s="1006"/>
      <c r="V50" s="1008" t="s">
        <v>192</v>
      </c>
      <c r="W50" s="1009">
        <v>15</v>
      </c>
      <c r="X50" s="1010"/>
      <c r="Y50" s="1011">
        <f>T50*(W50+H3)</f>
        <v>44</v>
      </c>
      <c r="Z50" s="1012"/>
      <c r="AA50" s="1013"/>
      <c r="AB50" s="1014"/>
      <c r="AC50" s="1013"/>
      <c r="AD50" s="1015"/>
      <c r="AE50" s="1007"/>
      <c r="AF50" s="1012"/>
      <c r="AG50" s="1013"/>
      <c r="AH50" s="1014"/>
      <c r="AI50" s="1013"/>
      <c r="AJ50" s="1015"/>
      <c r="AK50" s="997">
        <f>ROUND((Y50+AE50)/T50/$V$5,0)*T50</f>
        <v>22</v>
      </c>
      <c r="AL50" s="1012"/>
      <c r="AM50" s="1016"/>
      <c r="AN50" s="1014"/>
      <c r="AO50" s="1013"/>
      <c r="AP50" s="1015"/>
      <c r="AQ50" s="997">
        <f>ROUND((Y50+AE50)/T50/$V$6,0)*T50</f>
        <v>22</v>
      </c>
      <c r="AR50" s="1012"/>
      <c r="AS50" s="1013"/>
      <c r="AT50" s="1014"/>
      <c r="AU50" s="1013"/>
      <c r="AV50" s="1015"/>
      <c r="AW50" s="1007"/>
      <c r="AX50" s="1012"/>
      <c r="AY50" s="1013"/>
      <c r="AZ50" s="1014"/>
      <c r="BA50" s="1013"/>
      <c r="BB50" s="1015"/>
      <c r="BC50" s="997">
        <f>ROUND((AK50/T50)*$V$7,0)*T50</f>
        <v>6</v>
      </c>
      <c r="BD50" s="1012"/>
      <c r="BE50" s="1013"/>
      <c r="BF50" s="1014"/>
      <c r="BG50" s="1013"/>
      <c r="BH50" s="1015"/>
      <c r="BI50" s="997">
        <f>ROUND((AK50/T50)*$V$8,0)*T50</f>
        <v>6</v>
      </c>
      <c r="BJ50" s="1012"/>
      <c r="BK50" s="1013"/>
      <c r="BL50" s="1014"/>
      <c r="BM50" s="1013"/>
      <c r="BN50" s="1015"/>
      <c r="BO50" s="997">
        <f>T50*$V$9</f>
        <v>4</v>
      </c>
      <c r="BP50" s="1012"/>
      <c r="BQ50" s="1013"/>
      <c r="BR50" s="1014"/>
      <c r="BS50" s="1013"/>
      <c r="BT50" s="1015"/>
      <c r="BU50" s="1007"/>
      <c r="BV50" s="1012"/>
      <c r="BW50" s="1013"/>
      <c r="BX50" s="1014"/>
      <c r="BY50" s="1013"/>
      <c r="BZ50" s="1015"/>
      <c r="CA50" s="1018"/>
      <c r="CB50" s="1004"/>
      <c r="GH50" s="634"/>
      <c r="GI50" s="634"/>
      <c r="GJ50" s="634"/>
      <c r="GK50" s="634"/>
      <c r="GL50" s="634"/>
      <c r="GM50" s="634"/>
      <c r="GN50" s="634"/>
      <c r="GO50" s="634"/>
      <c r="GP50" s="634"/>
      <c r="GQ50" s="634"/>
      <c r="GR50" s="634"/>
      <c r="GS50" s="634"/>
      <c r="GT50" s="634"/>
      <c r="GU50" s="634"/>
      <c r="GV50" s="634"/>
      <c r="GW50" s="634"/>
      <c r="GX50" s="634"/>
      <c r="GY50" s="634"/>
      <c r="GZ50" s="634"/>
    </row>
    <row r="51" spans="1:208" ht="7.5" customHeight="1">
      <c r="A51" s="980"/>
      <c r="B51" s="981"/>
      <c r="C51" s="2571"/>
      <c r="D51" s="2572"/>
      <c r="E51" s="2573"/>
      <c r="F51" s="2574"/>
      <c r="G51" s="2586" t="s">
        <v>251</v>
      </c>
      <c r="H51" s="2587"/>
      <c r="I51" s="2588">
        <v>25720</v>
      </c>
      <c r="J51" s="2589"/>
      <c r="K51" s="2590">
        <f t="shared" si="16"/>
        <v>25701.95</v>
      </c>
      <c r="L51" s="2591"/>
      <c r="M51" s="1019"/>
      <c r="N51" s="1020" t="s">
        <v>30</v>
      </c>
      <c r="O51" s="2591">
        <f t="shared" si="17"/>
        <v>25738.05</v>
      </c>
      <c r="P51" s="2591"/>
      <c r="Q51" s="1095"/>
      <c r="R51" s="1056">
        <v>36.1</v>
      </c>
      <c r="S51" s="1057"/>
      <c r="T51" s="1024">
        <v>2</v>
      </c>
      <c r="U51" s="1023"/>
      <c r="V51" s="1025" t="s">
        <v>192</v>
      </c>
      <c r="W51" s="1026">
        <v>13</v>
      </c>
      <c r="X51" s="1027"/>
      <c r="Y51" s="1028">
        <f>2*(W51+H3)</f>
        <v>40</v>
      </c>
      <c r="Z51" s="1029"/>
      <c r="AA51" s="1030"/>
      <c r="AB51" s="1031"/>
      <c r="AC51" s="1030"/>
      <c r="AD51" s="1032"/>
      <c r="AE51" s="1024"/>
      <c r="AF51" s="1029"/>
      <c r="AG51" s="1030"/>
      <c r="AH51" s="1031"/>
      <c r="AI51" s="1030"/>
      <c r="AJ51" s="1032"/>
      <c r="AK51" s="997">
        <f>ROUND((Y51+AE51)/T51/$V$5,0)*T51</f>
        <v>20</v>
      </c>
      <c r="AL51" s="1029"/>
      <c r="AM51" s="1033"/>
      <c r="AN51" s="1031"/>
      <c r="AO51" s="1030"/>
      <c r="AP51" s="1032"/>
      <c r="AQ51" s="997">
        <f>ROUND((Y51+AE51)/T51/$V$6,0)*T51</f>
        <v>20</v>
      </c>
      <c r="AR51" s="1012"/>
      <c r="AS51" s="1013"/>
      <c r="AT51" s="1014"/>
      <c r="AU51" s="1013"/>
      <c r="AV51" s="1015"/>
      <c r="AW51" s="1024"/>
      <c r="AX51" s="1029"/>
      <c r="AY51" s="1030"/>
      <c r="AZ51" s="1031"/>
      <c r="BA51" s="1030"/>
      <c r="BB51" s="1032"/>
      <c r="BC51" s="997">
        <f>ROUND((AK51/T51)*$V$7,0)*T51</f>
        <v>6</v>
      </c>
      <c r="BD51" s="1029"/>
      <c r="BE51" s="1030"/>
      <c r="BF51" s="1031"/>
      <c r="BG51" s="1030"/>
      <c r="BH51" s="1032"/>
      <c r="BI51" s="997">
        <f>ROUND((AK51/T51)*$V$8,0)*T51</f>
        <v>6</v>
      </c>
      <c r="BJ51" s="1029"/>
      <c r="BK51" s="1030"/>
      <c r="BL51" s="1031"/>
      <c r="BM51" s="1030"/>
      <c r="BN51" s="1032"/>
      <c r="BO51" s="997">
        <f>T51*$V$9</f>
        <v>4</v>
      </c>
      <c r="BP51" s="1029"/>
      <c r="BQ51" s="1030"/>
      <c r="BR51" s="1031"/>
      <c r="BS51" s="1030"/>
      <c r="BT51" s="1032"/>
      <c r="BU51" s="1024"/>
      <c r="BV51" s="1029"/>
      <c r="BW51" s="1030"/>
      <c r="BX51" s="1031"/>
      <c r="BY51" s="1030"/>
      <c r="BZ51" s="1032"/>
      <c r="CA51" s="1035"/>
      <c r="CB51" s="1036"/>
    </row>
    <row r="52" spans="1:208" s="634" customFormat="1" ht="7.5" customHeight="1">
      <c r="A52" s="1037"/>
      <c r="B52" s="1038"/>
      <c r="C52" s="2577"/>
      <c r="D52" s="2578"/>
      <c r="E52" s="2584"/>
      <c r="F52" s="2585"/>
      <c r="G52" s="2581" t="s">
        <v>142</v>
      </c>
      <c r="H52" s="2582"/>
      <c r="I52" s="2582"/>
      <c r="J52" s="2582"/>
      <c r="K52" s="2582"/>
      <c r="L52" s="2582"/>
      <c r="M52" s="2582"/>
      <c r="N52" s="2582"/>
      <c r="O52" s="2582"/>
      <c r="P52" s="2582"/>
      <c r="Q52" s="2583"/>
      <c r="R52" s="1039">
        <f>SUM(R47:R51)</f>
        <v>228.1</v>
      </c>
      <c r="S52" s="1040"/>
      <c r="T52" s="1041">
        <f>SUM(T47:T51)</f>
        <v>12</v>
      </c>
      <c r="U52" s="1040"/>
      <c r="V52" s="1042"/>
      <c r="W52" s="1043"/>
      <c r="X52" s="644"/>
      <c r="Y52" s="1044">
        <f>SUM(Y47:Y51)</f>
        <v>222</v>
      </c>
      <c r="Z52" s="1045"/>
      <c r="AA52" s="1046">
        <f>'3.1Cost by Sub-contractors'!L22</f>
        <v>61.62</v>
      </c>
      <c r="AB52" s="1047"/>
      <c r="AC52" s="1046">
        <f>Y52*AA52</f>
        <v>13679.64</v>
      </c>
      <c r="AD52" s="1048"/>
      <c r="AE52" s="1041">
        <f>SUM(AE47:AE51)</f>
        <v>47</v>
      </c>
      <c r="AF52" s="1045"/>
      <c r="AG52" s="1046">
        <f>'3.1Cost by Sub-contractors'!L23</f>
        <v>72.34</v>
      </c>
      <c r="AH52" s="1047"/>
      <c r="AI52" s="1046">
        <f>AE52*AG52</f>
        <v>3399.98</v>
      </c>
      <c r="AJ52" s="1048"/>
      <c r="AK52" s="1041">
        <f>SUM(AK47:AK51)</f>
        <v>136</v>
      </c>
      <c r="AL52" s="1045"/>
      <c r="AM52" s="2671" t="str">
        <f>'3.1Cost by Sub-contractors'!L24</f>
        <v>-</v>
      </c>
      <c r="AN52" s="2672"/>
      <c r="AO52" s="2671" t="str">
        <f>'3.1Cost by Sub-contractors'!L24</f>
        <v>-</v>
      </c>
      <c r="AP52" s="2672"/>
      <c r="AQ52" s="1041">
        <f>SUM(AQ47:AQ51)</f>
        <v>136</v>
      </c>
      <c r="AR52" s="1045"/>
      <c r="AS52" s="1046">
        <f>'3.1Cost by Sub-contractors'!L25</f>
        <v>15.96</v>
      </c>
      <c r="AT52" s="1047"/>
      <c r="AU52" s="1046">
        <f>AQ52*AS52</f>
        <v>2170.56</v>
      </c>
      <c r="AV52" s="1048"/>
      <c r="AW52" s="1041">
        <f>SUM(AW47:AW51)</f>
        <v>2</v>
      </c>
      <c r="AX52" s="1045"/>
      <c r="AY52" s="1046">
        <f>'3.1Cost by Sub-contractors'!L26</f>
        <v>1072.75</v>
      </c>
      <c r="AZ52" s="1047"/>
      <c r="BA52" s="1046">
        <f>AW52*AY52</f>
        <v>2145.5</v>
      </c>
      <c r="BB52" s="1048"/>
      <c r="BC52" s="1041">
        <f>SUM(BC47:BC51)</f>
        <v>36</v>
      </c>
      <c r="BD52" s="1045"/>
      <c r="BE52" s="1046">
        <f>'3.1Cost by Sub-contractors'!L27</f>
        <v>44.07</v>
      </c>
      <c r="BF52" s="1047"/>
      <c r="BG52" s="1046">
        <f>BC52*BE52</f>
        <v>1586.52</v>
      </c>
      <c r="BH52" s="1048"/>
      <c r="BI52" s="1041">
        <f>SUM(BI47:BI51)</f>
        <v>36</v>
      </c>
      <c r="BJ52" s="1045"/>
      <c r="BK52" s="1046">
        <f>'3.1Cost by Sub-contractors'!L28</f>
        <v>27.87</v>
      </c>
      <c r="BL52" s="1047"/>
      <c r="BM52" s="1046">
        <f>BI52*BK52</f>
        <v>1003.32</v>
      </c>
      <c r="BN52" s="1048"/>
      <c r="BO52" s="1041">
        <f>SUM(BO47:BO51)</f>
        <v>24</v>
      </c>
      <c r="BP52" s="1045"/>
      <c r="BQ52" s="1046">
        <f>'3.1Cost by Sub-contractors'!L29</f>
        <v>118.81</v>
      </c>
      <c r="BR52" s="1047"/>
      <c r="BS52" s="1046">
        <f>BO52*BQ52</f>
        <v>2851.44</v>
      </c>
      <c r="BT52" s="1048"/>
      <c r="BU52" s="1041"/>
      <c r="BV52" s="1045"/>
      <c r="BW52" s="1046"/>
      <c r="BX52" s="1047"/>
      <c r="BY52" s="1046"/>
      <c r="BZ52" s="1048"/>
      <c r="CA52" s="1049"/>
      <c r="CB52" s="1050"/>
      <c r="CC52" s="633"/>
      <c r="CD52" s="633"/>
      <c r="CE52" s="633"/>
      <c r="CF52" s="633"/>
      <c r="CG52" s="633"/>
      <c r="CH52" s="633"/>
      <c r="CI52" s="633"/>
      <c r="CJ52" s="633"/>
      <c r="CK52" s="633"/>
      <c r="CL52" s="633"/>
      <c r="CM52" s="633"/>
      <c r="CN52" s="633"/>
      <c r="CO52" s="633"/>
      <c r="CP52" s="633"/>
      <c r="CQ52" s="633"/>
      <c r="CR52" s="633"/>
      <c r="CS52" s="633"/>
      <c r="CT52" s="633"/>
      <c r="CU52" s="633"/>
      <c r="CV52" s="633"/>
      <c r="CW52" s="633"/>
      <c r="CX52" s="633"/>
      <c r="CY52" s="633"/>
      <c r="CZ52" s="633"/>
      <c r="DA52" s="633"/>
      <c r="DB52" s="633"/>
      <c r="DC52" s="633"/>
      <c r="DD52" s="633"/>
      <c r="DE52" s="633"/>
      <c r="DF52" s="633"/>
      <c r="DG52" s="633"/>
      <c r="DH52" s="633"/>
      <c r="DI52" s="633"/>
      <c r="DJ52" s="633"/>
      <c r="DK52" s="633"/>
      <c r="DL52" s="633"/>
      <c r="DM52" s="633"/>
      <c r="DN52" s="633"/>
      <c r="DO52" s="633"/>
      <c r="DP52" s="633"/>
      <c r="DQ52" s="633"/>
      <c r="DR52" s="633"/>
      <c r="DS52" s="633"/>
      <c r="DT52" s="633"/>
      <c r="DU52" s="633"/>
      <c r="DV52" s="633"/>
      <c r="DW52" s="633"/>
      <c r="DX52" s="633"/>
      <c r="DY52" s="633"/>
      <c r="DZ52" s="633"/>
      <c r="EA52" s="633"/>
      <c r="EB52" s="633"/>
      <c r="EC52" s="633"/>
      <c r="ED52" s="633"/>
      <c r="EE52" s="633"/>
      <c r="EF52" s="633"/>
      <c r="EG52" s="633"/>
      <c r="EH52" s="633"/>
      <c r="EI52" s="633"/>
      <c r="EJ52" s="633"/>
      <c r="EK52" s="633"/>
      <c r="EL52" s="633"/>
      <c r="EM52" s="633"/>
      <c r="EN52" s="633"/>
      <c r="EO52" s="633"/>
      <c r="EP52" s="633"/>
      <c r="EQ52" s="633"/>
      <c r="ER52" s="633"/>
      <c r="ES52" s="633"/>
      <c r="ET52" s="633"/>
      <c r="EU52" s="633"/>
      <c r="EV52" s="633"/>
      <c r="EW52" s="633"/>
      <c r="EX52" s="633"/>
      <c r="EY52" s="633"/>
      <c r="EZ52" s="633"/>
      <c r="FA52" s="633"/>
      <c r="FB52" s="633"/>
      <c r="FC52" s="633"/>
      <c r="FD52" s="633"/>
      <c r="FE52" s="633"/>
      <c r="FF52" s="633"/>
      <c r="FG52" s="633"/>
      <c r="FH52" s="633"/>
      <c r="FI52" s="633"/>
      <c r="FJ52" s="633"/>
      <c r="FK52" s="633"/>
      <c r="FL52" s="633"/>
      <c r="FM52" s="633"/>
      <c r="FN52" s="633"/>
      <c r="FO52" s="633"/>
      <c r="FP52" s="633"/>
      <c r="FQ52" s="633"/>
      <c r="FR52" s="633"/>
      <c r="FS52" s="633"/>
      <c r="FT52" s="633"/>
      <c r="FU52" s="633"/>
      <c r="FV52" s="633"/>
      <c r="FW52" s="633"/>
      <c r="FX52" s="633"/>
      <c r="FY52" s="633"/>
      <c r="FZ52" s="633"/>
      <c r="GA52" s="633"/>
      <c r="GB52" s="633"/>
      <c r="GC52" s="633"/>
      <c r="GD52" s="633"/>
      <c r="GE52" s="633"/>
      <c r="GF52" s="633"/>
      <c r="GG52" s="633"/>
      <c r="GH52" s="633"/>
      <c r="GI52" s="633"/>
      <c r="GJ52" s="633"/>
      <c r="GK52" s="633"/>
      <c r="GL52" s="633"/>
      <c r="GM52" s="633"/>
      <c r="GN52" s="633"/>
      <c r="GO52" s="633"/>
      <c r="GP52" s="633"/>
      <c r="GQ52" s="633"/>
      <c r="GR52" s="633"/>
      <c r="GS52" s="633"/>
      <c r="GT52" s="633"/>
      <c r="GU52" s="633"/>
      <c r="GV52" s="633"/>
      <c r="GW52" s="633"/>
      <c r="GX52" s="633"/>
      <c r="GY52" s="633"/>
      <c r="GZ52" s="633"/>
    </row>
    <row r="53" spans="1:208" ht="7.5" customHeight="1">
      <c r="A53" s="980"/>
      <c r="B53" s="981"/>
      <c r="C53" s="2571"/>
      <c r="D53" s="2572"/>
      <c r="E53" s="2573" t="str">
        <f>'4.1Plan'!D110</f>
        <v>ML04-2</v>
      </c>
      <c r="F53" s="2574"/>
      <c r="G53" s="2674" t="s">
        <v>252</v>
      </c>
      <c r="H53" s="2675"/>
      <c r="I53" s="2676">
        <v>27000</v>
      </c>
      <c r="J53" s="2679"/>
      <c r="K53" s="2673">
        <f>I53-R53/2</f>
        <v>26982.95</v>
      </c>
      <c r="L53" s="2668"/>
      <c r="M53" s="1051"/>
      <c r="N53" s="1052" t="s">
        <v>30</v>
      </c>
      <c r="O53" s="2668">
        <f>I53+R53/2</f>
        <v>27017.05</v>
      </c>
      <c r="P53" s="2668"/>
      <c r="Q53" s="1096"/>
      <c r="R53" s="1074">
        <v>34.1</v>
      </c>
      <c r="S53" s="988"/>
      <c r="T53" s="987">
        <v>2</v>
      </c>
      <c r="U53" s="988"/>
      <c r="V53" s="989" t="s">
        <v>192</v>
      </c>
      <c r="W53" s="990">
        <v>13</v>
      </c>
      <c r="X53" s="1075"/>
      <c r="Y53" s="1076">
        <f>T53*(W53+H3)</f>
        <v>40</v>
      </c>
      <c r="Z53" s="1077"/>
      <c r="AA53" s="1078"/>
      <c r="AB53" s="1079"/>
      <c r="AC53" s="1078"/>
      <c r="AD53" s="1080"/>
      <c r="AE53" s="987"/>
      <c r="AF53" s="1077"/>
      <c r="AG53" s="1078"/>
      <c r="AH53" s="1079"/>
      <c r="AI53" s="1078"/>
      <c r="AJ53" s="1080"/>
      <c r="AK53" s="997">
        <f>ROUND((Y53+AE53)/T53/$V$5,0)*T53</f>
        <v>20</v>
      </c>
      <c r="AL53" s="1012"/>
      <c r="AM53" s="1016"/>
      <c r="AN53" s="1014"/>
      <c r="AO53" s="1013"/>
      <c r="AP53" s="1015"/>
      <c r="AQ53" s="987">
        <f>ROUND((Y53+AE53)/T53/$V$6,0)*T53</f>
        <v>20</v>
      </c>
      <c r="AR53" s="1077"/>
      <c r="AS53" s="1081"/>
      <c r="AT53" s="1082"/>
      <c r="AU53" s="1081"/>
      <c r="AV53" s="1080"/>
      <c r="AW53" s="987"/>
      <c r="AX53" s="1077"/>
      <c r="AY53" s="1078"/>
      <c r="AZ53" s="1079"/>
      <c r="BA53" s="1078"/>
      <c r="BB53" s="1080"/>
      <c r="BC53" s="997">
        <f>ROUND((AK53/T53)*$V$7,0)*T53</f>
        <v>6</v>
      </c>
      <c r="BD53" s="1077"/>
      <c r="BE53" s="1078"/>
      <c r="BF53" s="1079"/>
      <c r="BG53" s="1078"/>
      <c r="BH53" s="1080"/>
      <c r="BI53" s="997">
        <f>ROUND((AK53/T53)*$V$8,0)*T53</f>
        <v>6</v>
      </c>
      <c r="BJ53" s="1077"/>
      <c r="BK53" s="1078"/>
      <c r="BL53" s="1079"/>
      <c r="BM53" s="1078"/>
      <c r="BN53" s="1080"/>
      <c r="BO53" s="987">
        <f>T53*$V$9</f>
        <v>4</v>
      </c>
      <c r="BP53" s="1077"/>
      <c r="BQ53" s="1078"/>
      <c r="BR53" s="1079"/>
      <c r="BS53" s="1078"/>
      <c r="BT53" s="1080"/>
      <c r="BU53" s="987"/>
      <c r="BV53" s="1077"/>
      <c r="BW53" s="1078"/>
      <c r="BX53" s="1079"/>
      <c r="BY53" s="1078"/>
      <c r="BZ53" s="1080"/>
      <c r="CA53" s="1000"/>
      <c r="CB53" s="1001"/>
      <c r="CC53" s="634"/>
      <c r="CD53" s="634"/>
      <c r="CE53" s="634"/>
      <c r="CF53" s="634"/>
      <c r="CG53" s="634"/>
      <c r="CH53" s="634"/>
      <c r="CI53" s="634"/>
      <c r="CJ53" s="634"/>
      <c r="CK53" s="634"/>
      <c r="CL53" s="634"/>
      <c r="CM53" s="634"/>
      <c r="CN53" s="634"/>
      <c r="CO53" s="634"/>
      <c r="CP53" s="634"/>
      <c r="CQ53" s="634"/>
      <c r="CR53" s="634"/>
      <c r="CS53" s="634"/>
      <c r="CT53" s="634"/>
      <c r="CU53" s="634"/>
      <c r="CV53" s="634"/>
      <c r="CW53" s="634"/>
      <c r="CX53" s="634"/>
      <c r="CY53" s="634"/>
      <c r="CZ53" s="634"/>
      <c r="DA53" s="634"/>
      <c r="DB53" s="634"/>
      <c r="DC53" s="634"/>
      <c r="DD53" s="634"/>
      <c r="DE53" s="634"/>
      <c r="DF53" s="634"/>
      <c r="DG53" s="634"/>
      <c r="DH53" s="634"/>
      <c r="DI53" s="634"/>
      <c r="DJ53" s="634"/>
      <c r="DK53" s="634"/>
      <c r="DL53" s="634"/>
      <c r="DM53" s="634"/>
      <c r="DN53" s="634"/>
      <c r="DO53" s="634"/>
      <c r="DP53" s="634"/>
      <c r="DQ53" s="634"/>
      <c r="DR53" s="634"/>
      <c r="DS53" s="634"/>
      <c r="DT53" s="634"/>
      <c r="DU53" s="634"/>
      <c r="DV53" s="634"/>
      <c r="DW53" s="634"/>
      <c r="DX53" s="634"/>
      <c r="DY53" s="634"/>
      <c r="DZ53" s="634"/>
      <c r="EA53" s="634"/>
      <c r="EB53" s="634"/>
      <c r="EC53" s="634"/>
      <c r="ED53" s="634"/>
      <c r="EE53" s="634"/>
      <c r="EF53" s="634"/>
      <c r="EG53" s="634"/>
      <c r="EH53" s="634"/>
      <c r="EI53" s="634"/>
      <c r="EJ53" s="634"/>
      <c r="EK53" s="634"/>
      <c r="EL53" s="634"/>
      <c r="EM53" s="634"/>
      <c r="EN53" s="634"/>
      <c r="EO53" s="634"/>
      <c r="EP53" s="634"/>
      <c r="EQ53" s="634"/>
      <c r="ER53" s="634"/>
      <c r="ES53" s="634"/>
      <c r="ET53" s="634"/>
      <c r="EU53" s="634"/>
      <c r="EV53" s="634"/>
      <c r="EW53" s="634"/>
      <c r="EX53" s="634"/>
      <c r="EY53" s="634"/>
      <c r="EZ53" s="634"/>
      <c r="FA53" s="634"/>
      <c r="FB53" s="634"/>
      <c r="FC53" s="634"/>
      <c r="FD53" s="634"/>
      <c r="FE53" s="634"/>
      <c r="FF53" s="634"/>
      <c r="FG53" s="634"/>
      <c r="FH53" s="634"/>
      <c r="FI53" s="634"/>
      <c r="FJ53" s="634"/>
      <c r="FK53" s="634"/>
      <c r="FL53" s="634"/>
      <c r="FM53" s="634"/>
      <c r="FN53" s="634"/>
      <c r="FO53" s="634"/>
      <c r="FP53" s="634"/>
      <c r="FQ53" s="634"/>
      <c r="FR53" s="634"/>
      <c r="FS53" s="634"/>
      <c r="FT53" s="634"/>
      <c r="FU53" s="634"/>
      <c r="FV53" s="634"/>
      <c r="FW53" s="634"/>
      <c r="FX53" s="634"/>
      <c r="FY53" s="634"/>
      <c r="FZ53" s="634"/>
      <c r="GA53" s="634"/>
      <c r="GB53" s="634"/>
      <c r="GC53" s="634"/>
      <c r="GD53" s="634"/>
      <c r="GE53" s="634"/>
      <c r="GF53" s="634"/>
      <c r="GG53" s="634"/>
    </row>
    <row r="54" spans="1:208" ht="7.5" customHeight="1">
      <c r="A54" s="980"/>
      <c r="B54" s="981"/>
      <c r="C54" s="2571"/>
      <c r="D54" s="2572"/>
      <c r="E54" s="2573"/>
      <c r="F54" s="2574"/>
      <c r="G54" s="2592" t="s">
        <v>253</v>
      </c>
      <c r="H54" s="2593"/>
      <c r="I54" s="2594">
        <v>27900</v>
      </c>
      <c r="J54" s="2595"/>
      <c r="K54" s="2596">
        <f>I54-R54/2</f>
        <v>27886.95</v>
      </c>
      <c r="L54" s="2597"/>
      <c r="M54" s="1002"/>
      <c r="N54" s="1003" t="s">
        <v>30</v>
      </c>
      <c r="O54" s="2597">
        <f>I54+R54/2</f>
        <v>27913.05</v>
      </c>
      <c r="P54" s="2597"/>
      <c r="Q54" s="1097"/>
      <c r="R54" s="1005">
        <v>26.1</v>
      </c>
      <c r="S54" s="1006"/>
      <c r="T54" s="1007">
        <v>2</v>
      </c>
      <c r="U54" s="1006"/>
      <c r="V54" s="1008" t="s">
        <v>192</v>
      </c>
      <c r="W54" s="1009">
        <v>15</v>
      </c>
      <c r="X54" s="1010"/>
      <c r="Y54" s="1011">
        <f>T54*(W54+H3)</f>
        <v>44</v>
      </c>
      <c r="Z54" s="1012"/>
      <c r="AA54" s="1013"/>
      <c r="AB54" s="1014"/>
      <c r="AC54" s="1013"/>
      <c r="AD54" s="1015"/>
      <c r="AE54" s="1007"/>
      <c r="AF54" s="1012"/>
      <c r="AG54" s="1013"/>
      <c r="AH54" s="1014"/>
      <c r="AI54" s="1013"/>
      <c r="AJ54" s="1015"/>
      <c r="AK54" s="997">
        <f>ROUND((Y54+AE54)/T54/$V$5,0)*T54</f>
        <v>22</v>
      </c>
      <c r="AL54" s="1012"/>
      <c r="AM54" s="1016"/>
      <c r="AN54" s="1014"/>
      <c r="AO54" s="1013"/>
      <c r="AP54" s="1015"/>
      <c r="AQ54" s="997">
        <f>ROUND((Y54+AE54)/T54/$V$6,0)*T54</f>
        <v>22</v>
      </c>
      <c r="AR54" s="1012"/>
      <c r="AS54" s="1016"/>
      <c r="AT54" s="1017"/>
      <c r="AU54" s="1016"/>
      <c r="AV54" s="1015"/>
      <c r="AW54" s="1007"/>
      <c r="AX54" s="1012"/>
      <c r="AY54" s="1013"/>
      <c r="AZ54" s="1014"/>
      <c r="BA54" s="1013"/>
      <c r="BB54" s="1015"/>
      <c r="BC54" s="997">
        <f>ROUND((AK54/T54)*$V$7,0)*T54</f>
        <v>6</v>
      </c>
      <c r="BD54" s="1012"/>
      <c r="BE54" s="1013"/>
      <c r="BF54" s="1014"/>
      <c r="BG54" s="1013"/>
      <c r="BH54" s="1015"/>
      <c r="BI54" s="997">
        <f>ROUND((AK54/T54)*$V$8,0)*T54</f>
        <v>6</v>
      </c>
      <c r="BJ54" s="1012"/>
      <c r="BK54" s="1013"/>
      <c r="BL54" s="1014"/>
      <c r="BM54" s="1013"/>
      <c r="BN54" s="1015"/>
      <c r="BO54" s="1007">
        <f>T54*$V$9</f>
        <v>4</v>
      </c>
      <c r="BP54" s="1012"/>
      <c r="BQ54" s="1013"/>
      <c r="BR54" s="1014"/>
      <c r="BS54" s="1013"/>
      <c r="BT54" s="1015"/>
      <c r="BU54" s="1007"/>
      <c r="BV54" s="1012"/>
      <c r="BW54" s="1013"/>
      <c r="BX54" s="1014"/>
      <c r="BY54" s="1013"/>
      <c r="BZ54" s="1015"/>
      <c r="CA54" s="1018"/>
      <c r="CB54" s="1004"/>
    </row>
    <row r="55" spans="1:208" ht="7.5" customHeight="1">
      <c r="A55" s="980"/>
      <c r="B55" s="981"/>
      <c r="C55" s="2571"/>
      <c r="D55" s="2572"/>
      <c r="E55" s="2573"/>
      <c r="F55" s="2574"/>
      <c r="G55" s="2592" t="s">
        <v>254</v>
      </c>
      <c r="H55" s="2593"/>
      <c r="I55" s="2594">
        <v>28778</v>
      </c>
      <c r="J55" s="2595"/>
      <c r="K55" s="2596">
        <f>I55-R55/2</f>
        <v>28764.95</v>
      </c>
      <c r="L55" s="2597"/>
      <c r="M55" s="1002"/>
      <c r="N55" s="1003" t="s">
        <v>30</v>
      </c>
      <c r="O55" s="2597">
        <f>I55+R55/2</f>
        <v>28791.05</v>
      </c>
      <c r="P55" s="2597"/>
      <c r="Q55" s="1097"/>
      <c r="R55" s="1005">
        <v>26.1</v>
      </c>
      <c r="S55" s="1006"/>
      <c r="T55" s="1007">
        <v>2</v>
      </c>
      <c r="U55" s="1006"/>
      <c r="V55" s="1008" t="s">
        <v>255</v>
      </c>
      <c r="W55" s="1009">
        <v>15</v>
      </c>
      <c r="X55" s="1010"/>
      <c r="Y55" s="1011">
        <f>T55*(W55+H3)</f>
        <v>44</v>
      </c>
      <c r="Z55" s="1012"/>
      <c r="AA55" s="1013"/>
      <c r="AB55" s="1014"/>
      <c r="AC55" s="1013"/>
      <c r="AD55" s="1015"/>
      <c r="AE55" s="1007"/>
      <c r="AF55" s="1012"/>
      <c r="AG55" s="1013"/>
      <c r="AH55" s="1014"/>
      <c r="AI55" s="1013"/>
      <c r="AJ55" s="1015"/>
      <c r="AK55" s="997">
        <f>ROUND((Y55+AE55)/T55/$V$5,0)*T55</f>
        <v>22</v>
      </c>
      <c r="AL55" s="1012"/>
      <c r="AM55" s="1016"/>
      <c r="AN55" s="1014"/>
      <c r="AO55" s="1013"/>
      <c r="AP55" s="1015"/>
      <c r="AQ55" s="997">
        <f>ROUND((Y55+AE55)/T55/$V$6,0)*T55</f>
        <v>22</v>
      </c>
      <c r="AR55" s="1012"/>
      <c r="AS55" s="1013"/>
      <c r="AT55" s="1014"/>
      <c r="AU55" s="1013"/>
      <c r="AV55" s="1015"/>
      <c r="AW55" s="1007"/>
      <c r="AX55" s="1012"/>
      <c r="AY55" s="1013"/>
      <c r="AZ55" s="1014"/>
      <c r="BA55" s="1013"/>
      <c r="BB55" s="1015"/>
      <c r="BC55" s="997">
        <f>ROUND((AK55/T55)*$V$7,0)*T55</f>
        <v>6</v>
      </c>
      <c r="BD55" s="1012"/>
      <c r="BE55" s="1013"/>
      <c r="BF55" s="1014"/>
      <c r="BG55" s="1013"/>
      <c r="BH55" s="1015"/>
      <c r="BI55" s="997">
        <f>ROUND((AK55/T55)*$V$8,0)*T55</f>
        <v>6</v>
      </c>
      <c r="BJ55" s="1012"/>
      <c r="BK55" s="1013"/>
      <c r="BL55" s="1014"/>
      <c r="BM55" s="1013"/>
      <c r="BN55" s="1015"/>
      <c r="BO55" s="1007">
        <f>T55*$V$9</f>
        <v>4</v>
      </c>
      <c r="BP55" s="1012"/>
      <c r="BQ55" s="1013"/>
      <c r="BR55" s="1014"/>
      <c r="BS55" s="1013"/>
      <c r="BT55" s="1015"/>
      <c r="BU55" s="1007"/>
      <c r="BV55" s="1012"/>
      <c r="BW55" s="1013"/>
      <c r="BX55" s="1014"/>
      <c r="BY55" s="1013"/>
      <c r="BZ55" s="1015"/>
      <c r="CA55" s="1018"/>
      <c r="CB55" s="1004"/>
      <c r="GH55" s="634"/>
      <c r="GI55" s="634"/>
      <c r="GJ55" s="634"/>
      <c r="GK55" s="634"/>
      <c r="GL55" s="634"/>
      <c r="GM55" s="634"/>
      <c r="GN55" s="634"/>
      <c r="GO55" s="634"/>
      <c r="GP55" s="634"/>
      <c r="GQ55" s="634"/>
      <c r="GR55" s="634"/>
      <c r="GS55" s="634"/>
      <c r="GT55" s="634"/>
      <c r="GU55" s="634"/>
      <c r="GV55" s="634"/>
      <c r="GW55" s="634"/>
      <c r="GX55" s="634"/>
      <c r="GY55" s="634"/>
      <c r="GZ55" s="634"/>
    </row>
    <row r="56" spans="1:208" ht="7.5" customHeight="1">
      <c r="A56" s="980"/>
      <c r="B56" s="981"/>
      <c r="C56" s="2571"/>
      <c r="D56" s="2572"/>
      <c r="E56" s="2573"/>
      <c r="F56" s="2574"/>
      <c r="G56" s="2592" t="s">
        <v>256</v>
      </c>
      <c r="H56" s="2593"/>
      <c r="I56" s="2594">
        <v>29500</v>
      </c>
      <c r="J56" s="2595"/>
      <c r="K56" s="2596">
        <f>I56-R56/2</f>
        <v>29461.174999999999</v>
      </c>
      <c r="L56" s="2597"/>
      <c r="M56" s="1002"/>
      <c r="N56" s="1003" t="s">
        <v>30</v>
      </c>
      <c r="O56" s="2597">
        <f>I56+R56/2</f>
        <v>29538.825000000001</v>
      </c>
      <c r="P56" s="2597"/>
      <c r="Q56" s="1097"/>
      <c r="R56" s="1005">
        <v>77.650000000000006</v>
      </c>
      <c r="S56" s="1006"/>
      <c r="T56" s="1007">
        <v>3</v>
      </c>
      <c r="U56" s="1006"/>
      <c r="V56" s="1008" t="s">
        <v>192</v>
      </c>
      <c r="W56" s="1009">
        <v>6</v>
      </c>
      <c r="X56" s="1010"/>
      <c r="Y56" s="1011">
        <f>2*(W56+H3)</f>
        <v>26</v>
      </c>
      <c r="Z56" s="1012"/>
      <c r="AA56" s="1013"/>
      <c r="AB56" s="1014"/>
      <c r="AC56" s="1013"/>
      <c r="AD56" s="1015"/>
      <c r="AE56" s="1007">
        <f>(T56-2)*(W56+H3)</f>
        <v>13</v>
      </c>
      <c r="AF56" s="1012"/>
      <c r="AG56" s="1013"/>
      <c r="AH56" s="1014"/>
      <c r="AI56" s="1013"/>
      <c r="AJ56" s="1015"/>
      <c r="AK56" s="997">
        <f>ROUND((Y56+AE56)/T56/$V$5,0)*T56</f>
        <v>21</v>
      </c>
      <c r="AL56" s="1012"/>
      <c r="AM56" s="1016"/>
      <c r="AN56" s="1014"/>
      <c r="AO56" s="1013"/>
      <c r="AP56" s="1015"/>
      <c r="AQ56" s="997">
        <f>ROUND((Y56+AE56)/T56/$V$6,0)*T56</f>
        <v>21</v>
      </c>
      <c r="AR56" s="1012"/>
      <c r="AS56" s="1013"/>
      <c r="AT56" s="1014"/>
      <c r="AU56" s="1013"/>
      <c r="AV56" s="1015"/>
      <c r="AW56" s="1007">
        <v>1</v>
      </c>
      <c r="AX56" s="1012"/>
      <c r="AY56" s="1013"/>
      <c r="AZ56" s="1014"/>
      <c r="BA56" s="1013"/>
      <c r="BB56" s="1015"/>
      <c r="BC56" s="997">
        <f>ROUND((AK56/T56)*$V$7,0)*T56</f>
        <v>6</v>
      </c>
      <c r="BD56" s="1012"/>
      <c r="BE56" s="1013"/>
      <c r="BF56" s="1014"/>
      <c r="BG56" s="1013"/>
      <c r="BH56" s="1015"/>
      <c r="BI56" s="997">
        <f>ROUND((AK56/T56)*$V$8,0)*T56</f>
        <v>6</v>
      </c>
      <c r="BJ56" s="1012"/>
      <c r="BK56" s="1013"/>
      <c r="BL56" s="1014"/>
      <c r="BM56" s="1013"/>
      <c r="BN56" s="1015"/>
      <c r="BO56" s="1007">
        <f>T56*$V$9</f>
        <v>6</v>
      </c>
      <c r="BP56" s="1012"/>
      <c r="BQ56" s="1013"/>
      <c r="BR56" s="1014"/>
      <c r="BS56" s="1013"/>
      <c r="BT56" s="1015"/>
      <c r="BU56" s="1007"/>
      <c r="BV56" s="1012"/>
      <c r="BW56" s="1013"/>
      <c r="BX56" s="1014"/>
      <c r="BY56" s="1013"/>
      <c r="BZ56" s="1015"/>
      <c r="CA56" s="1018"/>
      <c r="CB56" s="1004"/>
    </row>
    <row r="57" spans="1:208" ht="7.5" customHeight="1">
      <c r="A57" s="980"/>
      <c r="B57" s="981"/>
      <c r="C57" s="2571"/>
      <c r="D57" s="2572"/>
      <c r="E57" s="2573"/>
      <c r="F57" s="2574"/>
      <c r="G57" s="2586" t="s">
        <v>257</v>
      </c>
      <c r="H57" s="2587"/>
      <c r="I57" s="2588">
        <v>31950</v>
      </c>
      <c r="J57" s="2589"/>
      <c r="K57" s="2590">
        <f>I57-R57/2</f>
        <v>31936.95</v>
      </c>
      <c r="L57" s="2591"/>
      <c r="M57" s="1019"/>
      <c r="N57" s="1020" t="s">
        <v>30</v>
      </c>
      <c r="O57" s="2591">
        <f>I57+R57/2</f>
        <v>31963.05</v>
      </c>
      <c r="P57" s="2591"/>
      <c r="Q57" s="1095"/>
      <c r="R57" s="1056">
        <v>26.1</v>
      </c>
      <c r="S57" s="1057"/>
      <c r="T57" s="1058">
        <v>2</v>
      </c>
      <c r="U57" s="1057"/>
      <c r="V57" s="1059" t="s">
        <v>192</v>
      </c>
      <c r="W57" s="1060">
        <v>15</v>
      </c>
      <c r="X57" s="1061"/>
      <c r="Y57" s="1062">
        <f>T57*(W57+H3)</f>
        <v>44</v>
      </c>
      <c r="Z57" s="1063"/>
      <c r="AA57" s="1064"/>
      <c r="AB57" s="1065"/>
      <c r="AC57" s="1064"/>
      <c r="AD57" s="1066"/>
      <c r="AE57" s="1058"/>
      <c r="AF57" s="1063"/>
      <c r="AG57" s="1064"/>
      <c r="AH57" s="1065"/>
      <c r="AI57" s="1064"/>
      <c r="AJ57" s="1066"/>
      <c r="AK57" s="997">
        <f>ROUND((Y57+AE57)/T57/$V$5,0)*T57</f>
        <v>22</v>
      </c>
      <c r="AL57" s="1029"/>
      <c r="AM57" s="1033"/>
      <c r="AN57" s="1031"/>
      <c r="AO57" s="1030"/>
      <c r="AP57" s="1032"/>
      <c r="AQ57" s="997">
        <f>ROUND((Y57+AE57)/T57/$V$6,0)*T57</f>
        <v>22</v>
      </c>
      <c r="AR57" s="1012"/>
      <c r="AS57" s="1013"/>
      <c r="AT57" s="1014"/>
      <c r="AU57" s="1013"/>
      <c r="AV57" s="1015"/>
      <c r="AW57" s="1058"/>
      <c r="AX57" s="1063"/>
      <c r="AY57" s="1064"/>
      <c r="AZ57" s="1065"/>
      <c r="BA57" s="1064"/>
      <c r="BB57" s="1066"/>
      <c r="BC57" s="997">
        <f>ROUND((AK57/T57)*$V$7,0)*T57</f>
        <v>6</v>
      </c>
      <c r="BD57" s="1063"/>
      <c r="BE57" s="1064"/>
      <c r="BF57" s="1065"/>
      <c r="BG57" s="1064"/>
      <c r="BH57" s="1066"/>
      <c r="BI57" s="997">
        <f>ROUND((AK57/T57)*$V$8,0)*T57</f>
        <v>6</v>
      </c>
      <c r="BJ57" s="1063"/>
      <c r="BK57" s="1064"/>
      <c r="BL57" s="1065"/>
      <c r="BM57" s="1064"/>
      <c r="BN57" s="1066"/>
      <c r="BO57" s="1058">
        <f>T57*$V$9</f>
        <v>4</v>
      </c>
      <c r="BP57" s="1063"/>
      <c r="BQ57" s="1064"/>
      <c r="BR57" s="1065"/>
      <c r="BS57" s="1064"/>
      <c r="BT57" s="1066"/>
      <c r="BU57" s="1058"/>
      <c r="BV57" s="1063"/>
      <c r="BW57" s="1064"/>
      <c r="BX57" s="1065"/>
      <c r="BY57" s="1064"/>
      <c r="BZ57" s="1066"/>
      <c r="CA57" s="1069"/>
      <c r="CB57" s="1021"/>
    </row>
    <row r="58" spans="1:208" s="634" customFormat="1" ht="7.5" customHeight="1">
      <c r="A58" s="980"/>
      <c r="B58" s="981"/>
      <c r="C58" s="2579"/>
      <c r="D58" s="2580"/>
      <c r="E58" s="2584"/>
      <c r="F58" s="2585"/>
      <c r="G58" s="2581" t="s">
        <v>142</v>
      </c>
      <c r="H58" s="2582"/>
      <c r="I58" s="2582"/>
      <c r="J58" s="2582"/>
      <c r="K58" s="2582"/>
      <c r="L58" s="2582"/>
      <c r="M58" s="2582"/>
      <c r="N58" s="2582"/>
      <c r="O58" s="2582"/>
      <c r="P58" s="2582"/>
      <c r="Q58" s="2583"/>
      <c r="R58" s="1039">
        <f>SUM(R53:R57)</f>
        <v>190.05</v>
      </c>
      <c r="S58" s="1040"/>
      <c r="T58" s="1041">
        <f>SUM(T53:T57)</f>
        <v>11</v>
      </c>
      <c r="U58" s="1040"/>
      <c r="V58" s="1042"/>
      <c r="W58" s="1043"/>
      <c r="X58" s="644"/>
      <c r="Y58" s="1044">
        <f>SUM(Y53:Y57)</f>
        <v>198</v>
      </c>
      <c r="Z58" s="1045"/>
      <c r="AA58" s="1046">
        <f>'3.1Cost by Sub-contractors'!L22</f>
        <v>61.62</v>
      </c>
      <c r="AB58" s="1047"/>
      <c r="AC58" s="1046">
        <f>Y58*AA58</f>
        <v>12200.76</v>
      </c>
      <c r="AD58" s="1048"/>
      <c r="AE58" s="1041">
        <f>SUM(AE53:AE57)</f>
        <v>13</v>
      </c>
      <c r="AF58" s="1045"/>
      <c r="AG58" s="1046">
        <f>'3.1Cost by Sub-contractors'!L23</f>
        <v>72.34</v>
      </c>
      <c r="AH58" s="1047"/>
      <c r="AI58" s="1046">
        <f>AE58*AG58</f>
        <v>940.42000000000007</v>
      </c>
      <c r="AJ58" s="1048"/>
      <c r="AK58" s="1041">
        <f>SUM(AK53:AK57)</f>
        <v>107</v>
      </c>
      <c r="AL58" s="1045"/>
      <c r="AM58" s="2671" t="str">
        <f>'3.1Cost by Sub-contractors'!L24</f>
        <v>-</v>
      </c>
      <c r="AN58" s="2672"/>
      <c r="AO58" s="2671" t="str">
        <f>'3.1Cost by Sub-contractors'!L24</f>
        <v>-</v>
      </c>
      <c r="AP58" s="2672"/>
      <c r="AQ58" s="1041">
        <f>SUM(AQ53:AQ57)</f>
        <v>107</v>
      </c>
      <c r="AR58" s="1045"/>
      <c r="AS58" s="1046">
        <f>'3.1Cost by Sub-contractors'!L25</f>
        <v>15.96</v>
      </c>
      <c r="AT58" s="1047"/>
      <c r="AU58" s="1046">
        <f>AQ58*AS58</f>
        <v>1707.72</v>
      </c>
      <c r="AV58" s="1048"/>
      <c r="AW58" s="1041">
        <f>SUM(AW53:AW57)</f>
        <v>1</v>
      </c>
      <c r="AX58" s="1045"/>
      <c r="AY58" s="1046">
        <f>'3.1Cost by Sub-contractors'!L26</f>
        <v>1072.75</v>
      </c>
      <c r="AZ58" s="1047"/>
      <c r="BA58" s="1046">
        <f>AW58*AY58</f>
        <v>1072.75</v>
      </c>
      <c r="BB58" s="1048"/>
      <c r="BC58" s="1041">
        <f>SUM(BC53:BC57)</f>
        <v>30</v>
      </c>
      <c r="BD58" s="1045"/>
      <c r="BE58" s="1046">
        <f>'3.1Cost by Sub-contractors'!L27</f>
        <v>44.07</v>
      </c>
      <c r="BF58" s="1047"/>
      <c r="BG58" s="1046">
        <f>BC58*BE58</f>
        <v>1322.1</v>
      </c>
      <c r="BH58" s="1048"/>
      <c r="BI58" s="1041">
        <f>SUM(BI53:BI57)</f>
        <v>30</v>
      </c>
      <c r="BJ58" s="1045"/>
      <c r="BK58" s="1046">
        <f>'3.1Cost by Sub-contractors'!L28</f>
        <v>27.87</v>
      </c>
      <c r="BL58" s="1047"/>
      <c r="BM58" s="1046">
        <f>BI58*BK58</f>
        <v>836.1</v>
      </c>
      <c r="BN58" s="1048"/>
      <c r="BO58" s="1041">
        <f>SUM(BO53:BO57)</f>
        <v>22</v>
      </c>
      <c r="BP58" s="1045"/>
      <c r="BQ58" s="1046">
        <f>'3.1Cost by Sub-contractors'!L29</f>
        <v>118.81</v>
      </c>
      <c r="BR58" s="1047"/>
      <c r="BS58" s="1046">
        <f>BO58*BQ58</f>
        <v>2613.8200000000002</v>
      </c>
      <c r="BT58" s="1048"/>
      <c r="BU58" s="1041"/>
      <c r="BV58" s="1045"/>
      <c r="BW58" s="1046"/>
      <c r="BX58" s="1047"/>
      <c r="BY58" s="1046"/>
      <c r="BZ58" s="1048"/>
      <c r="CA58" s="1049"/>
      <c r="CB58" s="1050"/>
      <c r="CC58" s="633"/>
      <c r="CD58" s="633"/>
      <c r="CE58" s="633"/>
      <c r="CF58" s="633"/>
      <c r="CG58" s="633"/>
      <c r="CH58" s="633"/>
      <c r="CI58" s="633"/>
      <c r="CJ58" s="633"/>
      <c r="CK58" s="633"/>
      <c r="CL58" s="633"/>
      <c r="CM58" s="633"/>
      <c r="CN58" s="633"/>
      <c r="CO58" s="633"/>
      <c r="CP58" s="633"/>
      <c r="CQ58" s="633"/>
      <c r="CR58" s="633"/>
      <c r="CS58" s="633"/>
      <c r="CT58" s="633"/>
      <c r="CU58" s="633"/>
      <c r="CV58" s="633"/>
      <c r="CW58" s="633"/>
      <c r="CX58" s="633"/>
      <c r="CY58" s="633"/>
      <c r="CZ58" s="633"/>
      <c r="DA58" s="633"/>
      <c r="DB58" s="633"/>
      <c r="DC58" s="633"/>
      <c r="DD58" s="633"/>
      <c r="DE58" s="633"/>
      <c r="DF58" s="633"/>
      <c r="DG58" s="633"/>
      <c r="DH58" s="633"/>
      <c r="DI58" s="633"/>
      <c r="DJ58" s="633"/>
      <c r="DK58" s="633"/>
      <c r="DL58" s="633"/>
      <c r="DM58" s="633"/>
      <c r="DN58" s="633"/>
      <c r="DO58" s="633"/>
      <c r="DP58" s="633"/>
      <c r="DQ58" s="633"/>
      <c r="DR58" s="633"/>
      <c r="DS58" s="633"/>
      <c r="DT58" s="633"/>
      <c r="DU58" s="633"/>
      <c r="DV58" s="633"/>
      <c r="DW58" s="633"/>
      <c r="DX58" s="633"/>
      <c r="DY58" s="633"/>
      <c r="DZ58" s="633"/>
      <c r="EA58" s="633"/>
      <c r="EB58" s="633"/>
      <c r="EC58" s="633"/>
      <c r="ED58" s="633"/>
      <c r="EE58" s="633"/>
      <c r="EF58" s="633"/>
      <c r="EG58" s="633"/>
      <c r="EH58" s="633"/>
      <c r="EI58" s="633"/>
      <c r="EJ58" s="633"/>
      <c r="EK58" s="633"/>
      <c r="EL58" s="633"/>
      <c r="EM58" s="633"/>
      <c r="EN58" s="633"/>
      <c r="EO58" s="633"/>
      <c r="EP58" s="633"/>
      <c r="EQ58" s="633"/>
      <c r="ER58" s="633"/>
      <c r="ES58" s="633"/>
      <c r="ET58" s="633"/>
      <c r="EU58" s="633"/>
      <c r="EV58" s="633"/>
      <c r="EW58" s="633"/>
      <c r="EX58" s="633"/>
      <c r="EY58" s="633"/>
      <c r="EZ58" s="633"/>
      <c r="FA58" s="633"/>
      <c r="FB58" s="633"/>
      <c r="FC58" s="633"/>
      <c r="FD58" s="633"/>
      <c r="FE58" s="633"/>
      <c r="FF58" s="633"/>
      <c r="FG58" s="633"/>
      <c r="FH58" s="633"/>
      <c r="FI58" s="633"/>
      <c r="FJ58" s="633"/>
      <c r="FK58" s="633"/>
      <c r="FL58" s="633"/>
      <c r="FM58" s="633"/>
      <c r="FN58" s="633"/>
      <c r="FO58" s="633"/>
      <c r="FP58" s="633"/>
      <c r="FQ58" s="633"/>
      <c r="FR58" s="633"/>
      <c r="FS58" s="633"/>
      <c r="FT58" s="633"/>
      <c r="FU58" s="633"/>
      <c r="FV58" s="633"/>
      <c r="FW58" s="633"/>
      <c r="FX58" s="633"/>
      <c r="FY58" s="633"/>
      <c r="FZ58" s="633"/>
      <c r="GA58" s="633"/>
      <c r="GB58" s="633"/>
      <c r="GC58" s="633"/>
      <c r="GD58" s="633"/>
      <c r="GE58" s="633"/>
      <c r="GF58" s="633"/>
      <c r="GG58" s="633"/>
      <c r="GS58" s="633"/>
      <c r="GT58" s="633"/>
      <c r="GU58" s="633"/>
      <c r="GV58" s="633"/>
      <c r="GW58" s="633"/>
      <c r="GX58" s="633"/>
      <c r="GY58" s="633"/>
      <c r="GZ58" s="633"/>
    </row>
    <row r="59" spans="1:208" ht="7.5" customHeight="1">
      <c r="A59" s="980"/>
      <c r="B59" s="981"/>
      <c r="C59" s="2571" t="str">
        <f>'4.1Plan'!C124</f>
        <v>PKG05</v>
      </c>
      <c r="D59" s="2572"/>
      <c r="E59" s="2575" t="str">
        <f>'4.1Plan'!D124</f>
        <v>ML05-1</v>
      </c>
      <c r="F59" s="2576"/>
      <c r="G59" s="2674" t="s">
        <v>258</v>
      </c>
      <c r="H59" s="2675"/>
      <c r="I59" s="2676">
        <v>32440</v>
      </c>
      <c r="J59" s="2679"/>
      <c r="K59" s="2673">
        <f>I59-R59/2</f>
        <v>32426.95</v>
      </c>
      <c r="L59" s="2668"/>
      <c r="M59" s="1051"/>
      <c r="N59" s="1052" t="s">
        <v>30</v>
      </c>
      <c r="O59" s="2668">
        <f>I59+R59/2</f>
        <v>32453.05</v>
      </c>
      <c r="P59" s="2668"/>
      <c r="Q59" s="1096"/>
      <c r="R59" s="1074">
        <v>26.1</v>
      </c>
      <c r="S59" s="988"/>
      <c r="T59" s="987">
        <v>2</v>
      </c>
      <c r="U59" s="988"/>
      <c r="V59" s="989" t="s">
        <v>192</v>
      </c>
      <c r="W59" s="990">
        <v>15</v>
      </c>
      <c r="X59" s="1075"/>
      <c r="Y59" s="1076">
        <f>T59*(W59+H3)</f>
        <v>44</v>
      </c>
      <c r="Z59" s="1077"/>
      <c r="AA59" s="1078"/>
      <c r="AB59" s="1079"/>
      <c r="AC59" s="1078"/>
      <c r="AD59" s="1080"/>
      <c r="AE59" s="987"/>
      <c r="AF59" s="1077"/>
      <c r="AG59" s="1078"/>
      <c r="AH59" s="1079"/>
      <c r="AI59" s="1078"/>
      <c r="AJ59" s="1080"/>
      <c r="AK59" s="997">
        <f>ROUND((Y59+AE59)/T59/$V$5,0)*T59</f>
        <v>22</v>
      </c>
      <c r="AL59" s="1077"/>
      <c r="AM59" s="1081"/>
      <c r="AN59" s="1079"/>
      <c r="AO59" s="1078"/>
      <c r="AP59" s="1080"/>
      <c r="AQ59" s="987">
        <f>ROUND((Y59+AE59)/T59/$V$6,0)*T59</f>
        <v>22</v>
      </c>
      <c r="AR59" s="1077"/>
      <c r="AS59" s="1081"/>
      <c r="AT59" s="1082"/>
      <c r="AU59" s="1081"/>
      <c r="AV59" s="1080"/>
      <c r="AW59" s="987"/>
      <c r="AX59" s="1077"/>
      <c r="AY59" s="1078"/>
      <c r="AZ59" s="1079"/>
      <c r="BA59" s="1078"/>
      <c r="BB59" s="1080"/>
      <c r="BC59" s="997">
        <f>ROUND((AK59/T59)*$V$7,0)*T59</f>
        <v>6</v>
      </c>
      <c r="BD59" s="1077"/>
      <c r="BE59" s="1078"/>
      <c r="BF59" s="1079"/>
      <c r="BG59" s="1078"/>
      <c r="BH59" s="1080"/>
      <c r="BI59" s="997">
        <f>ROUND((AK59/T59)*$V$8,0)*T59</f>
        <v>6</v>
      </c>
      <c r="BJ59" s="1077"/>
      <c r="BK59" s="1078"/>
      <c r="BL59" s="1079"/>
      <c r="BM59" s="1078"/>
      <c r="BN59" s="1080"/>
      <c r="BO59" s="987">
        <f>T59*$V$9</f>
        <v>4</v>
      </c>
      <c r="BP59" s="1077"/>
      <c r="BQ59" s="1078"/>
      <c r="BR59" s="1079"/>
      <c r="BS59" s="1078"/>
      <c r="BT59" s="1080"/>
      <c r="BU59" s="987"/>
      <c r="BV59" s="1077"/>
      <c r="BW59" s="1078"/>
      <c r="BX59" s="1079"/>
      <c r="BY59" s="1078"/>
      <c r="BZ59" s="1080"/>
      <c r="CA59" s="1000"/>
      <c r="CB59" s="1001"/>
      <c r="CC59" s="634"/>
      <c r="CD59" s="634"/>
      <c r="CE59" s="634"/>
      <c r="CF59" s="634"/>
      <c r="CG59" s="634"/>
      <c r="CH59" s="634"/>
      <c r="CI59" s="634"/>
      <c r="CJ59" s="634"/>
      <c r="CK59" s="634"/>
      <c r="CL59" s="634"/>
      <c r="CM59" s="634"/>
      <c r="CN59" s="634"/>
      <c r="CO59" s="634"/>
      <c r="CP59" s="634"/>
      <c r="CQ59" s="634"/>
      <c r="CR59" s="634"/>
      <c r="CS59" s="634"/>
      <c r="CT59" s="634"/>
      <c r="CU59" s="634"/>
      <c r="CV59" s="634"/>
      <c r="CW59" s="634"/>
      <c r="CX59" s="634"/>
      <c r="CY59" s="634"/>
      <c r="CZ59" s="634"/>
      <c r="DA59" s="634"/>
      <c r="DB59" s="634"/>
      <c r="DC59" s="634"/>
      <c r="DD59" s="634"/>
      <c r="DE59" s="634"/>
      <c r="DF59" s="634"/>
      <c r="DG59" s="634"/>
      <c r="DH59" s="634"/>
      <c r="DI59" s="634"/>
      <c r="DJ59" s="634"/>
      <c r="DK59" s="634"/>
      <c r="DL59" s="634"/>
      <c r="DM59" s="634"/>
      <c r="DN59" s="634"/>
      <c r="DO59" s="634"/>
      <c r="DP59" s="634"/>
      <c r="DQ59" s="634"/>
      <c r="DR59" s="634"/>
      <c r="DS59" s="634"/>
      <c r="DT59" s="634"/>
      <c r="DU59" s="634"/>
      <c r="DV59" s="634"/>
      <c r="DW59" s="634"/>
      <c r="DX59" s="634"/>
      <c r="DY59" s="634"/>
      <c r="DZ59" s="634"/>
      <c r="EA59" s="634"/>
      <c r="EB59" s="634"/>
      <c r="EC59" s="634"/>
      <c r="ED59" s="634"/>
      <c r="EE59" s="634"/>
      <c r="EF59" s="634"/>
      <c r="EG59" s="634"/>
      <c r="EH59" s="634"/>
      <c r="EI59" s="634"/>
      <c r="EJ59" s="634"/>
      <c r="EK59" s="634"/>
      <c r="EL59" s="634"/>
      <c r="EM59" s="634"/>
      <c r="EN59" s="634"/>
      <c r="EO59" s="634"/>
      <c r="EP59" s="634"/>
      <c r="EQ59" s="634"/>
      <c r="ER59" s="634"/>
      <c r="ES59" s="634"/>
      <c r="ET59" s="634"/>
      <c r="EU59" s="634"/>
      <c r="EV59" s="634"/>
      <c r="EW59" s="634"/>
      <c r="EX59" s="634"/>
      <c r="EY59" s="634"/>
      <c r="EZ59" s="634"/>
      <c r="FA59" s="634"/>
      <c r="FB59" s="634"/>
      <c r="FC59" s="634"/>
      <c r="FD59" s="634"/>
      <c r="FE59" s="634"/>
      <c r="FF59" s="634"/>
      <c r="FG59" s="634"/>
      <c r="FH59" s="634"/>
      <c r="FI59" s="634"/>
      <c r="FJ59" s="634"/>
      <c r="FK59" s="634"/>
      <c r="FL59" s="634"/>
      <c r="FM59" s="634"/>
      <c r="FN59" s="634"/>
      <c r="FO59" s="634"/>
      <c r="FP59" s="634"/>
      <c r="FQ59" s="634"/>
      <c r="FR59" s="634"/>
      <c r="FS59" s="634"/>
      <c r="FT59" s="634"/>
      <c r="FU59" s="634"/>
      <c r="FV59" s="634"/>
      <c r="FW59" s="634"/>
      <c r="FX59" s="634"/>
      <c r="FY59" s="634"/>
      <c r="FZ59" s="634"/>
      <c r="GA59" s="634"/>
      <c r="GB59" s="634"/>
      <c r="GC59" s="634"/>
      <c r="GD59" s="634"/>
      <c r="GE59" s="634"/>
      <c r="GF59" s="634"/>
      <c r="GG59" s="634"/>
      <c r="GS59" s="634"/>
      <c r="GT59" s="634"/>
      <c r="GU59" s="634"/>
      <c r="GV59" s="634"/>
      <c r="GW59" s="634"/>
      <c r="GX59" s="634"/>
      <c r="GY59" s="634"/>
      <c r="GZ59" s="634"/>
    </row>
    <row r="60" spans="1:208" ht="7.5" customHeight="1">
      <c r="A60" s="980"/>
      <c r="B60" s="981"/>
      <c r="C60" s="2571"/>
      <c r="D60" s="2572"/>
      <c r="E60" s="2573"/>
      <c r="F60" s="2574"/>
      <c r="G60" s="2586" t="s">
        <v>259</v>
      </c>
      <c r="H60" s="2587"/>
      <c r="I60" s="2588">
        <v>34120</v>
      </c>
      <c r="J60" s="2589"/>
      <c r="K60" s="2590">
        <f>I60-R60/2</f>
        <v>34084.925000000003</v>
      </c>
      <c r="L60" s="2591"/>
      <c r="M60" s="1019"/>
      <c r="N60" s="1020" t="s">
        <v>30</v>
      </c>
      <c r="O60" s="2591">
        <f>I60+R60/2</f>
        <v>34155.074999999997</v>
      </c>
      <c r="P60" s="2591"/>
      <c r="Q60" s="1095"/>
      <c r="R60" s="1056">
        <v>70.150000000000006</v>
      </c>
      <c r="S60" s="1057"/>
      <c r="T60" s="1024">
        <v>3</v>
      </c>
      <c r="U60" s="1023"/>
      <c r="V60" s="1025" t="s">
        <v>192</v>
      </c>
      <c r="W60" s="1026">
        <v>6</v>
      </c>
      <c r="X60" s="1027"/>
      <c r="Y60" s="1028">
        <f>T60*(W60+H3)</f>
        <v>39</v>
      </c>
      <c r="Z60" s="1029"/>
      <c r="AA60" s="1030"/>
      <c r="AB60" s="1031"/>
      <c r="AC60" s="1030"/>
      <c r="AD60" s="1032"/>
      <c r="AE60" s="1024"/>
      <c r="AF60" s="1029"/>
      <c r="AG60" s="1030"/>
      <c r="AH60" s="1031"/>
      <c r="AI60" s="1030"/>
      <c r="AJ60" s="1032"/>
      <c r="AK60" s="997">
        <f>ROUND((Y60+AE60)/T60/$V$5,0)*T60</f>
        <v>21</v>
      </c>
      <c r="AL60" s="1029"/>
      <c r="AM60" s="1033"/>
      <c r="AN60" s="1031"/>
      <c r="AO60" s="1030"/>
      <c r="AP60" s="1032"/>
      <c r="AQ60" s="997">
        <f>ROUND((Y60+AE60)/T60/$V$6,0)*T60</f>
        <v>21</v>
      </c>
      <c r="AR60" s="1012"/>
      <c r="AS60" s="1016"/>
      <c r="AT60" s="1017"/>
      <c r="AU60" s="1016"/>
      <c r="AV60" s="1015"/>
      <c r="AW60" s="1024"/>
      <c r="AX60" s="1029"/>
      <c r="AY60" s="1030"/>
      <c r="AZ60" s="1031"/>
      <c r="BA60" s="1030"/>
      <c r="BB60" s="1032"/>
      <c r="BC60" s="997">
        <f>ROUND((AK60/T60)*$V$7,0)*T60</f>
        <v>6</v>
      </c>
      <c r="BD60" s="1029"/>
      <c r="BE60" s="1030"/>
      <c r="BF60" s="1031"/>
      <c r="BG60" s="1030"/>
      <c r="BH60" s="1032"/>
      <c r="BI60" s="997">
        <f>ROUND((AK60/T60)*$V$8,0)*T60</f>
        <v>6</v>
      </c>
      <c r="BJ60" s="1029"/>
      <c r="BK60" s="1030"/>
      <c r="BL60" s="1031"/>
      <c r="BM60" s="1030"/>
      <c r="BN60" s="1032"/>
      <c r="BO60" s="997">
        <f>T60*$V$9</f>
        <v>6</v>
      </c>
      <c r="BP60" s="1029"/>
      <c r="BQ60" s="1030"/>
      <c r="BR60" s="1031"/>
      <c r="BS60" s="1030"/>
      <c r="BT60" s="1032"/>
      <c r="BU60" s="1024"/>
      <c r="BV60" s="1029"/>
      <c r="BW60" s="1030"/>
      <c r="BX60" s="1031"/>
      <c r="BY60" s="1030"/>
      <c r="BZ60" s="1032"/>
      <c r="CA60" s="1035"/>
      <c r="CB60" s="1036"/>
    </row>
    <row r="61" spans="1:208" s="634" customFormat="1" ht="7.5" customHeight="1">
      <c r="A61" s="980"/>
      <c r="B61" s="981"/>
      <c r="C61" s="2577"/>
      <c r="D61" s="2578"/>
      <c r="E61" s="2584"/>
      <c r="F61" s="2585"/>
      <c r="G61" s="2581" t="s">
        <v>142</v>
      </c>
      <c r="H61" s="2582"/>
      <c r="I61" s="2582"/>
      <c r="J61" s="2582"/>
      <c r="K61" s="2582"/>
      <c r="L61" s="2582"/>
      <c r="M61" s="2582"/>
      <c r="N61" s="2582"/>
      <c r="O61" s="2582"/>
      <c r="P61" s="2582"/>
      <c r="Q61" s="2583"/>
      <c r="R61" s="1039">
        <f>SUM(R59:R60)</f>
        <v>96.25</v>
      </c>
      <c r="S61" s="1040"/>
      <c r="T61" s="1041">
        <f>SUM(T59:T60)</f>
        <v>5</v>
      </c>
      <c r="U61" s="1040"/>
      <c r="V61" s="1042"/>
      <c r="W61" s="1043"/>
      <c r="X61" s="644"/>
      <c r="Y61" s="1044">
        <f>SUM(Y59:Y60)</f>
        <v>83</v>
      </c>
      <c r="Z61" s="1045"/>
      <c r="AA61" s="1046">
        <f>'3.1Cost by Sub-contractors'!L22</f>
        <v>61.62</v>
      </c>
      <c r="AB61" s="1047"/>
      <c r="AC61" s="1046">
        <f>Y61*AA61</f>
        <v>5114.46</v>
      </c>
      <c r="AD61" s="1048"/>
      <c r="AE61" s="1041"/>
      <c r="AF61" s="1045"/>
      <c r="AG61" s="1046"/>
      <c r="AH61" s="1047"/>
      <c r="AI61" s="1046"/>
      <c r="AJ61" s="1048"/>
      <c r="AK61" s="1041">
        <f>SUM(AK59:AK60)</f>
        <v>43</v>
      </c>
      <c r="AL61" s="1045"/>
      <c r="AM61" s="2671" t="str">
        <f>'3.1Cost by Sub-contractors'!L24</f>
        <v>-</v>
      </c>
      <c r="AN61" s="2672"/>
      <c r="AO61" s="2671" t="str">
        <f>'3.1Cost by Sub-contractors'!L24</f>
        <v>-</v>
      </c>
      <c r="AP61" s="2672"/>
      <c r="AQ61" s="1041">
        <f>SUM(AQ59:AQ60)</f>
        <v>43</v>
      </c>
      <c r="AR61" s="1045"/>
      <c r="AS61" s="1046">
        <f>'3.1Cost by Sub-contractors'!L25</f>
        <v>15.96</v>
      </c>
      <c r="AT61" s="1047"/>
      <c r="AU61" s="1046">
        <f>AQ61*AS61</f>
        <v>686.28000000000009</v>
      </c>
      <c r="AV61" s="1048"/>
      <c r="AW61" s="1041"/>
      <c r="AX61" s="1045"/>
      <c r="AY61" s="1046"/>
      <c r="AZ61" s="1047"/>
      <c r="BA61" s="1046"/>
      <c r="BB61" s="1048"/>
      <c r="BC61" s="1041">
        <f>SUM(BC59:BC60)</f>
        <v>12</v>
      </c>
      <c r="BD61" s="1045"/>
      <c r="BE61" s="1046">
        <f>'3.1Cost by Sub-contractors'!L27</f>
        <v>44.07</v>
      </c>
      <c r="BF61" s="1047"/>
      <c r="BG61" s="1046">
        <f>BC61*BE61</f>
        <v>528.84</v>
      </c>
      <c r="BH61" s="1048"/>
      <c r="BI61" s="1041">
        <f>SUM(BI59:BI60)</f>
        <v>12</v>
      </c>
      <c r="BJ61" s="1045"/>
      <c r="BK61" s="1046">
        <f>'3.1Cost by Sub-contractors'!L28</f>
        <v>27.87</v>
      </c>
      <c r="BL61" s="1047"/>
      <c r="BM61" s="1046">
        <f>BI61*BK61</f>
        <v>334.44</v>
      </c>
      <c r="BN61" s="1048"/>
      <c r="BO61" s="1041">
        <f>SUM(BO59:BO60)</f>
        <v>10</v>
      </c>
      <c r="BP61" s="1045"/>
      <c r="BQ61" s="1046">
        <f>'3.1Cost by Sub-contractors'!L29</f>
        <v>118.81</v>
      </c>
      <c r="BR61" s="1047"/>
      <c r="BS61" s="1046">
        <f>BO61*BQ61</f>
        <v>1188.0999999999999</v>
      </c>
      <c r="BT61" s="1048"/>
      <c r="BU61" s="1041"/>
      <c r="BV61" s="1045"/>
      <c r="BW61" s="1046"/>
      <c r="BX61" s="1047"/>
      <c r="BY61" s="1046"/>
      <c r="BZ61" s="1048"/>
      <c r="CA61" s="1049"/>
      <c r="CB61" s="1050"/>
      <c r="CC61" s="633"/>
      <c r="CD61" s="633"/>
      <c r="CE61" s="633"/>
      <c r="CF61" s="633"/>
      <c r="CG61" s="633"/>
      <c r="CH61" s="633"/>
      <c r="CI61" s="633"/>
      <c r="CJ61" s="633"/>
      <c r="CK61" s="633"/>
      <c r="CL61" s="633"/>
      <c r="CM61" s="633"/>
      <c r="CN61" s="633"/>
      <c r="CO61" s="633"/>
      <c r="CP61" s="633"/>
      <c r="CQ61" s="633"/>
      <c r="CR61" s="633"/>
      <c r="CS61" s="633"/>
      <c r="CT61" s="633"/>
      <c r="CU61" s="633"/>
      <c r="CV61" s="633"/>
      <c r="CW61" s="633"/>
      <c r="CX61" s="633"/>
      <c r="CY61" s="633"/>
      <c r="CZ61" s="633"/>
      <c r="DA61" s="633"/>
      <c r="DB61" s="633"/>
      <c r="DC61" s="633"/>
      <c r="DD61" s="633"/>
      <c r="DE61" s="633"/>
      <c r="DF61" s="633"/>
      <c r="DG61" s="633"/>
      <c r="DH61" s="633"/>
      <c r="DI61" s="633"/>
      <c r="DJ61" s="633"/>
      <c r="DK61" s="633"/>
      <c r="DL61" s="633"/>
      <c r="DM61" s="633"/>
      <c r="DN61" s="633"/>
      <c r="DO61" s="633"/>
      <c r="DP61" s="633"/>
      <c r="DQ61" s="633"/>
      <c r="DR61" s="633"/>
      <c r="DS61" s="633"/>
      <c r="DT61" s="633"/>
      <c r="DU61" s="633"/>
      <c r="DV61" s="633"/>
      <c r="DW61" s="633"/>
      <c r="DX61" s="633"/>
      <c r="DY61" s="633"/>
      <c r="DZ61" s="633"/>
      <c r="EA61" s="633"/>
      <c r="EB61" s="633"/>
      <c r="EC61" s="633"/>
      <c r="ED61" s="633"/>
      <c r="EE61" s="633"/>
      <c r="EF61" s="633"/>
      <c r="EG61" s="633"/>
      <c r="EH61" s="633"/>
      <c r="EI61" s="633"/>
      <c r="EJ61" s="633"/>
      <c r="EK61" s="633"/>
      <c r="EL61" s="633"/>
      <c r="EM61" s="633"/>
      <c r="EN61" s="633"/>
      <c r="EO61" s="633"/>
      <c r="EP61" s="633"/>
      <c r="EQ61" s="633"/>
      <c r="ER61" s="633"/>
      <c r="ES61" s="633"/>
      <c r="ET61" s="633"/>
      <c r="EU61" s="633"/>
      <c r="EV61" s="633"/>
      <c r="EW61" s="633"/>
      <c r="EX61" s="633"/>
      <c r="EY61" s="633"/>
      <c r="EZ61" s="633"/>
      <c r="FA61" s="633"/>
      <c r="FB61" s="633"/>
      <c r="FC61" s="633"/>
      <c r="FD61" s="633"/>
      <c r="FE61" s="633"/>
      <c r="FF61" s="633"/>
      <c r="FG61" s="633"/>
      <c r="FH61" s="633"/>
      <c r="FI61" s="633"/>
      <c r="FJ61" s="633"/>
      <c r="FK61" s="633"/>
      <c r="FL61" s="633"/>
      <c r="FM61" s="633"/>
      <c r="FN61" s="633"/>
      <c r="FO61" s="633"/>
      <c r="FP61" s="633"/>
      <c r="FQ61" s="633"/>
      <c r="FR61" s="633"/>
      <c r="FS61" s="633"/>
      <c r="FT61" s="633"/>
      <c r="FU61" s="633"/>
      <c r="FV61" s="633"/>
      <c r="FW61" s="633"/>
      <c r="FX61" s="633"/>
      <c r="FY61" s="633"/>
      <c r="FZ61" s="633"/>
      <c r="GA61" s="633"/>
      <c r="GB61" s="633"/>
      <c r="GC61" s="633"/>
      <c r="GD61" s="633"/>
      <c r="GE61" s="633"/>
      <c r="GF61" s="633"/>
      <c r="GG61" s="633"/>
      <c r="GS61" s="633"/>
      <c r="GT61" s="633"/>
      <c r="GU61" s="633"/>
      <c r="GV61" s="633"/>
      <c r="GW61" s="633"/>
      <c r="GX61" s="633"/>
      <c r="GY61" s="633"/>
      <c r="GZ61" s="633"/>
    </row>
    <row r="62" spans="1:208" ht="7.5" customHeight="1">
      <c r="A62" s="980"/>
      <c r="B62" s="2019"/>
      <c r="C62" s="2571"/>
      <c r="D62" s="2572"/>
      <c r="E62" s="2573" t="str">
        <f>'4.1Plan'!D134</f>
        <v>ML05-2</v>
      </c>
      <c r="F62" s="2574"/>
      <c r="G62" s="2674" t="s">
        <v>260</v>
      </c>
      <c r="H62" s="2675"/>
      <c r="I62" s="2676">
        <v>35353</v>
      </c>
      <c r="J62" s="2679"/>
      <c r="K62" s="2673">
        <f t="shared" ref="K62:K69" si="18">I62-R62/2</f>
        <v>35335.5</v>
      </c>
      <c r="L62" s="2668"/>
      <c r="M62" s="1051"/>
      <c r="N62" s="1052" t="s">
        <v>30</v>
      </c>
      <c r="O62" s="2668">
        <f t="shared" ref="O62:O69" si="19">I62+R62/2</f>
        <v>35370.5</v>
      </c>
      <c r="P62" s="2668"/>
      <c r="Q62" s="1096"/>
      <c r="R62" s="1074">
        <v>35</v>
      </c>
      <c r="S62" s="988"/>
      <c r="T62" s="987">
        <v>2</v>
      </c>
      <c r="U62" s="988"/>
      <c r="V62" s="989" t="s">
        <v>191</v>
      </c>
      <c r="W62" s="2680" t="s">
        <v>30</v>
      </c>
      <c r="X62" s="2681"/>
      <c r="Y62" s="1076">
        <f>T62*E3</f>
        <v>30</v>
      </c>
      <c r="Z62" s="1077"/>
      <c r="AA62" s="1078"/>
      <c r="AB62" s="1079"/>
      <c r="AC62" s="1078"/>
      <c r="AD62" s="1080"/>
      <c r="AE62" s="987"/>
      <c r="AF62" s="1077"/>
      <c r="AG62" s="1078"/>
      <c r="AH62" s="1079"/>
      <c r="AI62" s="1078"/>
      <c r="AJ62" s="1080"/>
      <c r="AK62" s="997">
        <f t="shared" ref="AK62:AK69" si="20">ROUND((Y62+AE62)/T62/$V$5,0)*T62</f>
        <v>16</v>
      </c>
      <c r="AL62" s="1077"/>
      <c r="AM62" s="1081"/>
      <c r="AN62" s="1079"/>
      <c r="AO62" s="1078"/>
      <c r="AP62" s="1080"/>
      <c r="AQ62" s="987">
        <f t="shared" ref="AQ62:AQ69" si="21">ROUND((Y62+AE62)/T62/$V$6,0)*T62</f>
        <v>16</v>
      </c>
      <c r="AR62" s="1077"/>
      <c r="AS62" s="1081"/>
      <c r="AT62" s="1082"/>
      <c r="AU62" s="1081"/>
      <c r="AV62" s="1080"/>
      <c r="AW62" s="987"/>
      <c r="AX62" s="1077"/>
      <c r="AY62" s="1078"/>
      <c r="AZ62" s="1079"/>
      <c r="BA62" s="1078"/>
      <c r="BB62" s="1080"/>
      <c r="BC62" s="997">
        <f t="shared" ref="BC62:BC69" si="22">ROUND((AK62/T62)*$V$7,0)*T62</f>
        <v>4</v>
      </c>
      <c r="BD62" s="1077"/>
      <c r="BE62" s="1078"/>
      <c r="BF62" s="1079"/>
      <c r="BG62" s="1078"/>
      <c r="BH62" s="1080"/>
      <c r="BI62" s="997">
        <f t="shared" ref="BI62:BI69" si="23">ROUND((AK62/T62)*$V$8,0)*T62</f>
        <v>4</v>
      </c>
      <c r="BJ62" s="1077"/>
      <c r="BK62" s="1078"/>
      <c r="BL62" s="1079"/>
      <c r="BM62" s="1078"/>
      <c r="BN62" s="1080"/>
      <c r="BO62" s="987">
        <f t="shared" ref="BO62:BO69" si="24">T62*$V$9</f>
        <v>4</v>
      </c>
      <c r="BP62" s="1077"/>
      <c r="BQ62" s="1078"/>
      <c r="BR62" s="1079"/>
      <c r="BS62" s="1078"/>
      <c r="BT62" s="1080"/>
      <c r="BU62" s="987"/>
      <c r="BV62" s="1077"/>
      <c r="BW62" s="1078"/>
      <c r="BX62" s="1079"/>
      <c r="BY62" s="1078"/>
      <c r="BZ62" s="1080"/>
      <c r="CA62" s="1000"/>
      <c r="CB62" s="1001"/>
    </row>
    <row r="63" spans="1:208" ht="7.5" customHeight="1">
      <c r="A63" s="980"/>
      <c r="B63" s="2019"/>
      <c r="C63" s="2571"/>
      <c r="D63" s="2572"/>
      <c r="E63" s="2573"/>
      <c r="F63" s="2574"/>
      <c r="G63" s="2592" t="s">
        <v>261</v>
      </c>
      <c r="H63" s="2593"/>
      <c r="I63" s="2594">
        <v>36200</v>
      </c>
      <c r="J63" s="2595"/>
      <c r="K63" s="2596">
        <f t="shared" si="18"/>
        <v>36170</v>
      </c>
      <c r="L63" s="2597"/>
      <c r="M63" s="1002"/>
      <c r="N63" s="1003" t="s">
        <v>30</v>
      </c>
      <c r="O63" s="2597">
        <f t="shared" si="19"/>
        <v>36230</v>
      </c>
      <c r="P63" s="2597"/>
      <c r="Q63" s="1097"/>
      <c r="R63" s="1005">
        <v>60</v>
      </c>
      <c r="S63" s="1006"/>
      <c r="T63" s="1007">
        <v>3</v>
      </c>
      <c r="U63" s="1006"/>
      <c r="V63" s="1008" t="s">
        <v>192</v>
      </c>
      <c r="W63" s="1009">
        <v>8</v>
      </c>
      <c r="X63" s="1010"/>
      <c r="Y63" s="1011">
        <f>2*(W63+H3)</f>
        <v>30</v>
      </c>
      <c r="Z63" s="1012"/>
      <c r="AA63" s="1013"/>
      <c r="AB63" s="1014"/>
      <c r="AC63" s="1013"/>
      <c r="AD63" s="1015"/>
      <c r="AE63" s="1007">
        <f>(T63-2)*(W63+H3)</f>
        <v>15</v>
      </c>
      <c r="AF63" s="1012"/>
      <c r="AG63" s="1013"/>
      <c r="AH63" s="1014"/>
      <c r="AI63" s="1013"/>
      <c r="AJ63" s="1015"/>
      <c r="AK63" s="997">
        <f t="shared" si="20"/>
        <v>24</v>
      </c>
      <c r="AL63" s="1012"/>
      <c r="AM63" s="1016"/>
      <c r="AN63" s="1014"/>
      <c r="AO63" s="1013"/>
      <c r="AP63" s="1015"/>
      <c r="AQ63" s="997">
        <f t="shared" si="21"/>
        <v>24</v>
      </c>
      <c r="AR63" s="1012"/>
      <c r="AS63" s="1016"/>
      <c r="AT63" s="1017"/>
      <c r="AU63" s="1016"/>
      <c r="AV63" s="1015"/>
      <c r="AW63" s="1007">
        <v>1</v>
      </c>
      <c r="AX63" s="1012"/>
      <c r="AY63" s="1013"/>
      <c r="AZ63" s="1014"/>
      <c r="BA63" s="1013"/>
      <c r="BB63" s="1015"/>
      <c r="BC63" s="997">
        <f t="shared" si="22"/>
        <v>6</v>
      </c>
      <c r="BD63" s="1012"/>
      <c r="BE63" s="1013"/>
      <c r="BF63" s="1014"/>
      <c r="BG63" s="1013"/>
      <c r="BH63" s="1015"/>
      <c r="BI63" s="997">
        <f t="shared" si="23"/>
        <v>6</v>
      </c>
      <c r="BJ63" s="1012"/>
      <c r="BK63" s="1013"/>
      <c r="BL63" s="1014"/>
      <c r="BM63" s="1013"/>
      <c r="BN63" s="1015"/>
      <c r="BO63" s="1007">
        <f t="shared" si="24"/>
        <v>6</v>
      </c>
      <c r="BP63" s="1012"/>
      <c r="BQ63" s="1013"/>
      <c r="BR63" s="1014"/>
      <c r="BS63" s="1013"/>
      <c r="BT63" s="1015"/>
      <c r="BU63" s="1007"/>
      <c r="BV63" s="1012"/>
      <c r="BW63" s="1013"/>
      <c r="BX63" s="1014"/>
      <c r="BY63" s="1013"/>
      <c r="BZ63" s="1015"/>
      <c r="CA63" s="1018"/>
      <c r="CB63" s="1004"/>
      <c r="GS63" s="634"/>
      <c r="GT63" s="634"/>
      <c r="GU63" s="634"/>
      <c r="GV63" s="634"/>
      <c r="GW63" s="634"/>
      <c r="GX63" s="634"/>
      <c r="GY63" s="634"/>
      <c r="GZ63" s="634"/>
    </row>
    <row r="64" spans="1:208" ht="7.5" customHeight="1">
      <c r="A64" s="980"/>
      <c r="B64" s="2019"/>
      <c r="C64" s="2571"/>
      <c r="D64" s="2572"/>
      <c r="E64" s="2573"/>
      <c r="F64" s="2574"/>
      <c r="G64" s="2592" t="s">
        <v>262</v>
      </c>
      <c r="H64" s="2593"/>
      <c r="I64" s="2594">
        <v>36780</v>
      </c>
      <c r="J64" s="2595"/>
      <c r="K64" s="2596">
        <f t="shared" si="18"/>
        <v>36768</v>
      </c>
      <c r="L64" s="2597"/>
      <c r="M64" s="1002"/>
      <c r="N64" s="1003" t="s">
        <v>30</v>
      </c>
      <c r="O64" s="2597">
        <f t="shared" si="19"/>
        <v>36792</v>
      </c>
      <c r="P64" s="2597"/>
      <c r="Q64" s="1097"/>
      <c r="R64" s="1005">
        <v>24</v>
      </c>
      <c r="S64" s="1006"/>
      <c r="T64" s="1007">
        <v>2</v>
      </c>
      <c r="U64" s="1006"/>
      <c r="V64" s="1008" t="s">
        <v>192</v>
      </c>
      <c r="W64" s="1009">
        <v>8</v>
      </c>
      <c r="X64" s="1010"/>
      <c r="Y64" s="1011">
        <f>2*(W64+H3)</f>
        <v>30</v>
      </c>
      <c r="Z64" s="1012"/>
      <c r="AA64" s="1013"/>
      <c r="AB64" s="1014"/>
      <c r="AC64" s="1013"/>
      <c r="AD64" s="1015"/>
      <c r="AE64" s="1007"/>
      <c r="AF64" s="1012"/>
      <c r="AG64" s="1013"/>
      <c r="AH64" s="1014"/>
      <c r="AI64" s="1013"/>
      <c r="AJ64" s="1015"/>
      <c r="AK64" s="997">
        <f t="shared" si="20"/>
        <v>16</v>
      </c>
      <c r="AL64" s="1012"/>
      <c r="AM64" s="1016"/>
      <c r="AN64" s="1014"/>
      <c r="AO64" s="1013"/>
      <c r="AP64" s="1015"/>
      <c r="AQ64" s="997">
        <f t="shared" si="21"/>
        <v>16</v>
      </c>
      <c r="AR64" s="1012"/>
      <c r="AS64" s="1013"/>
      <c r="AT64" s="1014"/>
      <c r="AU64" s="1013"/>
      <c r="AV64" s="1015"/>
      <c r="AW64" s="1007"/>
      <c r="AX64" s="1012"/>
      <c r="AY64" s="1013"/>
      <c r="AZ64" s="1014"/>
      <c r="BA64" s="1013"/>
      <c r="BB64" s="1015"/>
      <c r="BC64" s="997">
        <f t="shared" si="22"/>
        <v>4</v>
      </c>
      <c r="BD64" s="1012"/>
      <c r="BE64" s="1013"/>
      <c r="BF64" s="1014"/>
      <c r="BG64" s="1013"/>
      <c r="BH64" s="1015"/>
      <c r="BI64" s="997">
        <f t="shared" si="23"/>
        <v>4</v>
      </c>
      <c r="BJ64" s="1012"/>
      <c r="BK64" s="1013"/>
      <c r="BL64" s="1014"/>
      <c r="BM64" s="1013"/>
      <c r="BN64" s="1015"/>
      <c r="BO64" s="1007">
        <f t="shared" si="24"/>
        <v>4</v>
      </c>
      <c r="BP64" s="1012"/>
      <c r="BQ64" s="1013"/>
      <c r="BR64" s="1014"/>
      <c r="BS64" s="1013"/>
      <c r="BT64" s="1015"/>
      <c r="BU64" s="1007"/>
      <c r="BV64" s="1012"/>
      <c r="BW64" s="1013"/>
      <c r="BX64" s="1014"/>
      <c r="BY64" s="1013"/>
      <c r="BZ64" s="1015"/>
      <c r="CA64" s="1018"/>
      <c r="CB64" s="1004"/>
    </row>
    <row r="65" spans="1:208" ht="7.5" customHeight="1">
      <c r="A65" s="980"/>
      <c r="B65" s="2019"/>
      <c r="C65" s="2571"/>
      <c r="D65" s="2572"/>
      <c r="E65" s="2573"/>
      <c r="F65" s="2574"/>
      <c r="G65" s="2592" t="s">
        <v>263</v>
      </c>
      <c r="H65" s="2593"/>
      <c r="I65" s="2594">
        <v>38287</v>
      </c>
      <c r="J65" s="2595"/>
      <c r="K65" s="2596">
        <f t="shared" si="18"/>
        <v>38216</v>
      </c>
      <c r="L65" s="2597"/>
      <c r="M65" s="1002"/>
      <c r="N65" s="1003" t="s">
        <v>30</v>
      </c>
      <c r="O65" s="2597">
        <f t="shared" si="19"/>
        <v>38358</v>
      </c>
      <c r="P65" s="2597"/>
      <c r="Q65" s="1097"/>
      <c r="R65" s="1005">
        <v>142</v>
      </c>
      <c r="S65" s="1006"/>
      <c r="T65" s="1007">
        <v>5</v>
      </c>
      <c r="U65" s="1006"/>
      <c r="V65" s="1008" t="s">
        <v>192</v>
      </c>
      <c r="W65" s="1009">
        <v>17</v>
      </c>
      <c r="X65" s="1010"/>
      <c r="Y65" s="1011">
        <f>2*(W65+H3)</f>
        <v>48</v>
      </c>
      <c r="Z65" s="1012"/>
      <c r="AA65" s="1013"/>
      <c r="AB65" s="1014"/>
      <c r="AC65" s="1013"/>
      <c r="AD65" s="1015"/>
      <c r="AE65" s="1007">
        <f>(T65-2)*(W65+H3)</f>
        <v>72</v>
      </c>
      <c r="AF65" s="1012"/>
      <c r="AG65" s="1013"/>
      <c r="AH65" s="1014"/>
      <c r="AI65" s="1013"/>
      <c r="AJ65" s="1015"/>
      <c r="AK65" s="997">
        <f t="shared" si="20"/>
        <v>60</v>
      </c>
      <c r="AL65" s="1012"/>
      <c r="AM65" s="1016"/>
      <c r="AN65" s="1014"/>
      <c r="AO65" s="1013"/>
      <c r="AP65" s="1015"/>
      <c r="AQ65" s="997">
        <f t="shared" si="21"/>
        <v>60</v>
      </c>
      <c r="AR65" s="1012"/>
      <c r="AS65" s="1013"/>
      <c r="AT65" s="1014"/>
      <c r="AU65" s="1013"/>
      <c r="AV65" s="1015"/>
      <c r="AW65" s="1007">
        <v>1</v>
      </c>
      <c r="AX65" s="1012"/>
      <c r="AY65" s="1013"/>
      <c r="AZ65" s="1014"/>
      <c r="BA65" s="1013"/>
      <c r="BB65" s="1015"/>
      <c r="BC65" s="997">
        <f t="shared" si="22"/>
        <v>15</v>
      </c>
      <c r="BD65" s="1012"/>
      <c r="BE65" s="1013"/>
      <c r="BF65" s="1014"/>
      <c r="BG65" s="1013"/>
      <c r="BH65" s="1015"/>
      <c r="BI65" s="997">
        <f t="shared" si="23"/>
        <v>15</v>
      </c>
      <c r="BJ65" s="1012"/>
      <c r="BK65" s="1013"/>
      <c r="BL65" s="1014"/>
      <c r="BM65" s="1013"/>
      <c r="BN65" s="1015"/>
      <c r="BO65" s="1007">
        <f t="shared" si="24"/>
        <v>10</v>
      </c>
      <c r="BP65" s="1012"/>
      <c r="BQ65" s="1013"/>
      <c r="BR65" s="1014"/>
      <c r="BS65" s="1013"/>
      <c r="BT65" s="1015"/>
      <c r="BU65" s="1007"/>
      <c r="BV65" s="1012"/>
      <c r="BW65" s="1013"/>
      <c r="BX65" s="1014"/>
      <c r="BY65" s="1013"/>
      <c r="BZ65" s="1015"/>
      <c r="CA65" s="1018"/>
      <c r="CB65" s="1004"/>
    </row>
    <row r="66" spans="1:208" ht="7.5" customHeight="1">
      <c r="A66" s="980"/>
      <c r="B66" s="2019"/>
      <c r="C66" s="2571"/>
      <c r="D66" s="2572"/>
      <c r="E66" s="2573"/>
      <c r="F66" s="2574"/>
      <c r="G66" s="2592" t="s">
        <v>264</v>
      </c>
      <c r="H66" s="2593"/>
      <c r="I66" s="2594">
        <v>38787</v>
      </c>
      <c r="J66" s="2595"/>
      <c r="K66" s="2596">
        <f t="shared" si="18"/>
        <v>38777.5</v>
      </c>
      <c r="L66" s="2597"/>
      <c r="M66" s="1002"/>
      <c r="N66" s="1003" t="s">
        <v>30</v>
      </c>
      <c r="O66" s="2597">
        <f t="shared" si="19"/>
        <v>38796.5</v>
      </c>
      <c r="P66" s="2597"/>
      <c r="Q66" s="1097"/>
      <c r="R66" s="1005">
        <v>19</v>
      </c>
      <c r="S66" s="1006"/>
      <c r="T66" s="1007">
        <v>2</v>
      </c>
      <c r="U66" s="1006"/>
      <c r="V66" s="1008" t="s">
        <v>192</v>
      </c>
      <c r="W66" s="1009">
        <v>17</v>
      </c>
      <c r="X66" s="1010"/>
      <c r="Y66" s="1011">
        <f>T66*(W66+H3)</f>
        <v>48</v>
      </c>
      <c r="Z66" s="1012"/>
      <c r="AA66" s="1013"/>
      <c r="AB66" s="1014"/>
      <c r="AC66" s="1013"/>
      <c r="AD66" s="1015"/>
      <c r="AE66" s="1007"/>
      <c r="AF66" s="1012"/>
      <c r="AG66" s="1013"/>
      <c r="AH66" s="1014"/>
      <c r="AI66" s="1013"/>
      <c r="AJ66" s="1015"/>
      <c r="AK66" s="997">
        <f t="shared" si="20"/>
        <v>24</v>
      </c>
      <c r="AL66" s="1012"/>
      <c r="AM66" s="1016"/>
      <c r="AN66" s="1014"/>
      <c r="AO66" s="1013"/>
      <c r="AP66" s="1015"/>
      <c r="AQ66" s="997">
        <f t="shared" si="21"/>
        <v>24</v>
      </c>
      <c r="AR66" s="1012"/>
      <c r="AS66" s="1013"/>
      <c r="AT66" s="1014"/>
      <c r="AU66" s="1013"/>
      <c r="AV66" s="1015"/>
      <c r="AW66" s="1007"/>
      <c r="AX66" s="1012"/>
      <c r="AY66" s="1013"/>
      <c r="AZ66" s="1014"/>
      <c r="BA66" s="1013"/>
      <c r="BB66" s="1015"/>
      <c r="BC66" s="997">
        <f t="shared" si="22"/>
        <v>6</v>
      </c>
      <c r="BD66" s="1012"/>
      <c r="BE66" s="1013"/>
      <c r="BF66" s="1014"/>
      <c r="BG66" s="1013"/>
      <c r="BH66" s="1015"/>
      <c r="BI66" s="997">
        <f t="shared" si="23"/>
        <v>6</v>
      </c>
      <c r="BJ66" s="1012"/>
      <c r="BK66" s="1013"/>
      <c r="BL66" s="1014"/>
      <c r="BM66" s="1013"/>
      <c r="BN66" s="1015"/>
      <c r="BO66" s="1007">
        <f t="shared" si="24"/>
        <v>4</v>
      </c>
      <c r="BP66" s="1012"/>
      <c r="BQ66" s="1013"/>
      <c r="BR66" s="1014"/>
      <c r="BS66" s="1013"/>
      <c r="BT66" s="1015"/>
      <c r="BU66" s="1007"/>
      <c r="BV66" s="1012"/>
      <c r="BW66" s="1013"/>
      <c r="BX66" s="1014"/>
      <c r="BY66" s="1013"/>
      <c r="BZ66" s="1015"/>
      <c r="CA66" s="1018"/>
      <c r="CB66" s="1004"/>
    </row>
    <row r="67" spans="1:208" ht="7.5" customHeight="1">
      <c r="A67" s="980"/>
      <c r="B67" s="2019"/>
      <c r="C67" s="2571"/>
      <c r="D67" s="2572"/>
      <c r="E67" s="2573"/>
      <c r="F67" s="2574"/>
      <c r="G67" s="2592" t="s">
        <v>265</v>
      </c>
      <c r="H67" s="2593"/>
      <c r="I67" s="2594">
        <v>39550</v>
      </c>
      <c r="J67" s="2595"/>
      <c r="K67" s="2596">
        <f t="shared" si="18"/>
        <v>39462</v>
      </c>
      <c r="L67" s="2597"/>
      <c r="M67" s="1002"/>
      <c r="N67" s="1003" t="s">
        <v>30</v>
      </c>
      <c r="O67" s="2597">
        <f t="shared" si="19"/>
        <v>39638</v>
      </c>
      <c r="P67" s="2597"/>
      <c r="Q67" s="1097"/>
      <c r="R67" s="1005">
        <v>176</v>
      </c>
      <c r="S67" s="1006"/>
      <c r="T67" s="1007">
        <v>6</v>
      </c>
      <c r="U67" s="1006"/>
      <c r="V67" s="1008" t="s">
        <v>191</v>
      </c>
      <c r="W67" s="2682" t="s">
        <v>30</v>
      </c>
      <c r="X67" s="2683"/>
      <c r="Y67" s="1011">
        <f>2*E3</f>
        <v>30</v>
      </c>
      <c r="Z67" s="1012"/>
      <c r="AA67" s="1013"/>
      <c r="AB67" s="1014"/>
      <c r="AC67" s="1013"/>
      <c r="AD67" s="1015"/>
      <c r="AE67" s="1007">
        <f>(T67-2)*E3</f>
        <v>60</v>
      </c>
      <c r="AF67" s="1012"/>
      <c r="AG67" s="1013"/>
      <c r="AH67" s="1014"/>
      <c r="AI67" s="1013"/>
      <c r="AJ67" s="1015"/>
      <c r="AK67" s="997">
        <f t="shared" si="20"/>
        <v>48</v>
      </c>
      <c r="AL67" s="1012"/>
      <c r="AM67" s="1016"/>
      <c r="AN67" s="1014"/>
      <c r="AO67" s="1013"/>
      <c r="AP67" s="1015"/>
      <c r="AQ67" s="997">
        <f t="shared" si="21"/>
        <v>48</v>
      </c>
      <c r="AR67" s="1012"/>
      <c r="AS67" s="1013"/>
      <c r="AT67" s="1014"/>
      <c r="AU67" s="1013"/>
      <c r="AV67" s="1015"/>
      <c r="AW67" s="1007">
        <v>1</v>
      </c>
      <c r="AX67" s="1012"/>
      <c r="AY67" s="1013"/>
      <c r="AZ67" s="1014"/>
      <c r="BA67" s="1013"/>
      <c r="BB67" s="1015"/>
      <c r="BC67" s="997">
        <f t="shared" si="22"/>
        <v>12</v>
      </c>
      <c r="BD67" s="1012"/>
      <c r="BE67" s="1013"/>
      <c r="BF67" s="1014"/>
      <c r="BG67" s="1013"/>
      <c r="BH67" s="1015"/>
      <c r="BI67" s="997">
        <f t="shared" si="23"/>
        <v>12</v>
      </c>
      <c r="BJ67" s="1012"/>
      <c r="BK67" s="1013"/>
      <c r="BL67" s="1014"/>
      <c r="BM67" s="1013"/>
      <c r="BN67" s="1015"/>
      <c r="BO67" s="1007">
        <f t="shared" si="24"/>
        <v>12</v>
      </c>
      <c r="BP67" s="1012"/>
      <c r="BQ67" s="1013"/>
      <c r="BR67" s="1014"/>
      <c r="BS67" s="1013"/>
      <c r="BT67" s="1015"/>
      <c r="BU67" s="1007"/>
      <c r="BV67" s="1012"/>
      <c r="BW67" s="1013"/>
      <c r="BX67" s="1014"/>
      <c r="BY67" s="1013"/>
      <c r="BZ67" s="1015"/>
      <c r="CA67" s="1018"/>
      <c r="CB67" s="1004"/>
    </row>
    <row r="68" spans="1:208" ht="7.5" customHeight="1">
      <c r="A68" s="980"/>
      <c r="B68" s="2019"/>
      <c r="C68" s="2571"/>
      <c r="D68" s="2572"/>
      <c r="E68" s="2573"/>
      <c r="F68" s="2574"/>
      <c r="G68" s="2592" t="s">
        <v>266</v>
      </c>
      <c r="H68" s="2593"/>
      <c r="I68" s="2594">
        <v>39995</v>
      </c>
      <c r="J68" s="2595"/>
      <c r="K68" s="2596">
        <f t="shared" si="18"/>
        <v>39984</v>
      </c>
      <c r="L68" s="2597"/>
      <c r="M68" s="1002"/>
      <c r="N68" s="1003" t="s">
        <v>30</v>
      </c>
      <c r="O68" s="2597">
        <f t="shared" si="19"/>
        <v>40006</v>
      </c>
      <c r="P68" s="2597"/>
      <c r="Q68" s="1097"/>
      <c r="R68" s="1005">
        <v>22</v>
      </c>
      <c r="S68" s="1006"/>
      <c r="T68" s="1007">
        <v>2</v>
      </c>
      <c r="U68" s="1006"/>
      <c r="V68" s="1008" t="s">
        <v>192</v>
      </c>
      <c r="W68" s="1009">
        <v>8</v>
      </c>
      <c r="X68" s="1010"/>
      <c r="Y68" s="1011">
        <f>2*(W68+H3)</f>
        <v>30</v>
      </c>
      <c r="Z68" s="1012"/>
      <c r="AA68" s="1013"/>
      <c r="AB68" s="1014"/>
      <c r="AC68" s="1013"/>
      <c r="AD68" s="1015"/>
      <c r="AE68" s="1007"/>
      <c r="AF68" s="1012"/>
      <c r="AG68" s="1013"/>
      <c r="AH68" s="1014"/>
      <c r="AI68" s="1013"/>
      <c r="AJ68" s="1015"/>
      <c r="AK68" s="997">
        <f t="shared" si="20"/>
        <v>16</v>
      </c>
      <c r="AL68" s="1012"/>
      <c r="AM68" s="1016"/>
      <c r="AN68" s="1014"/>
      <c r="AO68" s="1013"/>
      <c r="AP68" s="1015"/>
      <c r="AQ68" s="997">
        <f t="shared" si="21"/>
        <v>16</v>
      </c>
      <c r="AR68" s="1012"/>
      <c r="AS68" s="1013"/>
      <c r="AT68" s="1014"/>
      <c r="AU68" s="1013"/>
      <c r="AV68" s="1015"/>
      <c r="AW68" s="1007"/>
      <c r="AX68" s="1012"/>
      <c r="AY68" s="1013"/>
      <c r="AZ68" s="1014"/>
      <c r="BA68" s="1013"/>
      <c r="BB68" s="1015"/>
      <c r="BC68" s="997">
        <f t="shared" si="22"/>
        <v>4</v>
      </c>
      <c r="BD68" s="1012"/>
      <c r="BE68" s="1013"/>
      <c r="BF68" s="1014"/>
      <c r="BG68" s="1013"/>
      <c r="BH68" s="1015"/>
      <c r="BI68" s="997">
        <f t="shared" si="23"/>
        <v>4</v>
      </c>
      <c r="BJ68" s="1012"/>
      <c r="BK68" s="1013"/>
      <c r="BL68" s="1014"/>
      <c r="BM68" s="1013"/>
      <c r="BN68" s="1015"/>
      <c r="BO68" s="1007">
        <f t="shared" si="24"/>
        <v>4</v>
      </c>
      <c r="BP68" s="1012"/>
      <c r="BQ68" s="1013"/>
      <c r="BR68" s="1014"/>
      <c r="BS68" s="1013"/>
      <c r="BT68" s="1015"/>
      <c r="BU68" s="1007"/>
      <c r="BV68" s="1012"/>
      <c r="BW68" s="1013"/>
      <c r="BX68" s="1014"/>
      <c r="BY68" s="1013"/>
      <c r="BZ68" s="1015"/>
      <c r="CA68" s="1018"/>
      <c r="CB68" s="1004"/>
    </row>
    <row r="69" spans="1:208" ht="7.5" customHeight="1">
      <c r="A69" s="980"/>
      <c r="B69" s="2019"/>
      <c r="C69" s="2571"/>
      <c r="D69" s="2572"/>
      <c r="E69" s="2573"/>
      <c r="F69" s="2574"/>
      <c r="G69" s="2586" t="s">
        <v>267</v>
      </c>
      <c r="H69" s="2587"/>
      <c r="I69" s="2588">
        <v>41121</v>
      </c>
      <c r="J69" s="2589"/>
      <c r="K69" s="2590">
        <f t="shared" si="18"/>
        <v>41102</v>
      </c>
      <c r="L69" s="2591"/>
      <c r="M69" s="1019"/>
      <c r="N69" s="1020" t="s">
        <v>30</v>
      </c>
      <c r="O69" s="2591">
        <f t="shared" si="19"/>
        <v>41140</v>
      </c>
      <c r="P69" s="2591"/>
      <c r="Q69" s="1095"/>
      <c r="R69" s="1056">
        <v>38</v>
      </c>
      <c r="S69" s="1057"/>
      <c r="T69" s="1058">
        <v>2</v>
      </c>
      <c r="U69" s="1057"/>
      <c r="V69" s="1059" t="s">
        <v>191</v>
      </c>
      <c r="W69" s="2684" t="s">
        <v>30</v>
      </c>
      <c r="X69" s="2685"/>
      <c r="Y69" s="1062">
        <f>T69*E3</f>
        <v>30</v>
      </c>
      <c r="Z69" s="1063"/>
      <c r="AA69" s="1064"/>
      <c r="AB69" s="1065"/>
      <c r="AC69" s="1064"/>
      <c r="AD69" s="1066"/>
      <c r="AE69" s="1058"/>
      <c r="AF69" s="1063"/>
      <c r="AG69" s="1064"/>
      <c r="AH69" s="1065"/>
      <c r="AI69" s="1064"/>
      <c r="AJ69" s="1066"/>
      <c r="AK69" s="997">
        <f t="shared" si="20"/>
        <v>16</v>
      </c>
      <c r="AL69" s="1063"/>
      <c r="AM69" s="1067"/>
      <c r="AN69" s="1065"/>
      <c r="AO69" s="1064"/>
      <c r="AP69" s="1066"/>
      <c r="AQ69" s="997">
        <f t="shared" si="21"/>
        <v>16</v>
      </c>
      <c r="AR69" s="1063"/>
      <c r="AS69" s="1064"/>
      <c r="AT69" s="1065"/>
      <c r="AU69" s="1064"/>
      <c r="AV69" s="1066"/>
      <c r="AW69" s="1058"/>
      <c r="AX69" s="1063"/>
      <c r="AY69" s="1064"/>
      <c r="AZ69" s="1065"/>
      <c r="BA69" s="1064"/>
      <c r="BB69" s="1066"/>
      <c r="BC69" s="997">
        <f t="shared" si="22"/>
        <v>4</v>
      </c>
      <c r="BD69" s="1063"/>
      <c r="BE69" s="1064"/>
      <c r="BF69" s="1065"/>
      <c r="BG69" s="1064"/>
      <c r="BH69" s="1066"/>
      <c r="BI69" s="997">
        <f t="shared" si="23"/>
        <v>4</v>
      </c>
      <c r="BJ69" s="1063"/>
      <c r="BK69" s="1064"/>
      <c r="BL69" s="1065"/>
      <c r="BM69" s="1064"/>
      <c r="BN69" s="1066"/>
      <c r="BO69" s="1058">
        <f t="shared" si="24"/>
        <v>4</v>
      </c>
      <c r="BP69" s="1063"/>
      <c r="BQ69" s="1064"/>
      <c r="BR69" s="1065"/>
      <c r="BS69" s="1064"/>
      <c r="BT69" s="1066"/>
      <c r="BU69" s="1058"/>
      <c r="BV69" s="1063"/>
      <c r="BW69" s="1064"/>
      <c r="BX69" s="1065"/>
      <c r="BY69" s="1064"/>
      <c r="BZ69" s="1066"/>
      <c r="CA69" s="1069"/>
      <c r="CB69" s="1021"/>
    </row>
    <row r="70" spans="1:208" s="634" customFormat="1" ht="7.5" customHeight="1">
      <c r="A70" s="1070"/>
      <c r="B70" s="2021"/>
      <c r="C70" s="2579"/>
      <c r="D70" s="2580"/>
      <c r="E70" s="2584"/>
      <c r="F70" s="2585"/>
      <c r="G70" s="2581" t="s">
        <v>142</v>
      </c>
      <c r="H70" s="2582"/>
      <c r="I70" s="2582"/>
      <c r="J70" s="2582"/>
      <c r="K70" s="2582"/>
      <c r="L70" s="2582"/>
      <c r="M70" s="2582"/>
      <c r="N70" s="2582"/>
      <c r="O70" s="2582"/>
      <c r="P70" s="2582"/>
      <c r="Q70" s="2583"/>
      <c r="R70" s="1039">
        <f>SUM(R62:R69)</f>
        <v>516</v>
      </c>
      <c r="S70" s="1040"/>
      <c r="T70" s="1041">
        <f>SUM(T62:T69)</f>
        <v>24</v>
      </c>
      <c r="U70" s="1040"/>
      <c r="V70" s="1042"/>
      <c r="W70" s="1043"/>
      <c r="X70" s="644"/>
      <c r="Y70" s="1044">
        <f>SUM(Y62:Y69)</f>
        <v>276</v>
      </c>
      <c r="Z70" s="1045"/>
      <c r="AA70" s="1046">
        <f>'3.1Cost by Sub-contractors'!L22</f>
        <v>61.62</v>
      </c>
      <c r="AB70" s="1047"/>
      <c r="AC70" s="1046">
        <f>Y70*AA70</f>
        <v>17007.12</v>
      </c>
      <c r="AD70" s="1048"/>
      <c r="AE70" s="1041">
        <f>SUM(AE62:AE69)</f>
        <v>147</v>
      </c>
      <c r="AF70" s="1045"/>
      <c r="AG70" s="1046">
        <f>'3.1Cost by Sub-contractors'!L23</f>
        <v>72.34</v>
      </c>
      <c r="AH70" s="1047"/>
      <c r="AI70" s="1046">
        <f>AE70*AG70</f>
        <v>10633.980000000001</v>
      </c>
      <c r="AJ70" s="1048"/>
      <c r="AK70" s="1041">
        <f>SUM(AK62:AK69)</f>
        <v>220</v>
      </c>
      <c r="AL70" s="1045"/>
      <c r="AM70" s="2671" t="str">
        <f>'3.1Cost by Sub-contractors'!L24</f>
        <v>-</v>
      </c>
      <c r="AN70" s="2672"/>
      <c r="AO70" s="2671" t="str">
        <f>'3.1Cost by Sub-contractors'!L24</f>
        <v>-</v>
      </c>
      <c r="AP70" s="2672"/>
      <c r="AQ70" s="1041">
        <f>SUM(AQ62:AQ69)</f>
        <v>220</v>
      </c>
      <c r="AR70" s="1045"/>
      <c r="AS70" s="1046">
        <f>'3.1Cost by Sub-contractors'!L25</f>
        <v>15.96</v>
      </c>
      <c r="AT70" s="1047"/>
      <c r="AU70" s="1046">
        <f>AQ70*AS70</f>
        <v>3511.2000000000003</v>
      </c>
      <c r="AV70" s="1048"/>
      <c r="AW70" s="1041">
        <f>SUM(AW62:AW69)</f>
        <v>3</v>
      </c>
      <c r="AX70" s="1045"/>
      <c r="AY70" s="1046">
        <f>'3.1Cost by Sub-contractors'!L26</f>
        <v>1072.75</v>
      </c>
      <c r="AZ70" s="1047"/>
      <c r="BA70" s="1046">
        <f>AW70*AY70</f>
        <v>3218.25</v>
      </c>
      <c r="BB70" s="1048"/>
      <c r="BC70" s="1041">
        <f>SUM(BC62:BC69)</f>
        <v>55</v>
      </c>
      <c r="BD70" s="1045"/>
      <c r="BE70" s="1046">
        <f>'3.1Cost by Sub-contractors'!L27</f>
        <v>44.07</v>
      </c>
      <c r="BF70" s="1047"/>
      <c r="BG70" s="1046">
        <f>BC70*BE70</f>
        <v>2423.85</v>
      </c>
      <c r="BH70" s="1048"/>
      <c r="BI70" s="1041">
        <f>SUM(BI62:BI69)</f>
        <v>55</v>
      </c>
      <c r="BJ70" s="1045"/>
      <c r="BK70" s="1046">
        <f>'3.1Cost by Sub-contractors'!L28</f>
        <v>27.87</v>
      </c>
      <c r="BL70" s="1047"/>
      <c r="BM70" s="1046">
        <f>BI70*BK70</f>
        <v>1532.8500000000001</v>
      </c>
      <c r="BN70" s="1048"/>
      <c r="BO70" s="1041">
        <f>SUM(BO62:BO69)</f>
        <v>48</v>
      </c>
      <c r="BP70" s="1045"/>
      <c r="BQ70" s="1046">
        <f>'3.1Cost by Sub-contractors'!L29</f>
        <v>118.81</v>
      </c>
      <c r="BR70" s="1047"/>
      <c r="BS70" s="1046">
        <f>BO70*BQ70</f>
        <v>5702.88</v>
      </c>
      <c r="BT70" s="1048"/>
      <c r="BU70" s="1041"/>
      <c r="BV70" s="1045"/>
      <c r="BW70" s="1046"/>
      <c r="BX70" s="1047"/>
      <c r="BY70" s="1046"/>
      <c r="BZ70" s="1048"/>
      <c r="CA70" s="1049"/>
      <c r="CB70" s="1050"/>
      <c r="CC70" s="633"/>
      <c r="CD70" s="633"/>
      <c r="CE70" s="633"/>
      <c r="CF70" s="633"/>
      <c r="CG70" s="633"/>
      <c r="CH70" s="633"/>
      <c r="CI70" s="633"/>
      <c r="CJ70" s="633"/>
      <c r="CK70" s="633"/>
      <c r="CL70" s="633"/>
      <c r="CM70" s="633"/>
      <c r="CN70" s="633"/>
      <c r="CO70" s="633"/>
      <c r="CP70" s="633"/>
      <c r="CQ70" s="633"/>
      <c r="CR70" s="633"/>
      <c r="CS70" s="633"/>
      <c r="CT70" s="633"/>
      <c r="CU70" s="633"/>
      <c r="CV70" s="633"/>
      <c r="CW70" s="633"/>
      <c r="CX70" s="633"/>
      <c r="CY70" s="633"/>
      <c r="CZ70" s="633"/>
      <c r="DA70" s="633"/>
      <c r="DB70" s="633"/>
      <c r="DC70" s="633"/>
      <c r="DD70" s="633"/>
      <c r="DE70" s="633"/>
      <c r="DF70" s="633"/>
      <c r="DG70" s="633"/>
      <c r="DH70" s="633"/>
      <c r="DI70" s="633"/>
      <c r="DJ70" s="633"/>
      <c r="DK70" s="633"/>
      <c r="DL70" s="633"/>
      <c r="DM70" s="633"/>
      <c r="DN70" s="633"/>
      <c r="DO70" s="633"/>
      <c r="DP70" s="633"/>
      <c r="DQ70" s="633"/>
      <c r="DR70" s="633"/>
      <c r="DS70" s="633"/>
      <c r="DT70" s="633"/>
      <c r="DU70" s="633"/>
      <c r="DV70" s="633"/>
      <c r="DW70" s="633"/>
      <c r="DX70" s="633"/>
      <c r="DY70" s="633"/>
      <c r="DZ70" s="633"/>
      <c r="EA70" s="633"/>
      <c r="EB70" s="633"/>
      <c r="EC70" s="633"/>
      <c r="ED70" s="633"/>
      <c r="EE70" s="633"/>
      <c r="EF70" s="633"/>
      <c r="EG70" s="633"/>
      <c r="EH70" s="633"/>
      <c r="EI70" s="633"/>
      <c r="EJ70" s="633"/>
      <c r="EK70" s="633"/>
      <c r="EL70" s="633"/>
      <c r="EM70" s="633"/>
      <c r="EN70" s="633"/>
      <c r="EO70" s="633"/>
      <c r="EP70" s="633"/>
      <c r="EQ70" s="633"/>
      <c r="ER70" s="633"/>
      <c r="ES70" s="633"/>
      <c r="ET70" s="633"/>
      <c r="EU70" s="633"/>
      <c r="EV70" s="633"/>
      <c r="EW70" s="633"/>
      <c r="EX70" s="633"/>
      <c r="EY70" s="633"/>
      <c r="EZ70" s="633"/>
      <c r="FA70" s="633"/>
      <c r="FB70" s="633"/>
      <c r="FC70" s="633"/>
      <c r="FD70" s="633"/>
      <c r="FE70" s="633"/>
      <c r="FF70" s="633"/>
      <c r="FG70" s="633"/>
      <c r="FH70" s="633"/>
      <c r="FI70" s="633"/>
      <c r="FJ70" s="633"/>
      <c r="FK70" s="633"/>
      <c r="FL70" s="633"/>
      <c r="FM70" s="633"/>
      <c r="FN70" s="633"/>
      <c r="FO70" s="633"/>
      <c r="FP70" s="633"/>
      <c r="FQ70" s="633"/>
      <c r="FR70" s="633"/>
      <c r="FS70" s="633"/>
      <c r="FT70" s="633"/>
      <c r="FU70" s="633"/>
      <c r="FV70" s="633"/>
      <c r="FW70" s="633"/>
      <c r="FX70" s="633"/>
      <c r="FY70" s="633"/>
      <c r="FZ70" s="633"/>
      <c r="GA70" s="633"/>
      <c r="GB70" s="633"/>
      <c r="GC70" s="633"/>
      <c r="GD70" s="633"/>
      <c r="GE70" s="633"/>
      <c r="GF70" s="633"/>
      <c r="GG70" s="633"/>
      <c r="GH70" s="633"/>
      <c r="GI70" s="633"/>
      <c r="GJ70" s="633"/>
      <c r="GK70" s="633"/>
      <c r="GL70" s="633"/>
      <c r="GM70" s="633"/>
      <c r="GN70" s="633"/>
      <c r="GO70" s="633"/>
      <c r="GP70" s="633"/>
      <c r="GQ70" s="633"/>
      <c r="GR70" s="633"/>
      <c r="GS70" s="633"/>
      <c r="GT70" s="633"/>
      <c r="GU70" s="633"/>
      <c r="GV70" s="633"/>
      <c r="GW70" s="633"/>
      <c r="GX70" s="633"/>
      <c r="GY70" s="633"/>
      <c r="GZ70" s="633"/>
    </row>
    <row r="71" spans="1:208" ht="7.5" customHeight="1">
      <c r="A71" s="1072"/>
      <c r="B71" s="1098" t="str">
        <f>'4.1Plan'!B156</f>
        <v>Quang Nam</v>
      </c>
      <c r="C71" s="2615" t="str">
        <f>'4.1Plan'!C156</f>
        <v>PKG06</v>
      </c>
      <c r="D71" s="2616"/>
      <c r="E71" s="2575" t="str">
        <f>'4.1Plan'!D156</f>
        <v>ML06-1</v>
      </c>
      <c r="F71" s="2576"/>
      <c r="G71" s="2674" t="s">
        <v>268</v>
      </c>
      <c r="H71" s="2675"/>
      <c r="I71" s="2676">
        <v>42058</v>
      </c>
      <c r="J71" s="2679"/>
      <c r="K71" s="2673">
        <f t="shared" ref="K71:K77" si="25">I71-R71/2</f>
        <v>42029</v>
      </c>
      <c r="L71" s="2668"/>
      <c r="M71" s="1051"/>
      <c r="N71" s="1052" t="s">
        <v>30</v>
      </c>
      <c r="O71" s="2668">
        <f t="shared" ref="O71:O77" si="26">I71+R71/2</f>
        <v>42087</v>
      </c>
      <c r="P71" s="2668"/>
      <c r="Q71" s="1096"/>
      <c r="R71" s="1074">
        <v>58</v>
      </c>
      <c r="S71" s="988"/>
      <c r="T71" s="987">
        <v>3</v>
      </c>
      <c r="U71" s="988"/>
      <c r="V71" s="989" t="s">
        <v>192</v>
      </c>
      <c r="W71" s="990">
        <v>6</v>
      </c>
      <c r="X71" s="1075"/>
      <c r="Y71" s="1076">
        <f>2*(W71+H3)</f>
        <v>26</v>
      </c>
      <c r="Z71" s="1077"/>
      <c r="AA71" s="1078"/>
      <c r="AB71" s="1079"/>
      <c r="AC71" s="1078"/>
      <c r="AD71" s="1080"/>
      <c r="AE71" s="987">
        <f>(T71-2)*(W71+H3)</f>
        <v>13</v>
      </c>
      <c r="AF71" s="1077"/>
      <c r="AG71" s="1078"/>
      <c r="AH71" s="1079"/>
      <c r="AI71" s="1078"/>
      <c r="AJ71" s="1080"/>
      <c r="AK71" s="997">
        <f t="shared" ref="AK71:AK78" si="27">ROUND((Y71+AE71)/T71/$V$5,0)*T71</f>
        <v>21</v>
      </c>
      <c r="AL71" s="1077"/>
      <c r="AM71" s="1081"/>
      <c r="AN71" s="1079"/>
      <c r="AO71" s="1078"/>
      <c r="AP71" s="1080"/>
      <c r="AQ71" s="987">
        <f t="shared" ref="AQ71:AQ78" si="28">ROUND((Y71+AE71)/T71/$V$6,0)*T71</f>
        <v>21</v>
      </c>
      <c r="AR71" s="1077"/>
      <c r="AS71" s="1081"/>
      <c r="AT71" s="1082"/>
      <c r="AU71" s="1081"/>
      <c r="AV71" s="1080"/>
      <c r="AW71" s="987">
        <v>1</v>
      </c>
      <c r="AX71" s="1077"/>
      <c r="AY71" s="1078"/>
      <c r="AZ71" s="1079"/>
      <c r="BA71" s="1078"/>
      <c r="BB71" s="1080"/>
      <c r="BC71" s="997">
        <f t="shared" ref="BC71:BC78" si="29">ROUND((AK71/T71)*$V$7,0)*T71</f>
        <v>6</v>
      </c>
      <c r="BD71" s="1077"/>
      <c r="BE71" s="1078"/>
      <c r="BF71" s="1079"/>
      <c r="BG71" s="1078"/>
      <c r="BH71" s="1080"/>
      <c r="BI71" s="997">
        <f t="shared" ref="BI71:BI78" si="30">ROUND((AK71/T71)*$V$8,0)*T71</f>
        <v>6</v>
      </c>
      <c r="BJ71" s="1077"/>
      <c r="BK71" s="1078"/>
      <c r="BL71" s="1079"/>
      <c r="BM71" s="1078"/>
      <c r="BN71" s="1080"/>
      <c r="BO71" s="987">
        <f t="shared" ref="BO71:BO78" si="31">T71*$V$9</f>
        <v>6</v>
      </c>
      <c r="BP71" s="1077"/>
      <c r="BQ71" s="1078"/>
      <c r="BR71" s="1079"/>
      <c r="BS71" s="1078"/>
      <c r="BT71" s="1080"/>
      <c r="BU71" s="987"/>
      <c r="BV71" s="1077"/>
      <c r="BW71" s="1078"/>
      <c r="BX71" s="1079"/>
      <c r="BY71" s="1078"/>
      <c r="BZ71" s="1080"/>
      <c r="CA71" s="1000"/>
      <c r="CB71" s="1001"/>
      <c r="CC71" s="634"/>
      <c r="CD71" s="634"/>
      <c r="CE71" s="634"/>
      <c r="CF71" s="634"/>
      <c r="CG71" s="634"/>
      <c r="CH71" s="634"/>
      <c r="CI71" s="634"/>
      <c r="CJ71" s="634"/>
      <c r="CK71" s="634"/>
      <c r="CL71" s="634"/>
      <c r="CM71" s="634"/>
      <c r="CN71" s="634"/>
      <c r="CO71" s="634"/>
      <c r="CP71" s="634"/>
      <c r="CQ71" s="634"/>
      <c r="CR71" s="634"/>
      <c r="CS71" s="634"/>
      <c r="CT71" s="634"/>
      <c r="CU71" s="634"/>
      <c r="CV71" s="634"/>
      <c r="CW71" s="634"/>
      <c r="CX71" s="634"/>
      <c r="CY71" s="634"/>
      <c r="CZ71" s="634"/>
      <c r="DA71" s="634"/>
      <c r="DB71" s="634"/>
      <c r="DC71" s="634"/>
      <c r="DD71" s="634"/>
      <c r="DE71" s="634"/>
      <c r="DF71" s="634"/>
      <c r="DG71" s="634"/>
      <c r="DH71" s="634"/>
      <c r="DI71" s="634"/>
      <c r="DJ71" s="634"/>
      <c r="DK71" s="634"/>
      <c r="DL71" s="634"/>
      <c r="DM71" s="634"/>
      <c r="DN71" s="634"/>
      <c r="DO71" s="634"/>
      <c r="DP71" s="634"/>
      <c r="DQ71" s="634"/>
      <c r="DR71" s="634"/>
      <c r="DS71" s="634"/>
      <c r="DT71" s="634"/>
      <c r="DU71" s="634"/>
      <c r="DV71" s="634"/>
      <c r="DW71" s="634"/>
      <c r="DX71" s="634"/>
      <c r="DY71" s="634"/>
      <c r="DZ71" s="634"/>
      <c r="EA71" s="634"/>
      <c r="EB71" s="634"/>
      <c r="EC71" s="634"/>
      <c r="ED71" s="634"/>
      <c r="EE71" s="634"/>
      <c r="EF71" s="634"/>
      <c r="EG71" s="634"/>
      <c r="EH71" s="634"/>
      <c r="EI71" s="634"/>
      <c r="EJ71" s="634"/>
      <c r="EK71" s="634"/>
      <c r="EL71" s="634"/>
      <c r="EM71" s="634"/>
      <c r="EN71" s="634"/>
      <c r="EO71" s="634"/>
      <c r="EP71" s="634"/>
      <c r="EQ71" s="634"/>
      <c r="ER71" s="634"/>
      <c r="ES71" s="634"/>
      <c r="ET71" s="634"/>
      <c r="EU71" s="634"/>
      <c r="EV71" s="634"/>
      <c r="EW71" s="634"/>
      <c r="EX71" s="634"/>
      <c r="EY71" s="634"/>
      <c r="EZ71" s="634"/>
      <c r="FA71" s="634"/>
      <c r="FB71" s="634"/>
      <c r="FC71" s="634"/>
      <c r="FD71" s="634"/>
      <c r="FE71" s="634"/>
      <c r="FF71" s="634"/>
      <c r="FG71" s="634"/>
      <c r="FH71" s="634"/>
      <c r="FI71" s="634"/>
      <c r="FJ71" s="634"/>
      <c r="FK71" s="634"/>
      <c r="FL71" s="634"/>
      <c r="FM71" s="634"/>
      <c r="FN71" s="634"/>
      <c r="FO71" s="634"/>
      <c r="FP71" s="634"/>
      <c r="FQ71" s="634"/>
      <c r="FR71" s="634"/>
      <c r="FS71" s="634"/>
      <c r="FT71" s="634"/>
      <c r="FU71" s="634"/>
      <c r="FV71" s="634"/>
      <c r="FW71" s="634"/>
      <c r="FX71" s="634"/>
      <c r="FY71" s="634"/>
      <c r="FZ71" s="634"/>
      <c r="GA71" s="634"/>
      <c r="GB71" s="634"/>
      <c r="GC71" s="634"/>
      <c r="GD71" s="634"/>
      <c r="GE71" s="634"/>
      <c r="GF71" s="634"/>
      <c r="GG71" s="634"/>
    </row>
    <row r="72" spans="1:208" ht="7.5" customHeight="1">
      <c r="A72" s="980"/>
      <c r="B72" s="2019"/>
      <c r="C72" s="2571"/>
      <c r="D72" s="2572"/>
      <c r="E72" s="2573"/>
      <c r="F72" s="2574"/>
      <c r="G72" s="2592" t="s">
        <v>269</v>
      </c>
      <c r="H72" s="2593"/>
      <c r="I72" s="2594">
        <v>42596</v>
      </c>
      <c r="J72" s="2595"/>
      <c r="K72" s="2596">
        <f t="shared" si="25"/>
        <v>42579</v>
      </c>
      <c r="L72" s="2597"/>
      <c r="M72" s="1002"/>
      <c r="N72" s="1003" t="s">
        <v>30</v>
      </c>
      <c r="O72" s="2597">
        <f t="shared" si="26"/>
        <v>42613</v>
      </c>
      <c r="P72" s="2597"/>
      <c r="Q72" s="1097"/>
      <c r="R72" s="1005">
        <v>34</v>
      </c>
      <c r="S72" s="1006"/>
      <c r="T72" s="1007">
        <v>2</v>
      </c>
      <c r="U72" s="1006"/>
      <c r="V72" s="1008" t="s">
        <v>191</v>
      </c>
      <c r="W72" s="2682" t="s">
        <v>30</v>
      </c>
      <c r="X72" s="2683"/>
      <c r="Y72" s="1011">
        <f>T72*E3</f>
        <v>30</v>
      </c>
      <c r="Z72" s="1012"/>
      <c r="AA72" s="1013"/>
      <c r="AB72" s="1014"/>
      <c r="AC72" s="1013"/>
      <c r="AD72" s="1015"/>
      <c r="AE72" s="1007"/>
      <c r="AF72" s="1012"/>
      <c r="AG72" s="1013"/>
      <c r="AH72" s="1014"/>
      <c r="AI72" s="1013"/>
      <c r="AJ72" s="1015"/>
      <c r="AK72" s="997">
        <f t="shared" si="27"/>
        <v>16</v>
      </c>
      <c r="AL72" s="1012"/>
      <c r="AM72" s="1016"/>
      <c r="AN72" s="1014"/>
      <c r="AO72" s="1013"/>
      <c r="AP72" s="1015"/>
      <c r="AQ72" s="997">
        <f t="shared" si="28"/>
        <v>16</v>
      </c>
      <c r="AR72" s="1012"/>
      <c r="AS72" s="1016"/>
      <c r="AT72" s="1017"/>
      <c r="AU72" s="1016"/>
      <c r="AV72" s="1015"/>
      <c r="AW72" s="1007"/>
      <c r="AX72" s="1012"/>
      <c r="AY72" s="1013"/>
      <c r="AZ72" s="1014"/>
      <c r="BA72" s="1013"/>
      <c r="BB72" s="1015"/>
      <c r="BC72" s="997">
        <f t="shared" si="29"/>
        <v>4</v>
      </c>
      <c r="BD72" s="1012"/>
      <c r="BE72" s="1013"/>
      <c r="BF72" s="1014"/>
      <c r="BG72" s="1013"/>
      <c r="BH72" s="1015"/>
      <c r="BI72" s="997">
        <f t="shared" si="30"/>
        <v>4</v>
      </c>
      <c r="BJ72" s="1012"/>
      <c r="BK72" s="1013"/>
      <c r="BL72" s="1014"/>
      <c r="BM72" s="1013"/>
      <c r="BN72" s="1015"/>
      <c r="BO72" s="1007">
        <f t="shared" si="31"/>
        <v>4</v>
      </c>
      <c r="BP72" s="1012"/>
      <c r="BQ72" s="1013"/>
      <c r="BR72" s="1014"/>
      <c r="BS72" s="1013"/>
      <c r="BT72" s="1015"/>
      <c r="BU72" s="1007"/>
      <c r="BV72" s="1012"/>
      <c r="BW72" s="1013"/>
      <c r="BX72" s="1014"/>
      <c r="BY72" s="1013"/>
      <c r="BZ72" s="1015"/>
      <c r="CA72" s="1018"/>
      <c r="CB72" s="1004"/>
    </row>
    <row r="73" spans="1:208" ht="7.5" customHeight="1">
      <c r="A73" s="980"/>
      <c r="B73" s="2019"/>
      <c r="C73" s="2571"/>
      <c r="D73" s="2572"/>
      <c r="E73" s="2573"/>
      <c r="F73" s="2574"/>
      <c r="G73" s="2592" t="s">
        <v>270</v>
      </c>
      <c r="H73" s="2593"/>
      <c r="I73" s="2594">
        <v>43520</v>
      </c>
      <c r="J73" s="2595"/>
      <c r="K73" s="2596">
        <f t="shared" si="25"/>
        <v>43508.5</v>
      </c>
      <c r="L73" s="2597"/>
      <c r="M73" s="1002"/>
      <c r="N73" s="1003" t="s">
        <v>30</v>
      </c>
      <c r="O73" s="2597">
        <f t="shared" si="26"/>
        <v>43531.5</v>
      </c>
      <c r="P73" s="2597"/>
      <c r="Q73" s="1097"/>
      <c r="R73" s="1005">
        <v>23</v>
      </c>
      <c r="S73" s="1006"/>
      <c r="T73" s="1007">
        <v>2</v>
      </c>
      <c r="U73" s="1006"/>
      <c r="V73" s="1008" t="s">
        <v>192</v>
      </c>
      <c r="W73" s="1009">
        <v>6</v>
      </c>
      <c r="X73" s="1010"/>
      <c r="Y73" s="1011">
        <f>2*(W73+H3)</f>
        <v>26</v>
      </c>
      <c r="Z73" s="1012"/>
      <c r="AA73" s="1013"/>
      <c r="AB73" s="1014"/>
      <c r="AC73" s="1013"/>
      <c r="AD73" s="1015"/>
      <c r="AE73" s="1007"/>
      <c r="AF73" s="1012"/>
      <c r="AG73" s="1013"/>
      <c r="AH73" s="1014"/>
      <c r="AI73" s="1013"/>
      <c r="AJ73" s="1015"/>
      <c r="AK73" s="997">
        <f t="shared" si="27"/>
        <v>14</v>
      </c>
      <c r="AL73" s="1012"/>
      <c r="AM73" s="1016"/>
      <c r="AN73" s="1014"/>
      <c r="AO73" s="1013"/>
      <c r="AP73" s="1015"/>
      <c r="AQ73" s="997">
        <f t="shared" si="28"/>
        <v>14</v>
      </c>
      <c r="AR73" s="1012"/>
      <c r="AS73" s="1013"/>
      <c r="AT73" s="1014"/>
      <c r="AU73" s="1013"/>
      <c r="AV73" s="1015"/>
      <c r="AW73" s="1007"/>
      <c r="AX73" s="1012"/>
      <c r="AY73" s="1013"/>
      <c r="AZ73" s="1014"/>
      <c r="BA73" s="1013"/>
      <c r="BB73" s="1015"/>
      <c r="BC73" s="997">
        <f t="shared" si="29"/>
        <v>4</v>
      </c>
      <c r="BD73" s="1012"/>
      <c r="BE73" s="1013"/>
      <c r="BF73" s="1014"/>
      <c r="BG73" s="1013"/>
      <c r="BH73" s="1015"/>
      <c r="BI73" s="997">
        <f t="shared" si="30"/>
        <v>4</v>
      </c>
      <c r="BJ73" s="1012"/>
      <c r="BK73" s="1013"/>
      <c r="BL73" s="1014"/>
      <c r="BM73" s="1013"/>
      <c r="BN73" s="1015"/>
      <c r="BO73" s="1007">
        <f t="shared" si="31"/>
        <v>4</v>
      </c>
      <c r="BP73" s="1012"/>
      <c r="BQ73" s="1013"/>
      <c r="BR73" s="1014"/>
      <c r="BS73" s="1013"/>
      <c r="BT73" s="1015"/>
      <c r="BU73" s="1007"/>
      <c r="BV73" s="1012"/>
      <c r="BW73" s="1013"/>
      <c r="BX73" s="1014"/>
      <c r="BY73" s="1013"/>
      <c r="BZ73" s="1015"/>
      <c r="CA73" s="1018"/>
      <c r="CB73" s="1004"/>
      <c r="GH73" s="634"/>
      <c r="GI73" s="634"/>
      <c r="GJ73" s="634"/>
      <c r="GK73" s="634"/>
      <c r="GL73" s="634"/>
      <c r="GM73" s="634"/>
      <c r="GN73" s="634"/>
    </row>
    <row r="74" spans="1:208" ht="7.5" customHeight="1">
      <c r="A74" s="980"/>
      <c r="B74" s="2019"/>
      <c r="C74" s="2571"/>
      <c r="D74" s="2572"/>
      <c r="E74" s="2573"/>
      <c r="F74" s="2574"/>
      <c r="G74" s="2592" t="s">
        <v>271</v>
      </c>
      <c r="H74" s="2593"/>
      <c r="I74" s="2594">
        <v>44300</v>
      </c>
      <c r="J74" s="2595"/>
      <c r="K74" s="2596">
        <f t="shared" si="25"/>
        <v>44271</v>
      </c>
      <c r="L74" s="2597"/>
      <c r="M74" s="1002"/>
      <c r="N74" s="1003" t="s">
        <v>30</v>
      </c>
      <c r="O74" s="2597">
        <f t="shared" si="26"/>
        <v>44329</v>
      </c>
      <c r="P74" s="2597"/>
      <c r="Q74" s="1097"/>
      <c r="R74" s="1005">
        <v>58</v>
      </c>
      <c r="S74" s="1006"/>
      <c r="T74" s="1007">
        <v>3</v>
      </c>
      <c r="U74" s="1006"/>
      <c r="V74" s="1008" t="s">
        <v>192</v>
      </c>
      <c r="W74" s="1009">
        <v>6</v>
      </c>
      <c r="X74" s="1010"/>
      <c r="Y74" s="1011">
        <f>2*(W74+H3)</f>
        <v>26</v>
      </c>
      <c r="Z74" s="1012"/>
      <c r="AA74" s="1013"/>
      <c r="AB74" s="1014"/>
      <c r="AC74" s="1013"/>
      <c r="AD74" s="1015"/>
      <c r="AE74" s="1007">
        <f>(T74-2)*(W74+H3)</f>
        <v>13</v>
      </c>
      <c r="AF74" s="1012"/>
      <c r="AG74" s="1013"/>
      <c r="AH74" s="1014"/>
      <c r="AI74" s="1013"/>
      <c r="AJ74" s="1015"/>
      <c r="AK74" s="997">
        <f t="shared" si="27"/>
        <v>21</v>
      </c>
      <c r="AL74" s="1012"/>
      <c r="AM74" s="1016"/>
      <c r="AN74" s="1014"/>
      <c r="AO74" s="1013"/>
      <c r="AP74" s="1015"/>
      <c r="AQ74" s="997">
        <f t="shared" si="28"/>
        <v>21</v>
      </c>
      <c r="AR74" s="1012"/>
      <c r="AS74" s="1013"/>
      <c r="AT74" s="1014"/>
      <c r="AU74" s="1013"/>
      <c r="AV74" s="1015"/>
      <c r="AW74" s="1007">
        <v>1</v>
      </c>
      <c r="AX74" s="1012"/>
      <c r="AY74" s="1013"/>
      <c r="AZ74" s="1014"/>
      <c r="BA74" s="1013"/>
      <c r="BB74" s="1015"/>
      <c r="BC74" s="997">
        <f t="shared" si="29"/>
        <v>6</v>
      </c>
      <c r="BD74" s="1012"/>
      <c r="BE74" s="1013"/>
      <c r="BF74" s="1014"/>
      <c r="BG74" s="1013"/>
      <c r="BH74" s="1015"/>
      <c r="BI74" s="997">
        <f t="shared" si="30"/>
        <v>6</v>
      </c>
      <c r="BJ74" s="1012"/>
      <c r="BK74" s="1013"/>
      <c r="BL74" s="1014"/>
      <c r="BM74" s="1013"/>
      <c r="BN74" s="1015"/>
      <c r="BO74" s="1007">
        <f t="shared" si="31"/>
        <v>6</v>
      </c>
      <c r="BP74" s="1012"/>
      <c r="BQ74" s="1013"/>
      <c r="BR74" s="1014"/>
      <c r="BS74" s="1013"/>
      <c r="BT74" s="1015"/>
      <c r="BU74" s="1007"/>
      <c r="BV74" s="1012"/>
      <c r="BW74" s="1013"/>
      <c r="BX74" s="1014"/>
      <c r="BY74" s="1013"/>
      <c r="BZ74" s="1015"/>
      <c r="CA74" s="1018"/>
      <c r="CB74" s="1004"/>
      <c r="GO74" s="634"/>
      <c r="GP74" s="634"/>
      <c r="GQ74" s="634"/>
      <c r="GR74" s="634"/>
    </row>
    <row r="75" spans="1:208" ht="7.5" customHeight="1">
      <c r="A75" s="980"/>
      <c r="B75" s="2019"/>
      <c r="C75" s="2571"/>
      <c r="D75" s="2572"/>
      <c r="E75" s="2573"/>
      <c r="F75" s="2574"/>
      <c r="G75" s="2592" t="s">
        <v>272</v>
      </c>
      <c r="H75" s="2593"/>
      <c r="I75" s="2594">
        <v>45306</v>
      </c>
      <c r="J75" s="2595"/>
      <c r="K75" s="2596">
        <f t="shared" si="25"/>
        <v>45295.5</v>
      </c>
      <c r="L75" s="2597"/>
      <c r="M75" s="1002"/>
      <c r="N75" s="1003" t="s">
        <v>30</v>
      </c>
      <c r="O75" s="2597">
        <f t="shared" si="26"/>
        <v>45316.5</v>
      </c>
      <c r="P75" s="2597"/>
      <c r="Q75" s="1097"/>
      <c r="R75" s="1005">
        <v>21</v>
      </c>
      <c r="S75" s="1006"/>
      <c r="T75" s="1007">
        <v>2</v>
      </c>
      <c r="U75" s="1006"/>
      <c r="V75" s="1008" t="s">
        <v>191</v>
      </c>
      <c r="W75" s="2682" t="s">
        <v>30</v>
      </c>
      <c r="X75" s="2683"/>
      <c r="Y75" s="1011">
        <f>2*E3</f>
        <v>30</v>
      </c>
      <c r="Z75" s="1012"/>
      <c r="AA75" s="1013"/>
      <c r="AB75" s="1014"/>
      <c r="AC75" s="1013"/>
      <c r="AD75" s="1015"/>
      <c r="AE75" s="1007"/>
      <c r="AF75" s="1012"/>
      <c r="AG75" s="1013"/>
      <c r="AH75" s="1014"/>
      <c r="AI75" s="1013"/>
      <c r="AJ75" s="1015"/>
      <c r="AK75" s="997">
        <f t="shared" si="27"/>
        <v>16</v>
      </c>
      <c r="AL75" s="1012"/>
      <c r="AM75" s="1016"/>
      <c r="AN75" s="1014"/>
      <c r="AO75" s="1013"/>
      <c r="AP75" s="1015"/>
      <c r="AQ75" s="997">
        <f t="shared" si="28"/>
        <v>16</v>
      </c>
      <c r="AR75" s="1012"/>
      <c r="AS75" s="1013"/>
      <c r="AT75" s="1014"/>
      <c r="AU75" s="1013"/>
      <c r="AV75" s="1015"/>
      <c r="AW75" s="1007"/>
      <c r="AX75" s="1012"/>
      <c r="AY75" s="1013"/>
      <c r="AZ75" s="1014"/>
      <c r="BA75" s="1013"/>
      <c r="BB75" s="1015"/>
      <c r="BC75" s="997">
        <f t="shared" si="29"/>
        <v>4</v>
      </c>
      <c r="BD75" s="1012"/>
      <c r="BE75" s="1013"/>
      <c r="BF75" s="1014"/>
      <c r="BG75" s="1013"/>
      <c r="BH75" s="1015"/>
      <c r="BI75" s="997">
        <f t="shared" si="30"/>
        <v>4</v>
      </c>
      <c r="BJ75" s="1012"/>
      <c r="BK75" s="1013"/>
      <c r="BL75" s="1014"/>
      <c r="BM75" s="1013"/>
      <c r="BN75" s="1015"/>
      <c r="BO75" s="1007">
        <f t="shared" si="31"/>
        <v>4</v>
      </c>
      <c r="BP75" s="1012"/>
      <c r="BQ75" s="1013"/>
      <c r="BR75" s="1014"/>
      <c r="BS75" s="1013"/>
      <c r="BT75" s="1015"/>
      <c r="BU75" s="1007"/>
      <c r="BV75" s="1012"/>
      <c r="BW75" s="1013"/>
      <c r="BX75" s="1014"/>
      <c r="BY75" s="1013"/>
      <c r="BZ75" s="1015"/>
      <c r="CA75" s="1018"/>
      <c r="CB75" s="1004"/>
      <c r="CC75" s="634"/>
      <c r="CD75" s="634"/>
      <c r="CE75" s="634"/>
      <c r="CF75" s="634"/>
      <c r="CG75" s="634"/>
      <c r="CH75" s="634"/>
      <c r="CI75" s="634"/>
      <c r="CJ75" s="634"/>
      <c r="CK75" s="634"/>
      <c r="CL75" s="634"/>
      <c r="CM75" s="634"/>
      <c r="CN75" s="634"/>
      <c r="CO75" s="634"/>
      <c r="CP75" s="634"/>
      <c r="CQ75" s="634"/>
      <c r="CR75" s="634"/>
      <c r="CS75" s="634"/>
      <c r="CT75" s="634"/>
      <c r="CU75" s="634"/>
      <c r="CV75" s="634"/>
      <c r="CW75" s="634"/>
      <c r="CX75" s="634"/>
      <c r="CY75" s="634"/>
      <c r="CZ75" s="634"/>
      <c r="DA75" s="634"/>
      <c r="DB75" s="634"/>
      <c r="DC75" s="634"/>
      <c r="DD75" s="634"/>
      <c r="DE75" s="634"/>
      <c r="DF75" s="634"/>
      <c r="DG75" s="634"/>
      <c r="DH75" s="634"/>
      <c r="DI75" s="634"/>
      <c r="DJ75" s="634"/>
      <c r="DK75" s="634"/>
      <c r="DL75" s="634"/>
      <c r="DM75" s="634"/>
      <c r="DN75" s="634"/>
      <c r="DO75" s="634"/>
      <c r="DP75" s="634"/>
      <c r="DQ75" s="634"/>
      <c r="DR75" s="634"/>
      <c r="DS75" s="634"/>
      <c r="DT75" s="634"/>
      <c r="DU75" s="634"/>
      <c r="DV75" s="634"/>
      <c r="DW75" s="634"/>
      <c r="DX75" s="634"/>
      <c r="DY75" s="634"/>
      <c r="DZ75" s="634"/>
      <c r="EA75" s="634"/>
      <c r="EB75" s="634"/>
      <c r="EC75" s="634"/>
      <c r="ED75" s="634"/>
      <c r="EE75" s="634"/>
      <c r="EF75" s="634"/>
      <c r="EG75" s="634"/>
      <c r="EH75" s="634"/>
      <c r="EI75" s="634"/>
      <c r="EJ75" s="634"/>
      <c r="EK75" s="634"/>
      <c r="EL75" s="634"/>
      <c r="EM75" s="634"/>
      <c r="EN75" s="634"/>
      <c r="EO75" s="634"/>
      <c r="EP75" s="634"/>
      <c r="EQ75" s="634"/>
      <c r="ER75" s="634"/>
      <c r="ES75" s="634"/>
      <c r="ET75" s="634"/>
      <c r="EU75" s="634"/>
      <c r="EV75" s="634"/>
      <c r="EW75" s="634"/>
      <c r="EX75" s="634"/>
      <c r="EY75" s="634"/>
      <c r="EZ75" s="634"/>
      <c r="FA75" s="634"/>
      <c r="FB75" s="634"/>
      <c r="FC75" s="634"/>
      <c r="FD75" s="634"/>
      <c r="FE75" s="634"/>
      <c r="FF75" s="634"/>
      <c r="FG75" s="634"/>
      <c r="FH75" s="634"/>
      <c r="FI75" s="634"/>
      <c r="FJ75" s="634"/>
      <c r="FK75" s="634"/>
      <c r="FL75" s="634"/>
      <c r="FM75" s="634"/>
      <c r="FN75" s="634"/>
      <c r="FO75" s="634"/>
      <c r="FP75" s="634"/>
      <c r="FQ75" s="634"/>
      <c r="FR75" s="634"/>
      <c r="FS75" s="634"/>
      <c r="FT75" s="634"/>
      <c r="FU75" s="634"/>
      <c r="FV75" s="634"/>
      <c r="FW75" s="634"/>
      <c r="FX75" s="634"/>
      <c r="FY75" s="634"/>
      <c r="FZ75" s="634"/>
      <c r="GA75" s="634"/>
      <c r="GB75" s="634"/>
      <c r="GC75" s="634"/>
      <c r="GD75" s="634"/>
      <c r="GE75" s="634"/>
      <c r="GF75" s="634"/>
      <c r="GG75" s="634"/>
    </row>
    <row r="76" spans="1:208" ht="7.5" customHeight="1">
      <c r="A76" s="980"/>
      <c r="B76" s="2019"/>
      <c r="C76" s="2571"/>
      <c r="D76" s="2572"/>
      <c r="E76" s="2573"/>
      <c r="F76" s="2574"/>
      <c r="G76" s="2592" t="s">
        <v>273</v>
      </c>
      <c r="H76" s="2593"/>
      <c r="I76" s="2594">
        <v>45525</v>
      </c>
      <c r="J76" s="2595"/>
      <c r="K76" s="2596">
        <f t="shared" si="25"/>
        <v>45512.5</v>
      </c>
      <c r="L76" s="2597"/>
      <c r="M76" s="1002"/>
      <c r="N76" s="1003" t="s">
        <v>30</v>
      </c>
      <c r="O76" s="2597">
        <f t="shared" si="26"/>
        <v>45537.5</v>
      </c>
      <c r="P76" s="2597"/>
      <c r="Q76" s="1097"/>
      <c r="R76" s="1005">
        <v>25</v>
      </c>
      <c r="S76" s="1006"/>
      <c r="T76" s="1007">
        <v>2</v>
      </c>
      <c r="U76" s="1006"/>
      <c r="V76" s="1008" t="s">
        <v>192</v>
      </c>
      <c r="W76" s="1009">
        <v>24</v>
      </c>
      <c r="X76" s="1010"/>
      <c r="Y76" s="1011">
        <f>2*(W76+H3)</f>
        <v>62</v>
      </c>
      <c r="Z76" s="1012"/>
      <c r="AA76" s="1013"/>
      <c r="AB76" s="1014"/>
      <c r="AC76" s="1013"/>
      <c r="AD76" s="1015"/>
      <c r="AE76" s="1007"/>
      <c r="AF76" s="1012"/>
      <c r="AG76" s="1013"/>
      <c r="AH76" s="1014"/>
      <c r="AI76" s="1013"/>
      <c r="AJ76" s="1015"/>
      <c r="AK76" s="997">
        <f t="shared" si="27"/>
        <v>32</v>
      </c>
      <c r="AL76" s="1012"/>
      <c r="AM76" s="1016"/>
      <c r="AN76" s="1014"/>
      <c r="AO76" s="1013"/>
      <c r="AP76" s="1015"/>
      <c r="AQ76" s="997">
        <f t="shared" si="28"/>
        <v>32</v>
      </c>
      <c r="AR76" s="1012"/>
      <c r="AS76" s="1013"/>
      <c r="AT76" s="1014"/>
      <c r="AU76" s="1013"/>
      <c r="AV76" s="1015"/>
      <c r="AW76" s="1007"/>
      <c r="AX76" s="1012"/>
      <c r="AY76" s="1013"/>
      <c r="AZ76" s="1014"/>
      <c r="BA76" s="1013"/>
      <c r="BB76" s="1015"/>
      <c r="BC76" s="997">
        <f t="shared" si="29"/>
        <v>8</v>
      </c>
      <c r="BD76" s="1012"/>
      <c r="BE76" s="1013"/>
      <c r="BF76" s="1014"/>
      <c r="BG76" s="1013"/>
      <c r="BH76" s="1015"/>
      <c r="BI76" s="997">
        <f t="shared" si="30"/>
        <v>8</v>
      </c>
      <c r="BJ76" s="1012"/>
      <c r="BK76" s="1013"/>
      <c r="BL76" s="1014"/>
      <c r="BM76" s="1013"/>
      <c r="BN76" s="1015"/>
      <c r="BO76" s="1007">
        <f t="shared" si="31"/>
        <v>4</v>
      </c>
      <c r="BP76" s="1012"/>
      <c r="BQ76" s="1013"/>
      <c r="BR76" s="1014"/>
      <c r="BS76" s="1013"/>
      <c r="BT76" s="1015"/>
      <c r="BU76" s="1007"/>
      <c r="BV76" s="1012"/>
      <c r="BW76" s="1013"/>
      <c r="BX76" s="1014"/>
      <c r="BY76" s="1013"/>
      <c r="BZ76" s="1015"/>
      <c r="CA76" s="1018"/>
      <c r="CB76" s="1004"/>
      <c r="GS76" s="634"/>
      <c r="GT76" s="634"/>
      <c r="GU76" s="634"/>
      <c r="GV76" s="634"/>
      <c r="GW76" s="634"/>
      <c r="GX76" s="634"/>
      <c r="GY76" s="634"/>
      <c r="GZ76" s="634"/>
    </row>
    <row r="77" spans="1:208" ht="7.5" customHeight="1">
      <c r="A77" s="980"/>
      <c r="B77" s="2019"/>
      <c r="C77" s="2571"/>
      <c r="D77" s="2572"/>
      <c r="E77" s="2573"/>
      <c r="F77" s="2574"/>
      <c r="G77" s="2592" t="s">
        <v>274</v>
      </c>
      <c r="H77" s="2593"/>
      <c r="I77" s="2594">
        <v>45775</v>
      </c>
      <c r="J77" s="2595"/>
      <c r="K77" s="2596">
        <f t="shared" si="25"/>
        <v>45704</v>
      </c>
      <c r="L77" s="2597"/>
      <c r="M77" s="1002"/>
      <c r="N77" s="1003" t="s">
        <v>30</v>
      </c>
      <c r="O77" s="2597">
        <f t="shared" si="26"/>
        <v>45846</v>
      </c>
      <c r="P77" s="2597"/>
      <c r="Q77" s="1097"/>
      <c r="R77" s="1005">
        <v>142</v>
      </c>
      <c r="S77" s="1006"/>
      <c r="T77" s="1007">
        <v>5</v>
      </c>
      <c r="U77" s="1006"/>
      <c r="V77" s="1008" t="s">
        <v>192</v>
      </c>
      <c r="W77" s="1009">
        <v>6</v>
      </c>
      <c r="X77" s="1010"/>
      <c r="Y77" s="1011">
        <f>2*(W77+H3)</f>
        <v>26</v>
      </c>
      <c r="Z77" s="1012"/>
      <c r="AA77" s="1013"/>
      <c r="AB77" s="1014"/>
      <c r="AC77" s="1013"/>
      <c r="AD77" s="1015"/>
      <c r="AE77" s="1007">
        <f>(T77-2)*(W77+H3)</f>
        <v>39</v>
      </c>
      <c r="AF77" s="1012"/>
      <c r="AG77" s="1013"/>
      <c r="AH77" s="1014"/>
      <c r="AI77" s="1013"/>
      <c r="AJ77" s="1015"/>
      <c r="AK77" s="997">
        <f t="shared" si="27"/>
        <v>35</v>
      </c>
      <c r="AL77" s="1012"/>
      <c r="AM77" s="1016"/>
      <c r="AN77" s="1014"/>
      <c r="AO77" s="1013"/>
      <c r="AP77" s="1015"/>
      <c r="AQ77" s="997">
        <f t="shared" si="28"/>
        <v>35</v>
      </c>
      <c r="AR77" s="1012"/>
      <c r="AS77" s="1013"/>
      <c r="AT77" s="1014"/>
      <c r="AU77" s="1013"/>
      <c r="AV77" s="1015"/>
      <c r="AW77" s="1007">
        <v>1</v>
      </c>
      <c r="AX77" s="1012"/>
      <c r="AY77" s="1013"/>
      <c r="AZ77" s="1014"/>
      <c r="BA77" s="1013"/>
      <c r="BB77" s="1015"/>
      <c r="BC77" s="997">
        <f t="shared" si="29"/>
        <v>10</v>
      </c>
      <c r="BD77" s="1012"/>
      <c r="BE77" s="1013"/>
      <c r="BF77" s="1014"/>
      <c r="BG77" s="1013"/>
      <c r="BH77" s="1015"/>
      <c r="BI77" s="997">
        <f t="shared" si="30"/>
        <v>10</v>
      </c>
      <c r="BJ77" s="1012"/>
      <c r="BK77" s="1013"/>
      <c r="BL77" s="1014"/>
      <c r="BM77" s="1013"/>
      <c r="BN77" s="1015"/>
      <c r="BO77" s="1007">
        <f t="shared" si="31"/>
        <v>10</v>
      </c>
      <c r="BP77" s="1012"/>
      <c r="BQ77" s="1013"/>
      <c r="BR77" s="1014"/>
      <c r="BS77" s="1013"/>
      <c r="BT77" s="1015"/>
      <c r="BU77" s="1007"/>
      <c r="BV77" s="1012"/>
      <c r="BW77" s="1013"/>
      <c r="BX77" s="1014"/>
      <c r="BY77" s="1013"/>
      <c r="BZ77" s="1015"/>
      <c r="CA77" s="1018"/>
      <c r="CB77" s="1004"/>
      <c r="GH77" s="634"/>
      <c r="GI77" s="634"/>
      <c r="GJ77" s="634"/>
      <c r="GK77" s="634"/>
      <c r="GL77" s="634"/>
      <c r="GM77" s="634"/>
      <c r="GN77" s="634"/>
    </row>
    <row r="78" spans="1:208" ht="7.5" customHeight="1">
      <c r="A78" s="980"/>
      <c r="B78" s="2019"/>
      <c r="C78" s="2571"/>
      <c r="D78" s="2572"/>
      <c r="E78" s="2573"/>
      <c r="F78" s="2574"/>
      <c r="G78" s="2586" t="s">
        <v>275</v>
      </c>
      <c r="H78" s="2587"/>
      <c r="I78" s="2588">
        <v>46121</v>
      </c>
      <c r="J78" s="2589"/>
      <c r="K78" s="2590">
        <f>I78-R78/2</f>
        <v>46111.5</v>
      </c>
      <c r="L78" s="2591"/>
      <c r="M78" s="1019"/>
      <c r="N78" s="1020" t="s">
        <v>30</v>
      </c>
      <c r="O78" s="2591">
        <f>I78+R78/2</f>
        <v>46130.5</v>
      </c>
      <c r="P78" s="2591"/>
      <c r="Q78" s="1095"/>
      <c r="R78" s="1056">
        <v>19</v>
      </c>
      <c r="S78" s="1057"/>
      <c r="T78" s="1058">
        <v>2</v>
      </c>
      <c r="U78" s="1057"/>
      <c r="V78" s="1059" t="s">
        <v>191</v>
      </c>
      <c r="W78" s="2684" t="s">
        <v>30</v>
      </c>
      <c r="X78" s="2685"/>
      <c r="Y78" s="1062">
        <f>T78*E3</f>
        <v>30</v>
      </c>
      <c r="Z78" s="1063"/>
      <c r="AA78" s="1064"/>
      <c r="AB78" s="1065"/>
      <c r="AC78" s="1064"/>
      <c r="AD78" s="1066"/>
      <c r="AE78" s="1058"/>
      <c r="AF78" s="1063"/>
      <c r="AG78" s="1064"/>
      <c r="AH78" s="1065"/>
      <c r="AI78" s="1064"/>
      <c r="AJ78" s="1066"/>
      <c r="AK78" s="997">
        <f t="shared" si="27"/>
        <v>16</v>
      </c>
      <c r="AL78" s="1063"/>
      <c r="AM78" s="1067"/>
      <c r="AN78" s="1065"/>
      <c r="AO78" s="1064"/>
      <c r="AP78" s="1066"/>
      <c r="AQ78" s="997">
        <f t="shared" si="28"/>
        <v>16</v>
      </c>
      <c r="AR78" s="1063"/>
      <c r="AS78" s="1064"/>
      <c r="AT78" s="1065"/>
      <c r="AU78" s="1064"/>
      <c r="AV78" s="1066"/>
      <c r="AW78" s="1058"/>
      <c r="AX78" s="1063"/>
      <c r="AY78" s="1064"/>
      <c r="AZ78" s="1065"/>
      <c r="BA78" s="1064"/>
      <c r="BB78" s="1066"/>
      <c r="BC78" s="997">
        <f t="shared" si="29"/>
        <v>4</v>
      </c>
      <c r="BD78" s="1063"/>
      <c r="BE78" s="1064"/>
      <c r="BF78" s="1065"/>
      <c r="BG78" s="1064"/>
      <c r="BH78" s="1066"/>
      <c r="BI78" s="997">
        <f t="shared" si="30"/>
        <v>4</v>
      </c>
      <c r="BJ78" s="1063"/>
      <c r="BK78" s="1064"/>
      <c r="BL78" s="1065"/>
      <c r="BM78" s="1064"/>
      <c r="BN78" s="1066"/>
      <c r="BO78" s="1058">
        <f t="shared" si="31"/>
        <v>4</v>
      </c>
      <c r="BP78" s="1063"/>
      <c r="BQ78" s="1064"/>
      <c r="BR78" s="1065"/>
      <c r="BS78" s="1064"/>
      <c r="BT78" s="1066"/>
      <c r="BU78" s="1058"/>
      <c r="BV78" s="1063"/>
      <c r="BW78" s="1064"/>
      <c r="BX78" s="1065"/>
      <c r="BY78" s="1064"/>
      <c r="BZ78" s="1066"/>
      <c r="CA78" s="1069"/>
      <c r="CB78" s="1021"/>
    </row>
    <row r="79" spans="1:208" s="634" customFormat="1" ht="7.5" customHeight="1">
      <c r="A79" s="1037"/>
      <c r="B79" s="2020"/>
      <c r="C79" s="2577"/>
      <c r="D79" s="2578"/>
      <c r="E79" s="2584"/>
      <c r="F79" s="2585"/>
      <c r="G79" s="2581" t="s">
        <v>142</v>
      </c>
      <c r="H79" s="2582"/>
      <c r="I79" s="2582"/>
      <c r="J79" s="2582"/>
      <c r="K79" s="2582"/>
      <c r="L79" s="2582"/>
      <c r="M79" s="2582"/>
      <c r="N79" s="2582"/>
      <c r="O79" s="2582"/>
      <c r="P79" s="2582"/>
      <c r="Q79" s="2583"/>
      <c r="R79" s="1039">
        <f>SUM(R71:R78)</f>
        <v>380</v>
      </c>
      <c r="S79" s="1040"/>
      <c r="T79" s="1041">
        <f>SUM(T71:T78)</f>
        <v>21</v>
      </c>
      <c r="U79" s="1040"/>
      <c r="V79" s="1042"/>
      <c r="W79" s="1043"/>
      <c r="X79" s="644"/>
      <c r="Y79" s="1044">
        <f>SUM(Y71:Y78)</f>
        <v>256</v>
      </c>
      <c r="Z79" s="1045"/>
      <c r="AA79" s="1046">
        <f>'3.1Cost by Sub-contractors'!L22</f>
        <v>61.62</v>
      </c>
      <c r="AB79" s="1047"/>
      <c r="AC79" s="1046">
        <f>Y79*AA79</f>
        <v>15774.72</v>
      </c>
      <c r="AD79" s="1048"/>
      <c r="AE79" s="1041">
        <f>SUM(AE71:AE78)</f>
        <v>65</v>
      </c>
      <c r="AF79" s="1045"/>
      <c r="AG79" s="1046">
        <f>'3.1Cost by Sub-contractors'!L23</f>
        <v>72.34</v>
      </c>
      <c r="AH79" s="1047"/>
      <c r="AI79" s="1046">
        <f>AE79*AG79</f>
        <v>4702.1000000000004</v>
      </c>
      <c r="AJ79" s="1048"/>
      <c r="AK79" s="1041">
        <f>SUM(AK71:AK78)</f>
        <v>171</v>
      </c>
      <c r="AL79" s="1045"/>
      <c r="AM79" s="2671" t="str">
        <f>'3.1Cost by Sub-contractors'!L24</f>
        <v>-</v>
      </c>
      <c r="AN79" s="2672"/>
      <c r="AO79" s="2671" t="str">
        <f>'3.1Cost by Sub-contractors'!L24</f>
        <v>-</v>
      </c>
      <c r="AP79" s="2672"/>
      <c r="AQ79" s="1041">
        <f>SUM(AQ71:AQ78)</f>
        <v>171</v>
      </c>
      <c r="AR79" s="1045"/>
      <c r="AS79" s="1046">
        <f>'3.1Cost by Sub-contractors'!L25</f>
        <v>15.96</v>
      </c>
      <c r="AT79" s="1047"/>
      <c r="AU79" s="1046">
        <f>AQ79*AS79</f>
        <v>2729.1600000000003</v>
      </c>
      <c r="AV79" s="1048"/>
      <c r="AW79" s="1041">
        <f>SUM(AW71:AW78)</f>
        <v>3</v>
      </c>
      <c r="AX79" s="1045"/>
      <c r="AY79" s="1046">
        <f>'3.1Cost by Sub-contractors'!L26</f>
        <v>1072.75</v>
      </c>
      <c r="AZ79" s="1047"/>
      <c r="BA79" s="1046">
        <f>AW79*AY79</f>
        <v>3218.25</v>
      </c>
      <c r="BB79" s="1048"/>
      <c r="BC79" s="1041">
        <f>SUM(BC71:BC78)</f>
        <v>46</v>
      </c>
      <c r="BD79" s="1045"/>
      <c r="BE79" s="1046">
        <f>'3.1Cost by Sub-contractors'!L27</f>
        <v>44.07</v>
      </c>
      <c r="BF79" s="1047"/>
      <c r="BG79" s="1046">
        <f>BC79*BE79</f>
        <v>2027.22</v>
      </c>
      <c r="BH79" s="1048"/>
      <c r="BI79" s="1041">
        <f>SUM(BI71:BI78)</f>
        <v>46</v>
      </c>
      <c r="BJ79" s="1045"/>
      <c r="BK79" s="1046">
        <f>'3.1Cost by Sub-contractors'!L28</f>
        <v>27.87</v>
      </c>
      <c r="BL79" s="1047"/>
      <c r="BM79" s="1046">
        <f>BI79*BK79</f>
        <v>1282.02</v>
      </c>
      <c r="BN79" s="1048"/>
      <c r="BO79" s="1041">
        <f>SUM(BO71:BO78)</f>
        <v>42</v>
      </c>
      <c r="BP79" s="1045"/>
      <c r="BQ79" s="1046">
        <f>'3.1Cost by Sub-contractors'!L29</f>
        <v>118.81</v>
      </c>
      <c r="BR79" s="1047"/>
      <c r="BS79" s="1046">
        <f>BO79*BQ79</f>
        <v>4990.0200000000004</v>
      </c>
      <c r="BT79" s="1048"/>
      <c r="BU79" s="1041"/>
      <c r="BV79" s="1045"/>
      <c r="BW79" s="1046"/>
      <c r="BX79" s="1047"/>
      <c r="BY79" s="1046"/>
      <c r="BZ79" s="1048"/>
      <c r="CA79" s="1049"/>
      <c r="CB79" s="1050"/>
      <c r="CC79" s="633"/>
      <c r="CD79" s="633"/>
      <c r="CE79" s="633"/>
      <c r="CF79" s="633"/>
      <c r="CG79" s="633"/>
      <c r="CH79" s="633"/>
      <c r="CI79" s="633"/>
      <c r="CJ79" s="633"/>
      <c r="CK79" s="633"/>
      <c r="CL79" s="633"/>
      <c r="CM79" s="633"/>
      <c r="CN79" s="633"/>
      <c r="CO79" s="633"/>
      <c r="CP79" s="633"/>
      <c r="CQ79" s="633"/>
      <c r="CR79" s="633"/>
      <c r="CS79" s="633"/>
      <c r="CT79" s="633"/>
      <c r="CU79" s="633"/>
      <c r="CV79" s="633"/>
      <c r="CW79" s="633"/>
      <c r="CX79" s="633"/>
      <c r="CY79" s="633"/>
      <c r="CZ79" s="633"/>
      <c r="DA79" s="633"/>
      <c r="DB79" s="633"/>
      <c r="DC79" s="633"/>
      <c r="DD79" s="633"/>
      <c r="DE79" s="633"/>
      <c r="DF79" s="633"/>
      <c r="DG79" s="633"/>
      <c r="DH79" s="633"/>
      <c r="DI79" s="633"/>
      <c r="DJ79" s="633"/>
      <c r="DK79" s="633"/>
      <c r="DL79" s="633"/>
      <c r="DM79" s="633"/>
      <c r="DN79" s="633"/>
      <c r="DO79" s="633"/>
      <c r="DP79" s="633"/>
      <c r="DQ79" s="633"/>
      <c r="DR79" s="633"/>
      <c r="DS79" s="633"/>
      <c r="DT79" s="633"/>
      <c r="DU79" s="633"/>
      <c r="DV79" s="633"/>
      <c r="DW79" s="633"/>
      <c r="DX79" s="633"/>
      <c r="DY79" s="633"/>
      <c r="DZ79" s="633"/>
      <c r="EA79" s="633"/>
      <c r="EB79" s="633"/>
      <c r="EC79" s="633"/>
      <c r="ED79" s="633"/>
      <c r="EE79" s="633"/>
      <c r="EF79" s="633"/>
      <c r="EG79" s="633"/>
      <c r="EH79" s="633"/>
      <c r="EI79" s="633"/>
      <c r="EJ79" s="633"/>
      <c r="EK79" s="633"/>
      <c r="EL79" s="633"/>
      <c r="EM79" s="633"/>
      <c r="EN79" s="633"/>
      <c r="EO79" s="633"/>
      <c r="EP79" s="633"/>
      <c r="EQ79" s="633"/>
      <c r="ER79" s="633"/>
      <c r="ES79" s="633"/>
      <c r="ET79" s="633"/>
      <c r="EU79" s="633"/>
      <c r="EV79" s="633"/>
      <c r="EW79" s="633"/>
      <c r="EX79" s="633"/>
      <c r="EY79" s="633"/>
      <c r="EZ79" s="633"/>
      <c r="FA79" s="633"/>
      <c r="FB79" s="633"/>
      <c r="FC79" s="633"/>
      <c r="FD79" s="633"/>
      <c r="FE79" s="633"/>
      <c r="FF79" s="633"/>
      <c r="FG79" s="633"/>
      <c r="FH79" s="633"/>
      <c r="FI79" s="633"/>
      <c r="FJ79" s="633"/>
      <c r="FK79" s="633"/>
      <c r="FL79" s="633"/>
      <c r="FM79" s="633"/>
      <c r="FN79" s="633"/>
      <c r="FO79" s="633"/>
      <c r="FP79" s="633"/>
      <c r="FQ79" s="633"/>
      <c r="FR79" s="633"/>
      <c r="FS79" s="633"/>
      <c r="FT79" s="633"/>
      <c r="FU79" s="633"/>
      <c r="FV79" s="633"/>
      <c r="FW79" s="633"/>
      <c r="FX79" s="633"/>
      <c r="FY79" s="633"/>
      <c r="FZ79" s="633"/>
      <c r="GA79" s="633"/>
      <c r="GB79" s="633"/>
      <c r="GC79" s="633"/>
      <c r="GD79" s="633"/>
      <c r="GE79" s="633"/>
      <c r="GF79" s="633"/>
      <c r="GG79" s="633"/>
      <c r="GH79" s="633"/>
      <c r="GI79" s="633"/>
      <c r="GJ79" s="633"/>
      <c r="GK79" s="633"/>
      <c r="GL79" s="633"/>
      <c r="GM79" s="633"/>
      <c r="GN79" s="633"/>
      <c r="GO79" s="633"/>
      <c r="GP79" s="633"/>
      <c r="GQ79" s="633"/>
      <c r="GR79" s="633"/>
      <c r="GS79" s="633"/>
      <c r="GT79" s="633"/>
      <c r="GU79" s="633"/>
      <c r="GV79" s="633"/>
      <c r="GW79" s="633"/>
      <c r="GX79" s="633"/>
      <c r="GY79" s="633"/>
      <c r="GZ79" s="633"/>
    </row>
    <row r="80" spans="1:208" ht="7.5" customHeight="1">
      <c r="A80" s="980"/>
      <c r="B80" s="2019"/>
      <c r="C80" s="2571"/>
      <c r="D80" s="2572"/>
      <c r="E80" s="2573" t="str">
        <f>'4.1Plan'!D176</f>
        <v>ML06-2</v>
      </c>
      <c r="F80" s="2574"/>
      <c r="G80" s="2674" t="s">
        <v>276</v>
      </c>
      <c r="H80" s="2675"/>
      <c r="I80" s="2676">
        <v>46750</v>
      </c>
      <c r="J80" s="2679"/>
      <c r="K80" s="2673">
        <f>I80-R80/2</f>
        <v>46737.5</v>
      </c>
      <c r="L80" s="2668"/>
      <c r="M80" s="1051"/>
      <c r="N80" s="1052" t="s">
        <v>30</v>
      </c>
      <c r="O80" s="2668">
        <f>I80+R80/2</f>
        <v>46762.5</v>
      </c>
      <c r="P80" s="2668"/>
      <c r="Q80" s="1096"/>
      <c r="R80" s="1074">
        <v>25</v>
      </c>
      <c r="S80" s="988"/>
      <c r="T80" s="987">
        <v>2</v>
      </c>
      <c r="U80" s="988"/>
      <c r="V80" s="989" t="s">
        <v>192</v>
      </c>
      <c r="W80" s="990">
        <v>10</v>
      </c>
      <c r="X80" s="1075"/>
      <c r="Y80" s="1076">
        <f>2*(W80+H3)</f>
        <v>34</v>
      </c>
      <c r="Z80" s="1077"/>
      <c r="AA80" s="1078"/>
      <c r="AB80" s="1079"/>
      <c r="AC80" s="1078"/>
      <c r="AD80" s="1080"/>
      <c r="AE80" s="987"/>
      <c r="AF80" s="1077"/>
      <c r="AG80" s="1078"/>
      <c r="AH80" s="1079"/>
      <c r="AI80" s="1078"/>
      <c r="AJ80" s="1080"/>
      <c r="AK80" s="997">
        <f>ROUND((Y80+AE80)/T80/$V$5,0)*T80</f>
        <v>18</v>
      </c>
      <c r="AL80" s="1077"/>
      <c r="AM80" s="1081"/>
      <c r="AN80" s="1079"/>
      <c r="AO80" s="1078"/>
      <c r="AP80" s="1080"/>
      <c r="AQ80" s="987">
        <f>ROUND((Y80+AE80)/T80/$V$6,0)*T80</f>
        <v>18</v>
      </c>
      <c r="AR80" s="1077"/>
      <c r="AS80" s="1081"/>
      <c r="AT80" s="1082"/>
      <c r="AU80" s="1081"/>
      <c r="AV80" s="1080"/>
      <c r="AW80" s="987"/>
      <c r="AX80" s="1077"/>
      <c r="AY80" s="1078"/>
      <c r="AZ80" s="1079"/>
      <c r="BA80" s="1078"/>
      <c r="BB80" s="1080"/>
      <c r="BC80" s="997">
        <f>ROUND((AK80/T80)*$V$7,0)*T80</f>
        <v>4</v>
      </c>
      <c r="BD80" s="1077"/>
      <c r="BE80" s="1078"/>
      <c r="BF80" s="1079"/>
      <c r="BG80" s="1078"/>
      <c r="BH80" s="1080"/>
      <c r="BI80" s="997">
        <f>ROUND((AK80/T80)*$V$8,0)*T80</f>
        <v>4</v>
      </c>
      <c r="BJ80" s="1077"/>
      <c r="BK80" s="1078"/>
      <c r="BL80" s="1079"/>
      <c r="BM80" s="1078"/>
      <c r="BN80" s="1080"/>
      <c r="BO80" s="987">
        <f>T80*$V$9</f>
        <v>4</v>
      </c>
      <c r="BP80" s="1077"/>
      <c r="BQ80" s="1078"/>
      <c r="BR80" s="1079"/>
      <c r="BS80" s="1078"/>
      <c r="BT80" s="1080"/>
      <c r="BU80" s="987"/>
      <c r="BV80" s="1077"/>
      <c r="BW80" s="1078"/>
      <c r="BX80" s="1079"/>
      <c r="BY80" s="1078"/>
      <c r="BZ80" s="1080"/>
      <c r="CA80" s="1000"/>
      <c r="CB80" s="1001"/>
      <c r="CC80" s="634"/>
      <c r="CD80" s="634"/>
      <c r="CE80" s="634"/>
      <c r="CF80" s="634"/>
      <c r="CG80" s="634"/>
      <c r="CH80" s="634"/>
      <c r="CI80" s="634"/>
      <c r="CJ80" s="634"/>
      <c r="CK80" s="634"/>
      <c r="CL80" s="634"/>
      <c r="CM80" s="634"/>
      <c r="CN80" s="634"/>
      <c r="CO80" s="634"/>
      <c r="CP80" s="634"/>
      <c r="CQ80" s="634"/>
      <c r="CR80" s="634"/>
      <c r="CS80" s="634"/>
      <c r="CT80" s="634"/>
      <c r="CU80" s="634"/>
      <c r="CV80" s="634"/>
      <c r="CW80" s="634"/>
      <c r="CX80" s="634"/>
      <c r="CY80" s="634"/>
      <c r="CZ80" s="634"/>
      <c r="DA80" s="634"/>
      <c r="DB80" s="634"/>
      <c r="DC80" s="634"/>
      <c r="DD80" s="634"/>
      <c r="DE80" s="634"/>
      <c r="DF80" s="634"/>
      <c r="DG80" s="634"/>
      <c r="DH80" s="634"/>
      <c r="DI80" s="634"/>
      <c r="DJ80" s="634"/>
      <c r="DK80" s="634"/>
      <c r="DL80" s="634"/>
      <c r="DM80" s="634"/>
      <c r="DN80" s="634"/>
      <c r="DO80" s="634"/>
      <c r="DP80" s="634"/>
      <c r="DQ80" s="634"/>
      <c r="DR80" s="634"/>
      <c r="DS80" s="634"/>
      <c r="DT80" s="634"/>
      <c r="DU80" s="634"/>
      <c r="DV80" s="634"/>
      <c r="DW80" s="634"/>
      <c r="DX80" s="634"/>
      <c r="DY80" s="634"/>
      <c r="DZ80" s="634"/>
      <c r="EA80" s="634"/>
      <c r="EB80" s="634"/>
      <c r="EC80" s="634"/>
      <c r="ED80" s="634"/>
      <c r="EE80" s="634"/>
      <c r="EF80" s="634"/>
      <c r="EG80" s="634"/>
      <c r="EH80" s="634"/>
      <c r="EI80" s="634"/>
      <c r="EJ80" s="634"/>
      <c r="EK80" s="634"/>
      <c r="EL80" s="634"/>
      <c r="EM80" s="634"/>
      <c r="EN80" s="634"/>
      <c r="EO80" s="634"/>
      <c r="EP80" s="634"/>
      <c r="EQ80" s="634"/>
      <c r="ER80" s="634"/>
      <c r="ES80" s="634"/>
      <c r="ET80" s="634"/>
      <c r="EU80" s="634"/>
      <c r="EV80" s="634"/>
      <c r="EW80" s="634"/>
      <c r="EX80" s="634"/>
      <c r="EY80" s="634"/>
      <c r="EZ80" s="634"/>
      <c r="FA80" s="634"/>
      <c r="FB80" s="634"/>
      <c r="FC80" s="634"/>
      <c r="FD80" s="634"/>
      <c r="FE80" s="634"/>
      <c r="FF80" s="634"/>
      <c r="FG80" s="634"/>
      <c r="FH80" s="634"/>
      <c r="FI80" s="634"/>
      <c r="FJ80" s="634"/>
      <c r="FK80" s="634"/>
      <c r="FL80" s="634"/>
      <c r="FM80" s="634"/>
      <c r="FN80" s="634"/>
      <c r="FO80" s="634"/>
      <c r="FP80" s="634"/>
      <c r="FQ80" s="634"/>
      <c r="FR80" s="634"/>
      <c r="FS80" s="634"/>
      <c r="FT80" s="634"/>
      <c r="FU80" s="634"/>
      <c r="FV80" s="634"/>
      <c r="FW80" s="634"/>
      <c r="FX80" s="634"/>
      <c r="FY80" s="634"/>
      <c r="FZ80" s="634"/>
      <c r="GA80" s="634"/>
      <c r="GB80" s="634"/>
      <c r="GC80" s="634"/>
      <c r="GD80" s="634"/>
      <c r="GE80" s="634"/>
      <c r="GF80" s="634"/>
      <c r="GG80" s="634"/>
    </row>
    <row r="81" spans="1:208" ht="7.5" customHeight="1">
      <c r="A81" s="980"/>
      <c r="B81" s="2019"/>
      <c r="C81" s="2571"/>
      <c r="D81" s="2572"/>
      <c r="E81" s="2573"/>
      <c r="F81" s="2574"/>
      <c r="G81" s="2592" t="s">
        <v>277</v>
      </c>
      <c r="H81" s="2593"/>
      <c r="I81" s="2594">
        <v>47012</v>
      </c>
      <c r="J81" s="2595"/>
      <c r="K81" s="2596">
        <f>I81-R81/2</f>
        <v>47002.5</v>
      </c>
      <c r="L81" s="2597"/>
      <c r="M81" s="1002"/>
      <c r="N81" s="1003" t="s">
        <v>30</v>
      </c>
      <c r="O81" s="2597">
        <f>I81+R81/2</f>
        <v>47021.5</v>
      </c>
      <c r="P81" s="2597"/>
      <c r="Q81" s="1097"/>
      <c r="R81" s="1005">
        <v>19</v>
      </c>
      <c r="S81" s="1006"/>
      <c r="T81" s="1007">
        <v>2</v>
      </c>
      <c r="U81" s="1006"/>
      <c r="V81" s="1008" t="s">
        <v>191</v>
      </c>
      <c r="W81" s="2682" t="s">
        <v>30</v>
      </c>
      <c r="X81" s="2683"/>
      <c r="Y81" s="1011">
        <f>T81*E3</f>
        <v>30</v>
      </c>
      <c r="Z81" s="1012"/>
      <c r="AA81" s="1013"/>
      <c r="AB81" s="1014"/>
      <c r="AC81" s="1013"/>
      <c r="AD81" s="1015"/>
      <c r="AE81" s="1007"/>
      <c r="AF81" s="1012"/>
      <c r="AG81" s="1013"/>
      <c r="AH81" s="1014"/>
      <c r="AI81" s="1013"/>
      <c r="AJ81" s="1015"/>
      <c r="AK81" s="997">
        <f>ROUND((Y81+AE81)/T81/$V$5,0)*T81</f>
        <v>16</v>
      </c>
      <c r="AL81" s="1012"/>
      <c r="AM81" s="1016"/>
      <c r="AN81" s="1014"/>
      <c r="AO81" s="1013"/>
      <c r="AP81" s="1015"/>
      <c r="AQ81" s="997">
        <f>ROUND((Y81+AE81)/T81/$V$6,0)*T81</f>
        <v>16</v>
      </c>
      <c r="AR81" s="1012"/>
      <c r="AS81" s="1016"/>
      <c r="AT81" s="1017"/>
      <c r="AU81" s="1016"/>
      <c r="AV81" s="1015"/>
      <c r="AW81" s="1007"/>
      <c r="AX81" s="1012"/>
      <c r="AY81" s="1013"/>
      <c r="AZ81" s="1014"/>
      <c r="BA81" s="1013"/>
      <c r="BB81" s="1015"/>
      <c r="BC81" s="997">
        <f>ROUND((AK81/T81)*$V$7,0)*T81</f>
        <v>4</v>
      </c>
      <c r="BD81" s="1012"/>
      <c r="BE81" s="1013"/>
      <c r="BF81" s="1014"/>
      <c r="BG81" s="1013"/>
      <c r="BH81" s="1015"/>
      <c r="BI81" s="997">
        <f>ROUND((AK81/T81)*$V$8,0)*T81</f>
        <v>4</v>
      </c>
      <c r="BJ81" s="1012"/>
      <c r="BK81" s="1013"/>
      <c r="BL81" s="1014"/>
      <c r="BM81" s="1013"/>
      <c r="BN81" s="1015"/>
      <c r="BO81" s="1007">
        <f>T81*$V$9</f>
        <v>4</v>
      </c>
      <c r="BP81" s="1012"/>
      <c r="BQ81" s="1013"/>
      <c r="BR81" s="1014"/>
      <c r="BS81" s="1013"/>
      <c r="BT81" s="1015"/>
      <c r="BU81" s="1007"/>
      <c r="BV81" s="1012"/>
      <c r="BW81" s="1013"/>
      <c r="BX81" s="1014"/>
      <c r="BY81" s="1013"/>
      <c r="BZ81" s="1015"/>
      <c r="CA81" s="1018"/>
      <c r="CB81" s="1004"/>
      <c r="GO81" s="634"/>
      <c r="GP81" s="634"/>
      <c r="GQ81" s="634"/>
      <c r="GR81" s="634"/>
      <c r="GV81" s="634"/>
      <c r="GW81" s="634"/>
      <c r="GX81" s="634"/>
      <c r="GY81" s="634"/>
      <c r="GZ81" s="634"/>
    </row>
    <row r="82" spans="1:208" ht="7.5" customHeight="1">
      <c r="A82" s="980"/>
      <c r="B82" s="2019"/>
      <c r="C82" s="2571"/>
      <c r="D82" s="2572"/>
      <c r="E82" s="2573"/>
      <c r="F82" s="2574"/>
      <c r="G82" s="2592" t="s">
        <v>278</v>
      </c>
      <c r="H82" s="2593"/>
      <c r="I82" s="2594">
        <v>47850</v>
      </c>
      <c r="J82" s="2595"/>
      <c r="K82" s="2596">
        <f>I82-R82/2</f>
        <v>47779</v>
      </c>
      <c r="L82" s="2597"/>
      <c r="M82" s="1002"/>
      <c r="N82" s="1003" t="s">
        <v>30</v>
      </c>
      <c r="O82" s="2597">
        <f>I82+R82/2</f>
        <v>47921</v>
      </c>
      <c r="P82" s="2597"/>
      <c r="Q82" s="1097"/>
      <c r="R82" s="1005">
        <v>142</v>
      </c>
      <c r="S82" s="1006"/>
      <c r="T82" s="1007">
        <v>5</v>
      </c>
      <c r="U82" s="1006"/>
      <c r="V82" s="1008" t="s">
        <v>191</v>
      </c>
      <c r="W82" s="2682" t="s">
        <v>30</v>
      </c>
      <c r="X82" s="2683"/>
      <c r="Y82" s="1011">
        <f>2*E3</f>
        <v>30</v>
      </c>
      <c r="Z82" s="1012"/>
      <c r="AA82" s="1013"/>
      <c r="AB82" s="1014"/>
      <c r="AC82" s="1013"/>
      <c r="AD82" s="1015"/>
      <c r="AE82" s="1007">
        <f>(T82-2)*E3</f>
        <v>45</v>
      </c>
      <c r="AF82" s="1012"/>
      <c r="AG82" s="1013"/>
      <c r="AH82" s="1014"/>
      <c r="AI82" s="1013"/>
      <c r="AJ82" s="1015"/>
      <c r="AK82" s="997">
        <f>ROUND((Y82+AE82)/T82/$V$5,0)*T82</f>
        <v>40</v>
      </c>
      <c r="AL82" s="1012"/>
      <c r="AM82" s="1016"/>
      <c r="AN82" s="1014"/>
      <c r="AO82" s="1013"/>
      <c r="AP82" s="1015"/>
      <c r="AQ82" s="997">
        <f>ROUND((Y82+AE82)/T82/$V$6,0)*T82</f>
        <v>40</v>
      </c>
      <c r="AR82" s="1012"/>
      <c r="AS82" s="1013"/>
      <c r="AT82" s="1014"/>
      <c r="AU82" s="1013"/>
      <c r="AV82" s="1015"/>
      <c r="AW82" s="1007">
        <v>1</v>
      </c>
      <c r="AX82" s="1012"/>
      <c r="AY82" s="1013"/>
      <c r="AZ82" s="1014"/>
      <c r="BA82" s="1013"/>
      <c r="BB82" s="1015"/>
      <c r="BC82" s="997">
        <f>ROUND((AK82/T82)*$V$7,0)*T82</f>
        <v>10</v>
      </c>
      <c r="BD82" s="1012"/>
      <c r="BE82" s="1013"/>
      <c r="BF82" s="1014"/>
      <c r="BG82" s="1013"/>
      <c r="BH82" s="1015"/>
      <c r="BI82" s="997">
        <f>ROUND((AK82/T82)*$V$8,0)*T82</f>
        <v>10</v>
      </c>
      <c r="BJ82" s="1012"/>
      <c r="BK82" s="1013"/>
      <c r="BL82" s="1014"/>
      <c r="BM82" s="1013"/>
      <c r="BN82" s="1015"/>
      <c r="BO82" s="1007">
        <f>T82*$V$9</f>
        <v>10</v>
      </c>
      <c r="BP82" s="1012"/>
      <c r="BQ82" s="1013"/>
      <c r="BR82" s="1014"/>
      <c r="BS82" s="1013"/>
      <c r="BT82" s="1015"/>
      <c r="BU82" s="1007"/>
      <c r="BV82" s="1012"/>
      <c r="BW82" s="1013"/>
      <c r="BX82" s="1014"/>
      <c r="BY82" s="1013"/>
      <c r="BZ82" s="1015"/>
      <c r="CA82" s="1018"/>
      <c r="CB82" s="1004"/>
      <c r="GH82" s="634"/>
      <c r="GI82" s="634"/>
      <c r="GJ82" s="634"/>
      <c r="GK82" s="634"/>
      <c r="GL82" s="634"/>
      <c r="GM82" s="634"/>
      <c r="GN82" s="634"/>
    </row>
    <row r="83" spans="1:208" ht="7.5" customHeight="1">
      <c r="A83" s="980"/>
      <c r="B83" s="2019"/>
      <c r="C83" s="2571"/>
      <c r="D83" s="2572"/>
      <c r="E83" s="2573"/>
      <c r="F83" s="2574"/>
      <c r="G83" s="2586" t="s">
        <v>279</v>
      </c>
      <c r="H83" s="2587"/>
      <c r="I83" s="2588">
        <v>51120</v>
      </c>
      <c r="J83" s="2589"/>
      <c r="K83" s="2590">
        <f>I83-R83/2</f>
        <v>51110.5</v>
      </c>
      <c r="L83" s="2591"/>
      <c r="M83" s="1019"/>
      <c r="N83" s="1020" t="s">
        <v>30</v>
      </c>
      <c r="O83" s="2591">
        <f>I83+R83/2</f>
        <v>51129.5</v>
      </c>
      <c r="P83" s="2591"/>
      <c r="Q83" s="1095"/>
      <c r="R83" s="1056">
        <v>19</v>
      </c>
      <c r="S83" s="1057"/>
      <c r="T83" s="1058">
        <v>2</v>
      </c>
      <c r="U83" s="1057"/>
      <c r="V83" s="1059" t="s">
        <v>191</v>
      </c>
      <c r="W83" s="2684" t="s">
        <v>30</v>
      </c>
      <c r="X83" s="2685"/>
      <c r="Y83" s="1062">
        <f>T83*E3</f>
        <v>30</v>
      </c>
      <c r="Z83" s="1063"/>
      <c r="AA83" s="1064"/>
      <c r="AB83" s="1065"/>
      <c r="AC83" s="1064"/>
      <c r="AD83" s="1066"/>
      <c r="AE83" s="1058"/>
      <c r="AF83" s="1063"/>
      <c r="AG83" s="1064"/>
      <c r="AH83" s="1065"/>
      <c r="AI83" s="1064"/>
      <c r="AJ83" s="1066"/>
      <c r="AK83" s="997">
        <f>ROUND((Y83+AE83)/T83/$V$5,0)*T83</f>
        <v>16</v>
      </c>
      <c r="AL83" s="1063"/>
      <c r="AM83" s="1067"/>
      <c r="AN83" s="1065"/>
      <c r="AO83" s="1064"/>
      <c r="AP83" s="1066"/>
      <c r="AQ83" s="997">
        <f>ROUND((Y83+AE83)/T83/$V$6,0)*T83</f>
        <v>16</v>
      </c>
      <c r="AR83" s="1012"/>
      <c r="AS83" s="1013"/>
      <c r="AT83" s="1014"/>
      <c r="AU83" s="1013"/>
      <c r="AV83" s="1015"/>
      <c r="AW83" s="1058"/>
      <c r="AX83" s="1063"/>
      <c r="AY83" s="1064"/>
      <c r="AZ83" s="1065"/>
      <c r="BA83" s="1064"/>
      <c r="BB83" s="1066"/>
      <c r="BC83" s="997">
        <f>ROUND((AK83/T83)*$V$7,0)*T83</f>
        <v>4</v>
      </c>
      <c r="BD83" s="1063"/>
      <c r="BE83" s="1064"/>
      <c r="BF83" s="1065"/>
      <c r="BG83" s="1064"/>
      <c r="BH83" s="1066"/>
      <c r="BI83" s="997">
        <f>ROUND((AK83/T83)*$V$8,0)*T83</f>
        <v>4</v>
      </c>
      <c r="BJ83" s="1063"/>
      <c r="BK83" s="1064"/>
      <c r="BL83" s="1065"/>
      <c r="BM83" s="1064"/>
      <c r="BN83" s="1066"/>
      <c r="BO83" s="1058">
        <f>T83*$V$9</f>
        <v>4</v>
      </c>
      <c r="BP83" s="1063"/>
      <c r="BQ83" s="1064"/>
      <c r="BR83" s="1065"/>
      <c r="BS83" s="1064"/>
      <c r="BT83" s="1066"/>
      <c r="BU83" s="1058"/>
      <c r="BV83" s="1063"/>
      <c r="BW83" s="1064"/>
      <c r="BX83" s="1065"/>
      <c r="BY83" s="1064"/>
      <c r="BZ83" s="1066"/>
      <c r="CA83" s="1069"/>
      <c r="CB83" s="1021"/>
    </row>
    <row r="84" spans="1:208" s="634" customFormat="1" ht="7.5" customHeight="1">
      <c r="A84" s="1037"/>
      <c r="B84" s="2020"/>
      <c r="C84" s="2579"/>
      <c r="D84" s="2580"/>
      <c r="E84" s="2584"/>
      <c r="F84" s="2585"/>
      <c r="G84" s="2581" t="s">
        <v>142</v>
      </c>
      <c r="H84" s="2582"/>
      <c r="I84" s="2582"/>
      <c r="J84" s="2582"/>
      <c r="K84" s="2582"/>
      <c r="L84" s="2582"/>
      <c r="M84" s="2582"/>
      <c r="N84" s="2582"/>
      <c r="O84" s="2582"/>
      <c r="P84" s="2582"/>
      <c r="Q84" s="2583"/>
      <c r="R84" s="1039">
        <f>SUM(R80:R83)</f>
        <v>205</v>
      </c>
      <c r="S84" s="1040"/>
      <c r="T84" s="1041">
        <f>SUM(T80:T83)</f>
        <v>11</v>
      </c>
      <c r="U84" s="1040"/>
      <c r="V84" s="1042"/>
      <c r="W84" s="1043"/>
      <c r="X84" s="644"/>
      <c r="Y84" s="1044">
        <f>SUM(Y80:Y83)</f>
        <v>124</v>
      </c>
      <c r="Z84" s="1045"/>
      <c r="AA84" s="1046">
        <f>'3.1Cost by Sub-contractors'!L22</f>
        <v>61.62</v>
      </c>
      <c r="AB84" s="1047"/>
      <c r="AC84" s="1046">
        <f>Y84*AA84</f>
        <v>7640.88</v>
      </c>
      <c r="AD84" s="1048"/>
      <c r="AE84" s="1041">
        <f>SUM(AE80:AE83)</f>
        <v>45</v>
      </c>
      <c r="AF84" s="1045"/>
      <c r="AG84" s="1046">
        <f>'3.1Cost by Sub-contractors'!L23</f>
        <v>72.34</v>
      </c>
      <c r="AH84" s="1047"/>
      <c r="AI84" s="1046">
        <f>AE84*AG84</f>
        <v>3255.3</v>
      </c>
      <c r="AJ84" s="1048"/>
      <c r="AK84" s="1041">
        <f>SUM(AK80:AK83)</f>
        <v>90</v>
      </c>
      <c r="AL84" s="1045"/>
      <c r="AM84" s="2671" t="str">
        <f>'3.1Cost by Sub-contractors'!L24</f>
        <v>-</v>
      </c>
      <c r="AN84" s="2672"/>
      <c r="AO84" s="2671" t="str">
        <f>'3.1Cost by Sub-contractors'!L24</f>
        <v>-</v>
      </c>
      <c r="AP84" s="2672"/>
      <c r="AQ84" s="1041">
        <f>SUM(AQ80:AQ83)</f>
        <v>90</v>
      </c>
      <c r="AR84" s="1045"/>
      <c r="AS84" s="1046">
        <f>'3.1Cost by Sub-contractors'!L25</f>
        <v>15.96</v>
      </c>
      <c r="AT84" s="1047"/>
      <c r="AU84" s="1046">
        <f>AQ84*AS84</f>
        <v>1436.4</v>
      </c>
      <c r="AV84" s="1048"/>
      <c r="AW84" s="1041">
        <f>SUM(AW80:AW83)</f>
        <v>1</v>
      </c>
      <c r="AX84" s="1045"/>
      <c r="AY84" s="1046">
        <f>'3.1Cost by Sub-contractors'!L26</f>
        <v>1072.75</v>
      </c>
      <c r="AZ84" s="1047"/>
      <c r="BA84" s="1046">
        <f>AW84*AY84</f>
        <v>1072.75</v>
      </c>
      <c r="BB84" s="1048"/>
      <c r="BC84" s="1041">
        <f>SUM(BC80:BC83)</f>
        <v>22</v>
      </c>
      <c r="BD84" s="1045"/>
      <c r="BE84" s="1046">
        <f>'3.1Cost by Sub-contractors'!L27</f>
        <v>44.07</v>
      </c>
      <c r="BF84" s="1047"/>
      <c r="BG84" s="1046">
        <f>BC84*BE84</f>
        <v>969.54</v>
      </c>
      <c r="BH84" s="1048"/>
      <c r="BI84" s="1041">
        <f>SUM(BI80:BI83)</f>
        <v>22</v>
      </c>
      <c r="BJ84" s="1045"/>
      <c r="BK84" s="1046">
        <f>'3.1Cost by Sub-contractors'!L28</f>
        <v>27.87</v>
      </c>
      <c r="BL84" s="1047"/>
      <c r="BM84" s="1046">
        <f>BI84*BK84</f>
        <v>613.14</v>
      </c>
      <c r="BN84" s="1048"/>
      <c r="BO84" s="1041">
        <f>SUM(BO80:BO83)</f>
        <v>22</v>
      </c>
      <c r="BP84" s="1045"/>
      <c r="BQ84" s="1046">
        <f>'3.1Cost by Sub-contractors'!L29</f>
        <v>118.81</v>
      </c>
      <c r="BR84" s="1047"/>
      <c r="BS84" s="1046">
        <f>BO84*BQ84</f>
        <v>2613.8200000000002</v>
      </c>
      <c r="BT84" s="1048"/>
      <c r="BU84" s="1041"/>
      <c r="BV84" s="1045"/>
      <c r="BW84" s="1046"/>
      <c r="BX84" s="1047"/>
      <c r="BY84" s="1046"/>
      <c r="BZ84" s="1048"/>
      <c r="CA84" s="1049"/>
      <c r="CB84" s="1050"/>
      <c r="CC84" s="633"/>
      <c r="CD84" s="633"/>
      <c r="CE84" s="633"/>
      <c r="CF84" s="633"/>
      <c r="CG84" s="633"/>
      <c r="CH84" s="633"/>
      <c r="CI84" s="633"/>
      <c r="CJ84" s="633"/>
      <c r="CK84" s="633"/>
      <c r="CL84" s="633"/>
      <c r="CM84" s="633"/>
      <c r="CN84" s="633"/>
      <c r="CO84" s="633"/>
      <c r="CP84" s="633"/>
      <c r="CQ84" s="633"/>
      <c r="CR84" s="633"/>
      <c r="CS84" s="633"/>
      <c r="CT84" s="633"/>
      <c r="CU84" s="633"/>
      <c r="CV84" s="633"/>
      <c r="CW84" s="633"/>
      <c r="CX84" s="633"/>
      <c r="CY84" s="633"/>
      <c r="CZ84" s="633"/>
      <c r="DA84" s="633"/>
      <c r="DB84" s="633"/>
      <c r="DC84" s="633"/>
      <c r="DD84" s="633"/>
      <c r="DE84" s="633"/>
      <c r="DF84" s="633"/>
      <c r="DG84" s="633"/>
      <c r="DH84" s="633"/>
      <c r="DI84" s="633"/>
      <c r="DJ84" s="633"/>
      <c r="DK84" s="633"/>
      <c r="DL84" s="633"/>
      <c r="DM84" s="633"/>
      <c r="DN84" s="633"/>
      <c r="DO84" s="633"/>
      <c r="DP84" s="633"/>
      <c r="DQ84" s="633"/>
      <c r="DR84" s="633"/>
      <c r="DS84" s="633"/>
      <c r="DT84" s="633"/>
      <c r="DU84" s="633"/>
      <c r="DV84" s="633"/>
      <c r="DW84" s="633"/>
      <c r="DX84" s="633"/>
      <c r="DY84" s="633"/>
      <c r="DZ84" s="633"/>
      <c r="EA84" s="633"/>
      <c r="EB84" s="633"/>
      <c r="EC84" s="633"/>
      <c r="ED84" s="633"/>
      <c r="EE84" s="633"/>
      <c r="EF84" s="633"/>
      <c r="EG84" s="633"/>
      <c r="EH84" s="633"/>
      <c r="EI84" s="633"/>
      <c r="EJ84" s="633"/>
      <c r="EK84" s="633"/>
      <c r="EL84" s="633"/>
      <c r="EM84" s="633"/>
      <c r="EN84" s="633"/>
      <c r="EO84" s="633"/>
      <c r="EP84" s="633"/>
      <c r="EQ84" s="633"/>
      <c r="ER84" s="633"/>
      <c r="ES84" s="633"/>
      <c r="ET84" s="633"/>
      <c r="EU84" s="633"/>
      <c r="EV84" s="633"/>
      <c r="EW84" s="633"/>
      <c r="EX84" s="633"/>
      <c r="EY84" s="633"/>
      <c r="EZ84" s="633"/>
      <c r="FA84" s="633"/>
      <c r="FB84" s="633"/>
      <c r="FC84" s="633"/>
      <c r="FD84" s="633"/>
      <c r="FE84" s="633"/>
      <c r="FF84" s="633"/>
      <c r="FG84" s="633"/>
      <c r="FH84" s="633"/>
      <c r="FI84" s="633"/>
      <c r="FJ84" s="633"/>
      <c r="FK84" s="633"/>
      <c r="FL84" s="633"/>
      <c r="FM84" s="633"/>
      <c r="FN84" s="633"/>
      <c r="FO84" s="633"/>
      <c r="FP84" s="633"/>
      <c r="FQ84" s="633"/>
      <c r="FR84" s="633"/>
      <c r="FS84" s="633"/>
      <c r="FT84" s="633"/>
      <c r="FU84" s="633"/>
      <c r="FV84" s="633"/>
      <c r="FW84" s="633"/>
      <c r="FX84" s="633"/>
      <c r="FY84" s="633"/>
      <c r="FZ84" s="633"/>
      <c r="GA84" s="633"/>
      <c r="GB84" s="633"/>
      <c r="GC84" s="633"/>
      <c r="GD84" s="633"/>
      <c r="GE84" s="633"/>
      <c r="GF84" s="633"/>
      <c r="GG84" s="633"/>
      <c r="GH84" s="633"/>
      <c r="GI84" s="633"/>
      <c r="GJ84" s="633"/>
      <c r="GK84" s="633"/>
      <c r="GL84" s="633"/>
      <c r="GM84" s="633"/>
      <c r="GN84" s="633"/>
      <c r="GO84" s="633"/>
      <c r="GP84" s="633"/>
      <c r="GQ84" s="633"/>
      <c r="GR84" s="633"/>
      <c r="GS84" s="633"/>
      <c r="GT84" s="633"/>
      <c r="GU84" s="633"/>
      <c r="GV84" s="633"/>
      <c r="GW84" s="633"/>
      <c r="GX84" s="633"/>
      <c r="GY84" s="633"/>
      <c r="GZ84" s="633"/>
    </row>
    <row r="85" spans="1:208" ht="7.5" customHeight="1">
      <c r="A85" s="980"/>
      <c r="B85" s="2019"/>
      <c r="C85" s="2615" t="str">
        <f>'4.1Plan'!C188</f>
        <v>PKG07</v>
      </c>
      <c r="D85" s="2616"/>
      <c r="E85" s="2575" t="str">
        <f>'4.1Plan'!D188</f>
        <v>ML07-1</v>
      </c>
      <c r="F85" s="2576"/>
      <c r="G85" s="2674" t="s">
        <v>280</v>
      </c>
      <c r="H85" s="2675"/>
      <c r="I85" s="2676">
        <v>54222</v>
      </c>
      <c r="J85" s="2679"/>
      <c r="K85" s="2673">
        <f>I85-R85/2</f>
        <v>54212.5</v>
      </c>
      <c r="L85" s="2668"/>
      <c r="M85" s="1051"/>
      <c r="N85" s="1052" t="s">
        <v>30</v>
      </c>
      <c r="O85" s="2668">
        <f>I85+R85/2</f>
        <v>54231.5</v>
      </c>
      <c r="P85" s="2668"/>
      <c r="Q85" s="1096"/>
      <c r="R85" s="1074">
        <v>19</v>
      </c>
      <c r="S85" s="988"/>
      <c r="T85" s="987">
        <v>2</v>
      </c>
      <c r="U85" s="988"/>
      <c r="V85" s="989" t="s">
        <v>191</v>
      </c>
      <c r="W85" s="2680" t="s">
        <v>30</v>
      </c>
      <c r="X85" s="2681"/>
      <c r="Y85" s="1076">
        <f>T85*E3</f>
        <v>30</v>
      </c>
      <c r="Z85" s="1077"/>
      <c r="AA85" s="1078"/>
      <c r="AB85" s="1079"/>
      <c r="AC85" s="1078"/>
      <c r="AD85" s="1080"/>
      <c r="AE85" s="987"/>
      <c r="AF85" s="1077"/>
      <c r="AG85" s="1078"/>
      <c r="AH85" s="1079"/>
      <c r="AI85" s="1078"/>
      <c r="AJ85" s="1080"/>
      <c r="AK85" s="997">
        <f>ROUND((Y85+AE85)/T85/$V$5,0)*T85</f>
        <v>16</v>
      </c>
      <c r="AL85" s="1077"/>
      <c r="AM85" s="1081"/>
      <c r="AN85" s="1079"/>
      <c r="AO85" s="1078"/>
      <c r="AP85" s="1080"/>
      <c r="AQ85" s="987">
        <f>ROUND((Y85+AE85)/T85/$V$6,0)*T85</f>
        <v>16</v>
      </c>
      <c r="AR85" s="1077"/>
      <c r="AS85" s="1081"/>
      <c r="AT85" s="1082"/>
      <c r="AU85" s="1081"/>
      <c r="AV85" s="1080"/>
      <c r="AW85" s="987"/>
      <c r="AX85" s="1077"/>
      <c r="AY85" s="1078"/>
      <c r="AZ85" s="1079"/>
      <c r="BA85" s="1078"/>
      <c r="BB85" s="1080"/>
      <c r="BC85" s="997">
        <f>ROUND((AK85/T85)*$V$7,0)*T85</f>
        <v>4</v>
      </c>
      <c r="BD85" s="1077"/>
      <c r="BE85" s="1078"/>
      <c r="BF85" s="1079"/>
      <c r="BG85" s="1078"/>
      <c r="BH85" s="1080"/>
      <c r="BI85" s="997">
        <f>ROUND((AK85/T85)*$V$8,0)*T85</f>
        <v>4</v>
      </c>
      <c r="BJ85" s="1077"/>
      <c r="BK85" s="1078"/>
      <c r="BL85" s="1079"/>
      <c r="BM85" s="1078"/>
      <c r="BN85" s="1080"/>
      <c r="BO85" s="987">
        <f>T85*$V$9</f>
        <v>4</v>
      </c>
      <c r="BP85" s="1077"/>
      <c r="BQ85" s="1078"/>
      <c r="BR85" s="1079"/>
      <c r="BS85" s="1078"/>
      <c r="BT85" s="1080"/>
      <c r="BU85" s="987"/>
      <c r="BV85" s="1077"/>
      <c r="BW85" s="1078"/>
      <c r="BX85" s="1079"/>
      <c r="BY85" s="1078"/>
      <c r="BZ85" s="1080"/>
      <c r="CA85" s="1000"/>
      <c r="CB85" s="1001"/>
    </row>
    <row r="86" spans="1:208" s="634" customFormat="1" ht="7.5" customHeight="1">
      <c r="A86" s="1037"/>
      <c r="B86" s="2020"/>
      <c r="C86" s="2571"/>
      <c r="D86" s="2572"/>
      <c r="E86" s="2573"/>
      <c r="F86" s="2574"/>
      <c r="G86" s="2592" t="s">
        <v>281</v>
      </c>
      <c r="H86" s="2593"/>
      <c r="I86" s="2594">
        <v>54783</v>
      </c>
      <c r="J86" s="2595"/>
      <c r="K86" s="2596">
        <f>I86-R86/2</f>
        <v>54760.5</v>
      </c>
      <c r="L86" s="2597"/>
      <c r="M86" s="1002"/>
      <c r="N86" s="1003" t="s">
        <v>30</v>
      </c>
      <c r="O86" s="2597">
        <f>I86+R86/2</f>
        <v>54805.5</v>
      </c>
      <c r="P86" s="2597"/>
      <c r="Q86" s="1097"/>
      <c r="R86" s="1005">
        <v>45</v>
      </c>
      <c r="S86" s="1006"/>
      <c r="T86" s="1007">
        <v>2</v>
      </c>
      <c r="U86" s="1006"/>
      <c r="V86" s="1008" t="s">
        <v>191</v>
      </c>
      <c r="W86" s="2682" t="s">
        <v>30</v>
      </c>
      <c r="X86" s="2683"/>
      <c r="Y86" s="1011">
        <f>2*E3</f>
        <v>30</v>
      </c>
      <c r="Z86" s="1012"/>
      <c r="AA86" s="1013"/>
      <c r="AB86" s="1014"/>
      <c r="AC86" s="1013"/>
      <c r="AD86" s="1015"/>
      <c r="AE86" s="1007"/>
      <c r="AF86" s="1012"/>
      <c r="AG86" s="1013"/>
      <c r="AH86" s="1014"/>
      <c r="AI86" s="1013"/>
      <c r="AJ86" s="1015"/>
      <c r="AK86" s="997">
        <f>ROUND((Y86+AE86)/T86/$V$5,0)*T86</f>
        <v>16</v>
      </c>
      <c r="AL86" s="1012"/>
      <c r="AM86" s="1016"/>
      <c r="AN86" s="1014"/>
      <c r="AO86" s="1013"/>
      <c r="AP86" s="1015"/>
      <c r="AQ86" s="997">
        <f>ROUND((Y86+AE86)/T86/$V$6,0)*T86</f>
        <v>16</v>
      </c>
      <c r="AR86" s="1012"/>
      <c r="AS86" s="1016"/>
      <c r="AT86" s="1017"/>
      <c r="AU86" s="1016"/>
      <c r="AV86" s="1015"/>
      <c r="AW86" s="1007"/>
      <c r="AX86" s="1012"/>
      <c r="AY86" s="1013"/>
      <c r="AZ86" s="1014"/>
      <c r="BA86" s="1013"/>
      <c r="BB86" s="1015"/>
      <c r="BC86" s="997">
        <f>ROUND((AK86/T86)*$V$7,0)*T86</f>
        <v>4</v>
      </c>
      <c r="BD86" s="1012"/>
      <c r="BE86" s="1013"/>
      <c r="BF86" s="1014"/>
      <c r="BG86" s="1013"/>
      <c r="BH86" s="1015"/>
      <c r="BI86" s="997">
        <f>ROUND((AK86/T86)*$V$8,0)*T86</f>
        <v>4</v>
      </c>
      <c r="BJ86" s="1012"/>
      <c r="BK86" s="1013"/>
      <c r="BL86" s="1014"/>
      <c r="BM86" s="1013"/>
      <c r="BN86" s="1015"/>
      <c r="BO86" s="1007">
        <f>T86*$V$9</f>
        <v>4</v>
      </c>
      <c r="BP86" s="1012"/>
      <c r="BQ86" s="1013"/>
      <c r="BR86" s="1014"/>
      <c r="BS86" s="1013"/>
      <c r="BT86" s="1015"/>
      <c r="BU86" s="1007"/>
      <c r="BV86" s="1012"/>
      <c r="BW86" s="1013"/>
      <c r="BX86" s="1014"/>
      <c r="BY86" s="1013"/>
      <c r="BZ86" s="1015"/>
      <c r="CA86" s="1018"/>
      <c r="CB86" s="1004"/>
      <c r="CC86" s="633"/>
      <c r="CD86" s="633"/>
      <c r="CE86" s="633"/>
      <c r="CF86" s="633"/>
      <c r="CG86" s="633"/>
      <c r="CH86" s="633"/>
      <c r="CI86" s="633"/>
      <c r="CJ86" s="633"/>
      <c r="CK86" s="633"/>
      <c r="CL86" s="633"/>
      <c r="CM86" s="633"/>
      <c r="CN86" s="633"/>
      <c r="CO86" s="633"/>
      <c r="CP86" s="633"/>
      <c r="CQ86" s="633"/>
      <c r="CR86" s="633"/>
      <c r="CS86" s="633"/>
      <c r="CT86" s="633"/>
      <c r="CU86" s="633"/>
      <c r="CV86" s="633"/>
      <c r="CW86" s="633"/>
      <c r="CX86" s="633"/>
      <c r="CY86" s="633"/>
      <c r="CZ86" s="633"/>
      <c r="DA86" s="633"/>
      <c r="DB86" s="633"/>
      <c r="DC86" s="633"/>
      <c r="DD86" s="633"/>
      <c r="DE86" s="633"/>
      <c r="DF86" s="633"/>
      <c r="DG86" s="633"/>
      <c r="DH86" s="633"/>
      <c r="DI86" s="633"/>
      <c r="DJ86" s="633"/>
      <c r="DK86" s="633"/>
      <c r="DL86" s="633"/>
    </row>
    <row r="87" spans="1:208" ht="7.5" customHeight="1">
      <c r="A87" s="980"/>
      <c r="B87" s="2019"/>
      <c r="C87" s="2571"/>
      <c r="D87" s="2572"/>
      <c r="E87" s="2573"/>
      <c r="F87" s="2574"/>
      <c r="G87" s="2592" t="s">
        <v>282</v>
      </c>
      <c r="H87" s="2593"/>
      <c r="I87" s="2594">
        <v>55500</v>
      </c>
      <c r="J87" s="2595"/>
      <c r="K87" s="2596">
        <f t="shared" ref="K87:K93" si="32">I87-R87/2</f>
        <v>55429</v>
      </c>
      <c r="L87" s="2597"/>
      <c r="M87" s="1002"/>
      <c r="N87" s="1003" t="s">
        <v>30</v>
      </c>
      <c r="O87" s="2597">
        <f t="shared" ref="O87:O93" si="33">I87+R87/2</f>
        <v>55571</v>
      </c>
      <c r="P87" s="2597"/>
      <c r="Q87" s="1097"/>
      <c r="R87" s="1005">
        <v>142</v>
      </c>
      <c r="S87" s="1006"/>
      <c r="T87" s="1007">
        <v>5</v>
      </c>
      <c r="U87" s="1006"/>
      <c r="V87" s="1008" t="s">
        <v>192</v>
      </c>
      <c r="W87" s="1009">
        <v>10</v>
      </c>
      <c r="X87" s="1010"/>
      <c r="Y87" s="1011">
        <f>2*(W87+H3)</f>
        <v>34</v>
      </c>
      <c r="Z87" s="1012"/>
      <c r="AA87" s="1013"/>
      <c r="AB87" s="1014"/>
      <c r="AC87" s="1013"/>
      <c r="AD87" s="1015"/>
      <c r="AE87" s="1007">
        <f>(T87-2)*(W87+H3)</f>
        <v>51</v>
      </c>
      <c r="AF87" s="1012"/>
      <c r="AG87" s="1013"/>
      <c r="AH87" s="1014"/>
      <c r="AI87" s="1013"/>
      <c r="AJ87" s="1015"/>
      <c r="AK87" s="997">
        <f>ROUND((Y87+AE87)/T87/$V$5,0)*T87</f>
        <v>45</v>
      </c>
      <c r="AL87" s="1012"/>
      <c r="AM87" s="1016"/>
      <c r="AN87" s="1014"/>
      <c r="AO87" s="1013"/>
      <c r="AP87" s="1015"/>
      <c r="AQ87" s="997">
        <f>ROUND((Y87+AE87)/T87/$V$6,0)*T87</f>
        <v>45</v>
      </c>
      <c r="AR87" s="1012"/>
      <c r="AS87" s="1013"/>
      <c r="AT87" s="1014"/>
      <c r="AU87" s="1013"/>
      <c r="AV87" s="1015"/>
      <c r="AW87" s="1007">
        <v>1</v>
      </c>
      <c r="AX87" s="1012"/>
      <c r="AY87" s="1013"/>
      <c r="AZ87" s="1014"/>
      <c r="BA87" s="1013"/>
      <c r="BB87" s="1015"/>
      <c r="BC87" s="997">
        <f>ROUND((AK87/T87)*$V$7,0)*T87</f>
        <v>10</v>
      </c>
      <c r="BD87" s="1012"/>
      <c r="BE87" s="1013"/>
      <c r="BF87" s="1014"/>
      <c r="BG87" s="1013"/>
      <c r="BH87" s="1015"/>
      <c r="BI87" s="997">
        <f>ROUND((AK87/T87)*$V$8,0)*T87</f>
        <v>10</v>
      </c>
      <c r="BJ87" s="1012"/>
      <c r="BK87" s="1013"/>
      <c r="BL87" s="1014"/>
      <c r="BM87" s="1013"/>
      <c r="BN87" s="1015"/>
      <c r="BO87" s="1007">
        <f>T87*$V$9</f>
        <v>10</v>
      </c>
      <c r="BP87" s="1012"/>
      <c r="BQ87" s="1013"/>
      <c r="BR87" s="1014"/>
      <c r="BS87" s="1013"/>
      <c r="BT87" s="1015"/>
      <c r="BU87" s="1007"/>
      <c r="BV87" s="1012"/>
      <c r="BW87" s="1013"/>
      <c r="BX87" s="1014"/>
      <c r="BY87" s="1013"/>
      <c r="BZ87" s="1015"/>
      <c r="CA87" s="1018"/>
      <c r="CB87" s="1004"/>
      <c r="CT87" s="634"/>
      <c r="CU87" s="634"/>
      <c r="CV87" s="634"/>
      <c r="CW87" s="634"/>
      <c r="CX87" s="634"/>
      <c r="CY87" s="634"/>
      <c r="CZ87" s="634"/>
    </row>
    <row r="88" spans="1:208" s="634" customFormat="1" ht="7.5" customHeight="1">
      <c r="A88" s="1037"/>
      <c r="B88" s="2020"/>
      <c r="C88" s="2577"/>
      <c r="D88" s="2578"/>
      <c r="E88" s="2584"/>
      <c r="F88" s="2585"/>
      <c r="G88" s="2581" t="s">
        <v>142</v>
      </c>
      <c r="H88" s="2582"/>
      <c r="I88" s="2582"/>
      <c r="J88" s="2582"/>
      <c r="K88" s="2582"/>
      <c r="L88" s="2582"/>
      <c r="M88" s="2582"/>
      <c r="N88" s="2582"/>
      <c r="O88" s="2582"/>
      <c r="P88" s="2582"/>
      <c r="Q88" s="2583"/>
      <c r="R88" s="1039">
        <f>SUM(R85:R87)</f>
        <v>206</v>
      </c>
      <c r="S88" s="1040"/>
      <c r="T88" s="1041">
        <f>SUM(T85:T87)</f>
        <v>9</v>
      </c>
      <c r="U88" s="1040"/>
      <c r="V88" s="1042"/>
      <c r="W88" s="1043"/>
      <c r="X88" s="644"/>
      <c r="Y88" s="1044">
        <f>SUM(Y85:Y87)</f>
        <v>94</v>
      </c>
      <c r="Z88" s="1045"/>
      <c r="AA88" s="1046">
        <f>'3.1Cost by Sub-contractors'!L22</f>
        <v>61.62</v>
      </c>
      <c r="AB88" s="1047"/>
      <c r="AC88" s="1046">
        <f>Y88*AA88</f>
        <v>5792.28</v>
      </c>
      <c r="AD88" s="1048"/>
      <c r="AE88" s="1041">
        <f>SUM(AE85:AE87)</f>
        <v>51</v>
      </c>
      <c r="AF88" s="1045"/>
      <c r="AG88" s="1046">
        <f>'3.1Cost by Sub-contractors'!L23</f>
        <v>72.34</v>
      </c>
      <c r="AH88" s="1047"/>
      <c r="AI88" s="1046">
        <f>AE88*AG88</f>
        <v>3689.34</v>
      </c>
      <c r="AJ88" s="1048"/>
      <c r="AK88" s="1041">
        <f>SUM(AK85:AK87)</f>
        <v>77</v>
      </c>
      <c r="AL88" s="1045"/>
      <c r="AM88" s="2671" t="str">
        <f>'3.1Cost by Sub-contractors'!L24</f>
        <v>-</v>
      </c>
      <c r="AN88" s="2672"/>
      <c r="AO88" s="2671" t="str">
        <f>'3.1Cost by Sub-contractors'!L24</f>
        <v>-</v>
      </c>
      <c r="AP88" s="2672"/>
      <c r="AQ88" s="1041">
        <f>SUM(AQ85:AQ87)</f>
        <v>77</v>
      </c>
      <c r="AR88" s="1045"/>
      <c r="AS88" s="1046">
        <f>'3.1Cost by Sub-contractors'!L25</f>
        <v>15.96</v>
      </c>
      <c r="AT88" s="1047"/>
      <c r="AU88" s="1046">
        <f>AQ88*AS88</f>
        <v>1228.92</v>
      </c>
      <c r="AV88" s="1048"/>
      <c r="AW88" s="1041">
        <f>SUM(AW85:AW87)</f>
        <v>1</v>
      </c>
      <c r="AX88" s="1045"/>
      <c r="AY88" s="1046">
        <f>'3.1Cost by Sub-contractors'!L26</f>
        <v>1072.75</v>
      </c>
      <c r="AZ88" s="1047"/>
      <c r="BA88" s="1046">
        <f>AW88*AY88</f>
        <v>1072.75</v>
      </c>
      <c r="BB88" s="1048"/>
      <c r="BC88" s="1041">
        <f>SUM(BC85:BC87)</f>
        <v>18</v>
      </c>
      <c r="BD88" s="1045"/>
      <c r="BE88" s="1046">
        <f>'3.1Cost by Sub-contractors'!L27</f>
        <v>44.07</v>
      </c>
      <c r="BF88" s="1047"/>
      <c r="BG88" s="1046">
        <f>BC88*BE88</f>
        <v>793.26</v>
      </c>
      <c r="BH88" s="1048"/>
      <c r="BI88" s="1041">
        <f>SUM(BI85:BI87)</f>
        <v>18</v>
      </c>
      <c r="BJ88" s="1045"/>
      <c r="BK88" s="1046">
        <f>'3.1Cost by Sub-contractors'!L28</f>
        <v>27.87</v>
      </c>
      <c r="BL88" s="1047"/>
      <c r="BM88" s="1046">
        <f>BI88*BK88</f>
        <v>501.66</v>
      </c>
      <c r="BN88" s="1048"/>
      <c r="BO88" s="1041">
        <f>SUM(BO85:BO87)</f>
        <v>18</v>
      </c>
      <c r="BP88" s="1045"/>
      <c r="BQ88" s="1046">
        <f>'3.1Cost by Sub-contractors'!L29</f>
        <v>118.81</v>
      </c>
      <c r="BR88" s="1047"/>
      <c r="BS88" s="1046">
        <f>BO88*BQ88</f>
        <v>2138.58</v>
      </c>
      <c r="BT88" s="1048"/>
      <c r="BU88" s="1041"/>
      <c r="BV88" s="1045"/>
      <c r="BW88" s="1046"/>
      <c r="BX88" s="1047"/>
      <c r="BY88" s="1046"/>
      <c r="BZ88" s="1048"/>
      <c r="CA88" s="1049"/>
      <c r="CB88" s="1050"/>
      <c r="CC88" s="633"/>
      <c r="CD88" s="633"/>
      <c r="CE88" s="633"/>
      <c r="CF88" s="633"/>
      <c r="CG88" s="633"/>
      <c r="CH88" s="633"/>
      <c r="CI88" s="633"/>
      <c r="CJ88" s="633"/>
      <c r="CK88" s="633"/>
      <c r="CL88" s="633"/>
      <c r="CM88" s="633"/>
      <c r="CN88" s="633"/>
      <c r="CO88" s="633"/>
      <c r="CP88" s="633"/>
      <c r="CQ88" s="633"/>
      <c r="CR88" s="633"/>
      <c r="CS88" s="633"/>
      <c r="CT88" s="633"/>
      <c r="CU88" s="633"/>
      <c r="CV88" s="633"/>
      <c r="CW88" s="633"/>
      <c r="CX88" s="633"/>
      <c r="CY88" s="633"/>
      <c r="CZ88" s="633"/>
      <c r="DA88" s="633"/>
      <c r="DB88" s="633"/>
      <c r="DC88" s="633"/>
      <c r="DD88" s="633"/>
      <c r="DE88" s="633"/>
      <c r="DF88" s="633"/>
      <c r="DG88" s="633"/>
      <c r="DH88" s="633"/>
      <c r="DI88" s="633"/>
      <c r="DJ88" s="633"/>
      <c r="DK88" s="633"/>
      <c r="DL88" s="633"/>
      <c r="DM88" s="633"/>
      <c r="DN88" s="633"/>
      <c r="DO88" s="633"/>
      <c r="DP88" s="633"/>
      <c r="DQ88" s="633"/>
      <c r="DR88" s="633"/>
      <c r="DS88" s="633"/>
      <c r="DT88" s="633"/>
      <c r="DU88" s="633"/>
      <c r="DV88" s="633"/>
      <c r="DW88" s="633"/>
      <c r="DX88" s="633"/>
      <c r="DY88" s="633"/>
      <c r="DZ88" s="633"/>
      <c r="EA88" s="633"/>
      <c r="EB88" s="633"/>
      <c r="EC88" s="633"/>
      <c r="ED88" s="633"/>
      <c r="EE88" s="633"/>
      <c r="EF88" s="633"/>
      <c r="EG88" s="633"/>
      <c r="EH88" s="633"/>
      <c r="EI88" s="633"/>
      <c r="EJ88" s="633"/>
      <c r="EK88" s="633"/>
      <c r="EL88" s="633"/>
      <c r="EM88" s="633"/>
      <c r="EN88" s="633"/>
      <c r="EO88" s="633"/>
      <c r="EP88" s="633"/>
      <c r="EQ88" s="633"/>
      <c r="ER88" s="633"/>
      <c r="ES88" s="633"/>
      <c r="ET88" s="633"/>
      <c r="EU88" s="633"/>
      <c r="EV88" s="633"/>
      <c r="EW88" s="633"/>
      <c r="EX88" s="633"/>
      <c r="EY88" s="633"/>
      <c r="EZ88" s="633"/>
      <c r="FA88" s="633"/>
      <c r="FB88" s="633"/>
      <c r="FC88" s="633"/>
      <c r="FD88" s="633"/>
      <c r="FE88" s="633"/>
      <c r="FF88" s="633"/>
      <c r="FG88" s="633"/>
      <c r="FH88" s="633"/>
      <c r="FI88" s="633"/>
      <c r="FJ88" s="633"/>
      <c r="FK88" s="633"/>
      <c r="FL88" s="633"/>
      <c r="FM88" s="633"/>
      <c r="FN88" s="633"/>
      <c r="FO88" s="633"/>
      <c r="FP88" s="633"/>
      <c r="FQ88" s="633"/>
      <c r="FR88" s="633"/>
      <c r="FS88" s="633"/>
      <c r="FT88" s="633"/>
      <c r="FU88" s="633"/>
      <c r="FV88" s="633"/>
      <c r="FW88" s="633"/>
      <c r="FX88" s="633"/>
      <c r="FY88" s="633"/>
      <c r="FZ88" s="633"/>
      <c r="GA88" s="633"/>
      <c r="GB88" s="633"/>
      <c r="GC88" s="633"/>
      <c r="GD88" s="633"/>
      <c r="GE88" s="633"/>
      <c r="GH88" s="633"/>
      <c r="GI88" s="633"/>
      <c r="GJ88" s="633"/>
      <c r="GK88" s="633"/>
      <c r="GL88" s="633"/>
      <c r="GM88" s="633"/>
      <c r="GN88" s="633"/>
      <c r="GS88" s="633"/>
      <c r="GT88" s="633"/>
      <c r="GU88" s="633"/>
      <c r="GV88" s="633"/>
      <c r="GW88" s="633"/>
      <c r="GX88" s="633"/>
      <c r="GY88" s="633"/>
      <c r="GZ88" s="633"/>
    </row>
    <row r="89" spans="1:208" ht="7.5" customHeight="1">
      <c r="A89" s="980"/>
      <c r="B89" s="2019"/>
      <c r="C89" s="2571"/>
      <c r="D89" s="2572"/>
      <c r="E89" s="2575" t="str">
        <f>'4.1Plan'!D198</f>
        <v>ML07-2</v>
      </c>
      <c r="F89" s="2576"/>
      <c r="G89" s="2674" t="s">
        <v>283</v>
      </c>
      <c r="H89" s="2675"/>
      <c r="I89" s="2676">
        <v>56300</v>
      </c>
      <c r="J89" s="2679"/>
      <c r="K89" s="2673">
        <f t="shared" si="32"/>
        <v>56289</v>
      </c>
      <c r="L89" s="2668"/>
      <c r="M89" s="1051"/>
      <c r="N89" s="1052" t="s">
        <v>30</v>
      </c>
      <c r="O89" s="2668">
        <f t="shared" si="33"/>
        <v>56311</v>
      </c>
      <c r="P89" s="2668"/>
      <c r="Q89" s="1096"/>
      <c r="R89" s="1074">
        <v>22</v>
      </c>
      <c r="S89" s="988"/>
      <c r="T89" s="987">
        <v>2</v>
      </c>
      <c r="U89" s="988"/>
      <c r="V89" s="989" t="s">
        <v>191</v>
      </c>
      <c r="W89" s="2680" t="s">
        <v>30</v>
      </c>
      <c r="X89" s="2681"/>
      <c r="Y89" s="1076">
        <f>2*E3</f>
        <v>30</v>
      </c>
      <c r="Z89" s="1077"/>
      <c r="AA89" s="1078"/>
      <c r="AB89" s="1079"/>
      <c r="AC89" s="1078"/>
      <c r="AD89" s="1080"/>
      <c r="AE89" s="987"/>
      <c r="AF89" s="1077"/>
      <c r="AG89" s="1078"/>
      <c r="AH89" s="1079"/>
      <c r="AI89" s="1078"/>
      <c r="AJ89" s="1080"/>
      <c r="AK89" s="997">
        <f t="shared" ref="AK89:AK94" si="34">ROUND((Y89+AE89)/T89/$V$5,0)*T89</f>
        <v>16</v>
      </c>
      <c r="AL89" s="1077"/>
      <c r="AM89" s="1081"/>
      <c r="AN89" s="1079"/>
      <c r="AO89" s="1078"/>
      <c r="AP89" s="1080"/>
      <c r="AQ89" s="987">
        <f t="shared" ref="AQ89:AQ94" si="35">ROUND((Y89+AE89)/T89/$V$6,0)*T89</f>
        <v>16</v>
      </c>
      <c r="AR89" s="1077"/>
      <c r="AS89" s="1081"/>
      <c r="AT89" s="1082"/>
      <c r="AU89" s="1081"/>
      <c r="AV89" s="1080"/>
      <c r="AW89" s="987"/>
      <c r="AX89" s="1077"/>
      <c r="AY89" s="1078"/>
      <c r="AZ89" s="1079"/>
      <c r="BA89" s="1078"/>
      <c r="BB89" s="1080"/>
      <c r="BC89" s="997">
        <f t="shared" ref="BC89:BC94" si="36">ROUND((AK89/T89)*$V$7,0)*T89</f>
        <v>4</v>
      </c>
      <c r="BD89" s="1077"/>
      <c r="BE89" s="1078"/>
      <c r="BF89" s="1079"/>
      <c r="BG89" s="1078"/>
      <c r="BH89" s="1080"/>
      <c r="BI89" s="997">
        <f t="shared" ref="BI89:BI94" si="37">ROUND((AK89/T89)*$V$8,0)*T89</f>
        <v>4</v>
      </c>
      <c r="BJ89" s="1077"/>
      <c r="BK89" s="1078"/>
      <c r="BL89" s="1079"/>
      <c r="BM89" s="1078"/>
      <c r="BN89" s="1080"/>
      <c r="BO89" s="987">
        <f t="shared" ref="BO89:BO94" si="38">T89*$V$9</f>
        <v>4</v>
      </c>
      <c r="BP89" s="1077"/>
      <c r="BQ89" s="1078"/>
      <c r="BR89" s="1079"/>
      <c r="BS89" s="1078"/>
      <c r="BT89" s="1080"/>
      <c r="BU89" s="987"/>
      <c r="BV89" s="1077"/>
      <c r="BW89" s="1078"/>
      <c r="BX89" s="1079"/>
      <c r="BY89" s="1078"/>
      <c r="BZ89" s="1080"/>
      <c r="CA89" s="1000"/>
      <c r="CB89" s="1001"/>
    </row>
    <row r="90" spans="1:208" s="634" customFormat="1" ht="7.5" customHeight="1">
      <c r="A90" s="1037"/>
      <c r="B90" s="2020"/>
      <c r="C90" s="2571"/>
      <c r="D90" s="2572"/>
      <c r="E90" s="2669"/>
      <c r="F90" s="2670"/>
      <c r="G90" s="2592" t="s">
        <v>284</v>
      </c>
      <c r="H90" s="2593"/>
      <c r="I90" s="2594">
        <v>56370</v>
      </c>
      <c r="J90" s="2595"/>
      <c r="K90" s="2596">
        <f t="shared" si="32"/>
        <v>56360.5</v>
      </c>
      <c r="L90" s="2597"/>
      <c r="M90" s="1002"/>
      <c r="N90" s="1003" t="s">
        <v>30</v>
      </c>
      <c r="O90" s="2597">
        <f t="shared" si="33"/>
        <v>56379.5</v>
      </c>
      <c r="P90" s="2597"/>
      <c r="Q90" s="1097"/>
      <c r="R90" s="1005">
        <v>19</v>
      </c>
      <c r="S90" s="1006"/>
      <c r="T90" s="1007">
        <v>2</v>
      </c>
      <c r="U90" s="1006"/>
      <c r="V90" s="1008" t="s">
        <v>191</v>
      </c>
      <c r="W90" s="2682" t="s">
        <v>30</v>
      </c>
      <c r="X90" s="2683"/>
      <c r="Y90" s="1011">
        <f>T90*E3</f>
        <v>30</v>
      </c>
      <c r="Z90" s="1012"/>
      <c r="AA90" s="1013"/>
      <c r="AB90" s="1014"/>
      <c r="AC90" s="1013"/>
      <c r="AD90" s="1015"/>
      <c r="AE90" s="1007"/>
      <c r="AF90" s="1012"/>
      <c r="AG90" s="1013"/>
      <c r="AH90" s="1014"/>
      <c r="AI90" s="1013"/>
      <c r="AJ90" s="1015"/>
      <c r="AK90" s="997">
        <f t="shared" si="34"/>
        <v>16</v>
      </c>
      <c r="AL90" s="1012"/>
      <c r="AM90" s="1016"/>
      <c r="AN90" s="1014"/>
      <c r="AO90" s="1013"/>
      <c r="AP90" s="1015"/>
      <c r="AQ90" s="997">
        <f t="shared" si="35"/>
        <v>16</v>
      </c>
      <c r="AR90" s="1012"/>
      <c r="AS90" s="1016"/>
      <c r="AT90" s="1017"/>
      <c r="AU90" s="1016"/>
      <c r="AV90" s="1015"/>
      <c r="AW90" s="1007"/>
      <c r="AX90" s="1012"/>
      <c r="AY90" s="1013"/>
      <c r="AZ90" s="1014"/>
      <c r="BA90" s="1013"/>
      <c r="BB90" s="1015"/>
      <c r="BC90" s="997">
        <f t="shared" si="36"/>
        <v>4</v>
      </c>
      <c r="BD90" s="1012"/>
      <c r="BE90" s="1013"/>
      <c r="BF90" s="1014"/>
      <c r="BG90" s="1013"/>
      <c r="BH90" s="1015"/>
      <c r="BI90" s="997">
        <f t="shared" si="37"/>
        <v>4</v>
      </c>
      <c r="BJ90" s="1012"/>
      <c r="BK90" s="1013"/>
      <c r="BL90" s="1014"/>
      <c r="BM90" s="1013"/>
      <c r="BN90" s="1015"/>
      <c r="BO90" s="1007">
        <f t="shared" si="38"/>
        <v>4</v>
      </c>
      <c r="BP90" s="1012"/>
      <c r="BQ90" s="1013"/>
      <c r="BR90" s="1014"/>
      <c r="BS90" s="1013"/>
      <c r="BT90" s="1015"/>
      <c r="BU90" s="1007"/>
      <c r="BV90" s="1012"/>
      <c r="BW90" s="1013"/>
      <c r="BX90" s="1014"/>
      <c r="BY90" s="1013"/>
      <c r="BZ90" s="1015"/>
      <c r="CA90" s="1018"/>
      <c r="CB90" s="1004"/>
      <c r="CC90" s="633"/>
      <c r="CD90" s="633"/>
      <c r="CE90" s="633"/>
      <c r="CF90" s="633"/>
      <c r="CG90" s="633"/>
      <c r="CH90" s="633"/>
      <c r="CI90" s="633"/>
      <c r="CJ90" s="633"/>
      <c r="CK90" s="633"/>
      <c r="CL90" s="633"/>
      <c r="CM90" s="633"/>
      <c r="CN90" s="633"/>
      <c r="CO90" s="633"/>
      <c r="CP90" s="633"/>
      <c r="CQ90" s="633"/>
      <c r="CR90" s="633"/>
      <c r="CS90" s="633"/>
      <c r="CT90" s="633"/>
      <c r="CU90" s="633"/>
      <c r="CV90" s="633"/>
      <c r="CW90" s="633"/>
      <c r="CX90" s="633"/>
      <c r="CY90" s="633"/>
      <c r="CZ90" s="633"/>
      <c r="DA90" s="633"/>
      <c r="DB90" s="633"/>
      <c r="DC90" s="633"/>
      <c r="DD90" s="633"/>
      <c r="DE90" s="633"/>
      <c r="DF90" s="633"/>
      <c r="DG90" s="633"/>
      <c r="DH90" s="633"/>
      <c r="DI90" s="633"/>
      <c r="DJ90" s="633"/>
      <c r="DK90" s="633"/>
      <c r="DL90" s="633"/>
      <c r="DM90" s="633"/>
      <c r="DN90" s="633"/>
      <c r="DO90" s="633"/>
      <c r="DP90" s="633"/>
      <c r="DQ90" s="633"/>
      <c r="DR90" s="633"/>
      <c r="DS90" s="633"/>
      <c r="DT90" s="633"/>
      <c r="DU90" s="633"/>
      <c r="DV90" s="633"/>
      <c r="DW90" s="633"/>
      <c r="DX90" s="633"/>
      <c r="DY90" s="633"/>
      <c r="DZ90" s="633"/>
      <c r="EA90" s="633"/>
      <c r="EB90" s="633"/>
      <c r="EC90" s="633"/>
      <c r="ED90" s="633"/>
      <c r="EE90" s="633"/>
      <c r="EF90" s="633"/>
      <c r="EG90" s="633"/>
      <c r="EH90" s="633"/>
      <c r="EI90" s="633"/>
      <c r="EJ90" s="633"/>
      <c r="EK90" s="633"/>
      <c r="EL90" s="633"/>
      <c r="EM90" s="633"/>
      <c r="EN90" s="633"/>
      <c r="EO90" s="633"/>
      <c r="EP90" s="633"/>
      <c r="EQ90" s="633"/>
      <c r="ER90" s="633"/>
      <c r="ES90" s="633"/>
      <c r="ET90" s="633"/>
      <c r="EU90" s="633"/>
      <c r="EV90" s="633"/>
      <c r="EW90" s="633"/>
      <c r="EX90" s="633"/>
      <c r="EY90" s="633"/>
      <c r="EZ90" s="633"/>
      <c r="FA90" s="633"/>
      <c r="FB90" s="633"/>
      <c r="FC90" s="633"/>
      <c r="FD90" s="633"/>
      <c r="FE90" s="633"/>
      <c r="FF90" s="633"/>
      <c r="FG90" s="633"/>
      <c r="FH90" s="633"/>
      <c r="FI90" s="633"/>
      <c r="FJ90" s="633"/>
      <c r="FK90" s="633"/>
      <c r="FL90" s="633"/>
      <c r="FM90" s="633"/>
      <c r="FN90" s="633"/>
      <c r="FO90" s="633"/>
      <c r="FP90" s="633"/>
      <c r="FQ90" s="633"/>
      <c r="FR90" s="633"/>
      <c r="FS90" s="633"/>
      <c r="FT90" s="633"/>
      <c r="FU90" s="633"/>
      <c r="FV90" s="633"/>
      <c r="FW90" s="633"/>
      <c r="FX90" s="633"/>
      <c r="FY90" s="633"/>
      <c r="FZ90" s="633"/>
      <c r="GA90" s="633"/>
      <c r="GB90" s="633"/>
      <c r="GC90" s="633"/>
      <c r="GD90" s="633"/>
      <c r="GE90" s="633"/>
      <c r="GF90" s="633"/>
    </row>
    <row r="91" spans="1:208" s="634" customFormat="1" ht="7.5" customHeight="1">
      <c r="A91" s="1037"/>
      <c r="B91" s="2020"/>
      <c r="C91" s="2571"/>
      <c r="D91" s="2572"/>
      <c r="E91" s="2669"/>
      <c r="F91" s="2670"/>
      <c r="G91" s="2592" t="s">
        <v>285</v>
      </c>
      <c r="H91" s="2593"/>
      <c r="I91" s="2594">
        <v>56950</v>
      </c>
      <c r="J91" s="2595"/>
      <c r="K91" s="2596">
        <f t="shared" si="32"/>
        <v>56927.5</v>
      </c>
      <c r="L91" s="2597"/>
      <c r="M91" s="1002"/>
      <c r="N91" s="1003" t="s">
        <v>30</v>
      </c>
      <c r="O91" s="2597">
        <f t="shared" si="33"/>
        <v>56972.5</v>
      </c>
      <c r="P91" s="2597"/>
      <c r="Q91" s="1097"/>
      <c r="R91" s="1005">
        <v>45</v>
      </c>
      <c r="S91" s="1006"/>
      <c r="T91" s="1007">
        <v>2</v>
      </c>
      <c r="U91" s="1006"/>
      <c r="V91" s="1008" t="s">
        <v>191</v>
      </c>
      <c r="W91" s="2682" t="s">
        <v>30</v>
      </c>
      <c r="X91" s="2683"/>
      <c r="Y91" s="1011">
        <f>2*E3</f>
        <v>30</v>
      </c>
      <c r="Z91" s="1012"/>
      <c r="AA91" s="1013"/>
      <c r="AB91" s="1014"/>
      <c r="AC91" s="1013"/>
      <c r="AD91" s="1015"/>
      <c r="AE91" s="1007"/>
      <c r="AF91" s="1012"/>
      <c r="AG91" s="1013"/>
      <c r="AH91" s="1014"/>
      <c r="AI91" s="1013"/>
      <c r="AJ91" s="1015"/>
      <c r="AK91" s="997">
        <f t="shared" si="34"/>
        <v>16</v>
      </c>
      <c r="AL91" s="1012"/>
      <c r="AM91" s="1016"/>
      <c r="AN91" s="1014"/>
      <c r="AO91" s="1013"/>
      <c r="AP91" s="1015"/>
      <c r="AQ91" s="997">
        <f t="shared" si="35"/>
        <v>16</v>
      </c>
      <c r="AR91" s="1012"/>
      <c r="AS91" s="1013"/>
      <c r="AT91" s="1014"/>
      <c r="AU91" s="1013"/>
      <c r="AV91" s="1015"/>
      <c r="AW91" s="1007"/>
      <c r="AX91" s="1012"/>
      <c r="AY91" s="1013"/>
      <c r="AZ91" s="1014"/>
      <c r="BA91" s="1013"/>
      <c r="BB91" s="1015"/>
      <c r="BC91" s="997">
        <f t="shared" si="36"/>
        <v>4</v>
      </c>
      <c r="BD91" s="1012"/>
      <c r="BE91" s="1013"/>
      <c r="BF91" s="1014"/>
      <c r="BG91" s="1013"/>
      <c r="BH91" s="1015"/>
      <c r="BI91" s="997">
        <f t="shared" si="37"/>
        <v>4</v>
      </c>
      <c r="BJ91" s="1012"/>
      <c r="BK91" s="1013"/>
      <c r="BL91" s="1014"/>
      <c r="BM91" s="1013"/>
      <c r="BN91" s="1015"/>
      <c r="BO91" s="1007">
        <f t="shared" si="38"/>
        <v>4</v>
      </c>
      <c r="BP91" s="1012"/>
      <c r="BQ91" s="1013"/>
      <c r="BR91" s="1014"/>
      <c r="BS91" s="1013"/>
      <c r="BT91" s="1015"/>
      <c r="BU91" s="1007"/>
      <c r="BV91" s="1012"/>
      <c r="BW91" s="1013"/>
      <c r="BX91" s="1014"/>
      <c r="BY91" s="1013"/>
      <c r="BZ91" s="1015"/>
      <c r="CA91" s="1018"/>
      <c r="CB91" s="1004"/>
      <c r="CC91" s="633"/>
      <c r="CD91" s="633"/>
      <c r="CE91" s="633"/>
      <c r="CF91" s="633"/>
      <c r="CG91" s="633"/>
      <c r="CH91" s="633"/>
      <c r="CI91" s="633"/>
      <c r="CJ91" s="633"/>
      <c r="CK91" s="633"/>
      <c r="CL91" s="633"/>
      <c r="CM91" s="633"/>
      <c r="CN91" s="633"/>
      <c r="CO91" s="633"/>
      <c r="CP91" s="633"/>
      <c r="CQ91" s="633"/>
      <c r="CR91" s="633"/>
      <c r="CS91" s="633"/>
      <c r="CT91" s="633"/>
      <c r="CU91" s="633"/>
      <c r="CV91" s="633"/>
      <c r="CW91" s="633"/>
      <c r="CX91" s="633"/>
      <c r="CY91" s="633"/>
      <c r="CZ91" s="633"/>
      <c r="DA91" s="633"/>
      <c r="DB91" s="633"/>
      <c r="DC91" s="633"/>
      <c r="DD91" s="633"/>
      <c r="DE91" s="633"/>
      <c r="DF91" s="633"/>
      <c r="DG91" s="633"/>
      <c r="DH91" s="633"/>
      <c r="DI91" s="633"/>
      <c r="DJ91" s="633"/>
      <c r="DK91" s="633"/>
      <c r="DL91" s="633"/>
      <c r="DM91" s="633"/>
      <c r="DN91" s="633"/>
      <c r="DO91" s="633"/>
      <c r="DP91" s="633"/>
      <c r="DQ91" s="633"/>
      <c r="DR91" s="633"/>
      <c r="DS91" s="633"/>
      <c r="DT91" s="633"/>
      <c r="DU91" s="633"/>
      <c r="DV91" s="633"/>
      <c r="DW91" s="633"/>
      <c r="DX91" s="633"/>
      <c r="DY91" s="633"/>
      <c r="DZ91" s="633"/>
      <c r="EA91" s="633"/>
      <c r="EB91" s="633"/>
      <c r="EC91" s="633"/>
      <c r="ED91" s="633"/>
      <c r="EE91" s="633"/>
      <c r="EF91" s="633"/>
      <c r="EG91" s="633"/>
      <c r="EH91" s="633"/>
      <c r="EI91" s="633"/>
      <c r="EJ91" s="633"/>
      <c r="EK91" s="633"/>
      <c r="EL91" s="633"/>
      <c r="EM91" s="633"/>
      <c r="EN91" s="633"/>
      <c r="EO91" s="633"/>
      <c r="EP91" s="633"/>
      <c r="EQ91" s="633"/>
      <c r="ER91" s="633"/>
      <c r="ES91" s="633"/>
      <c r="ET91" s="633"/>
      <c r="EU91" s="633"/>
      <c r="EV91" s="633"/>
      <c r="EW91" s="633"/>
      <c r="EX91" s="633"/>
      <c r="EY91" s="633"/>
      <c r="EZ91" s="633"/>
      <c r="FA91" s="633"/>
      <c r="FB91" s="633"/>
      <c r="FC91" s="633"/>
      <c r="FD91" s="633"/>
      <c r="FE91" s="633"/>
      <c r="FF91" s="633"/>
      <c r="FG91" s="633"/>
      <c r="FH91" s="633"/>
      <c r="FI91" s="633"/>
      <c r="FJ91" s="633"/>
      <c r="FK91" s="633"/>
      <c r="FL91" s="633"/>
      <c r="FM91" s="633"/>
      <c r="FN91" s="633"/>
      <c r="FO91" s="633"/>
      <c r="FP91" s="633"/>
      <c r="FQ91" s="633"/>
      <c r="FR91" s="633"/>
      <c r="FS91" s="633"/>
      <c r="FT91" s="633"/>
      <c r="FU91" s="633"/>
      <c r="FV91" s="633"/>
      <c r="FW91" s="633"/>
      <c r="FX91" s="633"/>
      <c r="FY91" s="633"/>
      <c r="FZ91" s="633"/>
      <c r="GA91" s="633"/>
      <c r="GB91" s="633"/>
      <c r="GC91" s="633"/>
      <c r="GD91" s="633"/>
      <c r="GE91" s="633"/>
    </row>
    <row r="92" spans="1:208" s="634" customFormat="1" ht="7.5" customHeight="1">
      <c r="A92" s="1037"/>
      <c r="B92" s="2020"/>
      <c r="C92" s="2571"/>
      <c r="D92" s="2572"/>
      <c r="E92" s="2669"/>
      <c r="F92" s="2670"/>
      <c r="G92" s="2592" t="s">
        <v>286</v>
      </c>
      <c r="H92" s="2593"/>
      <c r="I92" s="2594">
        <v>57378</v>
      </c>
      <c r="J92" s="2595"/>
      <c r="K92" s="2596">
        <f t="shared" si="32"/>
        <v>57362</v>
      </c>
      <c r="L92" s="2597"/>
      <c r="M92" s="1002"/>
      <c r="N92" s="1003" t="s">
        <v>30</v>
      </c>
      <c r="O92" s="2597">
        <f t="shared" si="33"/>
        <v>57394</v>
      </c>
      <c r="P92" s="2597"/>
      <c r="Q92" s="1097"/>
      <c r="R92" s="1005">
        <v>32</v>
      </c>
      <c r="S92" s="1006"/>
      <c r="T92" s="1007">
        <v>2</v>
      </c>
      <c r="U92" s="1006"/>
      <c r="V92" s="1008" t="s">
        <v>192</v>
      </c>
      <c r="W92" s="1009">
        <v>8</v>
      </c>
      <c r="X92" s="1010"/>
      <c r="Y92" s="1011">
        <f>T92*(W92+H3)</f>
        <v>30</v>
      </c>
      <c r="Z92" s="1012"/>
      <c r="AA92" s="1013"/>
      <c r="AB92" s="1014"/>
      <c r="AC92" s="1013"/>
      <c r="AD92" s="1015"/>
      <c r="AE92" s="1007"/>
      <c r="AF92" s="1012"/>
      <c r="AG92" s="1013"/>
      <c r="AH92" s="1014"/>
      <c r="AI92" s="1013"/>
      <c r="AJ92" s="1015"/>
      <c r="AK92" s="997">
        <f t="shared" si="34"/>
        <v>16</v>
      </c>
      <c r="AL92" s="1012"/>
      <c r="AM92" s="1016"/>
      <c r="AN92" s="1014"/>
      <c r="AO92" s="1013"/>
      <c r="AP92" s="1015"/>
      <c r="AQ92" s="997">
        <f t="shared" si="35"/>
        <v>16</v>
      </c>
      <c r="AR92" s="1012"/>
      <c r="AS92" s="1013"/>
      <c r="AT92" s="1014"/>
      <c r="AU92" s="1013"/>
      <c r="AV92" s="1015"/>
      <c r="AW92" s="1007"/>
      <c r="AX92" s="1012"/>
      <c r="AY92" s="1013"/>
      <c r="AZ92" s="1014"/>
      <c r="BA92" s="1013"/>
      <c r="BB92" s="1015"/>
      <c r="BC92" s="997">
        <f t="shared" si="36"/>
        <v>4</v>
      </c>
      <c r="BD92" s="1012"/>
      <c r="BE92" s="1013"/>
      <c r="BF92" s="1014"/>
      <c r="BG92" s="1013"/>
      <c r="BH92" s="1015"/>
      <c r="BI92" s="997">
        <f t="shared" si="37"/>
        <v>4</v>
      </c>
      <c r="BJ92" s="1012"/>
      <c r="BK92" s="1013"/>
      <c r="BL92" s="1014"/>
      <c r="BM92" s="1013"/>
      <c r="BN92" s="1015"/>
      <c r="BO92" s="1007">
        <f t="shared" si="38"/>
        <v>4</v>
      </c>
      <c r="BP92" s="1012"/>
      <c r="BQ92" s="1013"/>
      <c r="BR92" s="1014"/>
      <c r="BS92" s="1013"/>
      <c r="BT92" s="1015"/>
      <c r="BU92" s="1007"/>
      <c r="BV92" s="1012"/>
      <c r="BW92" s="1013"/>
      <c r="BX92" s="1014"/>
      <c r="BY92" s="1013"/>
      <c r="BZ92" s="1015"/>
      <c r="CA92" s="1018"/>
      <c r="CB92" s="1004"/>
      <c r="DI92" s="633"/>
      <c r="DJ92" s="633"/>
      <c r="DK92" s="633"/>
      <c r="DL92" s="633"/>
    </row>
    <row r="93" spans="1:208" s="634" customFormat="1" ht="7.5" customHeight="1">
      <c r="A93" s="1037"/>
      <c r="B93" s="2020"/>
      <c r="C93" s="2571"/>
      <c r="D93" s="2572"/>
      <c r="E93" s="2669"/>
      <c r="F93" s="2670"/>
      <c r="G93" s="2592" t="s">
        <v>287</v>
      </c>
      <c r="H93" s="2593"/>
      <c r="I93" s="2594">
        <v>58120</v>
      </c>
      <c r="J93" s="2595"/>
      <c r="K93" s="2596">
        <f t="shared" si="32"/>
        <v>58049</v>
      </c>
      <c r="L93" s="2597"/>
      <c r="M93" s="1002"/>
      <c r="N93" s="1003" t="s">
        <v>30</v>
      </c>
      <c r="O93" s="2597">
        <f t="shared" si="33"/>
        <v>58191</v>
      </c>
      <c r="P93" s="2597"/>
      <c r="Q93" s="1097"/>
      <c r="R93" s="1005">
        <v>142</v>
      </c>
      <c r="S93" s="1006"/>
      <c r="T93" s="1007">
        <v>5</v>
      </c>
      <c r="U93" s="1006"/>
      <c r="V93" s="1008" t="s">
        <v>191</v>
      </c>
      <c r="W93" s="2682" t="s">
        <v>30</v>
      </c>
      <c r="X93" s="2683"/>
      <c r="Y93" s="1011">
        <f>2*E3</f>
        <v>30</v>
      </c>
      <c r="Z93" s="1012"/>
      <c r="AA93" s="1013"/>
      <c r="AB93" s="1014"/>
      <c r="AC93" s="1013"/>
      <c r="AD93" s="1015"/>
      <c r="AE93" s="1007">
        <f>(T93-2)*E3</f>
        <v>45</v>
      </c>
      <c r="AF93" s="1012"/>
      <c r="AG93" s="1013"/>
      <c r="AH93" s="1014"/>
      <c r="AI93" s="1013"/>
      <c r="AJ93" s="1015"/>
      <c r="AK93" s="997">
        <f t="shared" si="34"/>
        <v>40</v>
      </c>
      <c r="AL93" s="1012"/>
      <c r="AM93" s="1016"/>
      <c r="AN93" s="1014"/>
      <c r="AO93" s="1013"/>
      <c r="AP93" s="1015"/>
      <c r="AQ93" s="997">
        <f t="shared" si="35"/>
        <v>40</v>
      </c>
      <c r="AR93" s="1012"/>
      <c r="AS93" s="1013"/>
      <c r="AT93" s="1014"/>
      <c r="AU93" s="1013"/>
      <c r="AV93" s="1015"/>
      <c r="AW93" s="1007">
        <v>1</v>
      </c>
      <c r="AX93" s="1012"/>
      <c r="AY93" s="1013"/>
      <c r="AZ93" s="1014"/>
      <c r="BA93" s="1013"/>
      <c r="BB93" s="1015"/>
      <c r="BC93" s="997">
        <f t="shared" si="36"/>
        <v>10</v>
      </c>
      <c r="BD93" s="1012"/>
      <c r="BE93" s="1013"/>
      <c r="BF93" s="1014"/>
      <c r="BG93" s="1013"/>
      <c r="BH93" s="1015"/>
      <c r="BI93" s="997">
        <f t="shared" si="37"/>
        <v>10</v>
      </c>
      <c r="BJ93" s="1012"/>
      <c r="BK93" s="1013"/>
      <c r="BL93" s="1014"/>
      <c r="BM93" s="1013"/>
      <c r="BN93" s="1015"/>
      <c r="BO93" s="1007">
        <f t="shared" si="38"/>
        <v>10</v>
      </c>
      <c r="BP93" s="1012"/>
      <c r="BQ93" s="1013"/>
      <c r="BR93" s="1014"/>
      <c r="BS93" s="1013"/>
      <c r="BT93" s="1015"/>
      <c r="BU93" s="1007"/>
      <c r="BV93" s="1012"/>
      <c r="BW93" s="1013"/>
      <c r="BX93" s="1014"/>
      <c r="BY93" s="1013"/>
      <c r="BZ93" s="1015"/>
      <c r="CA93" s="1018"/>
      <c r="CB93" s="1004"/>
      <c r="DI93" s="633"/>
      <c r="DJ93" s="633"/>
      <c r="DK93" s="633"/>
      <c r="DL93" s="633"/>
    </row>
    <row r="94" spans="1:208" ht="7.5" customHeight="1">
      <c r="A94" s="980"/>
      <c r="B94" s="2019"/>
      <c r="C94" s="2571"/>
      <c r="D94" s="2572"/>
      <c r="E94" s="2573"/>
      <c r="F94" s="2574"/>
      <c r="G94" s="2586" t="s">
        <v>288</v>
      </c>
      <c r="H94" s="2587"/>
      <c r="I94" s="2588">
        <v>59167</v>
      </c>
      <c r="J94" s="2589"/>
      <c r="K94" s="2590">
        <f>I94-R94/2</f>
        <v>59156</v>
      </c>
      <c r="L94" s="2591"/>
      <c r="M94" s="1019"/>
      <c r="N94" s="1020" t="s">
        <v>30</v>
      </c>
      <c r="O94" s="2591">
        <f>I94+R94/2</f>
        <v>59178</v>
      </c>
      <c r="P94" s="2591"/>
      <c r="Q94" s="1095"/>
      <c r="R94" s="1056">
        <v>22</v>
      </c>
      <c r="S94" s="1057"/>
      <c r="T94" s="1058">
        <v>2</v>
      </c>
      <c r="U94" s="1057"/>
      <c r="V94" s="1059" t="s">
        <v>191</v>
      </c>
      <c r="W94" s="2684" t="s">
        <v>30</v>
      </c>
      <c r="X94" s="2685"/>
      <c r="Y94" s="1062">
        <f>T94*E3</f>
        <v>30</v>
      </c>
      <c r="Z94" s="1063"/>
      <c r="AA94" s="1064"/>
      <c r="AB94" s="1065"/>
      <c r="AC94" s="1064"/>
      <c r="AD94" s="1066"/>
      <c r="AE94" s="1058"/>
      <c r="AF94" s="1063"/>
      <c r="AG94" s="1064"/>
      <c r="AH94" s="1065"/>
      <c r="AI94" s="1064"/>
      <c r="AJ94" s="1066"/>
      <c r="AK94" s="997">
        <f t="shared" si="34"/>
        <v>16</v>
      </c>
      <c r="AL94" s="1063"/>
      <c r="AM94" s="1067"/>
      <c r="AN94" s="1065"/>
      <c r="AO94" s="1064"/>
      <c r="AP94" s="1066"/>
      <c r="AQ94" s="997">
        <f t="shared" si="35"/>
        <v>16</v>
      </c>
      <c r="AR94" s="1063"/>
      <c r="AS94" s="1064"/>
      <c r="AT94" s="1065"/>
      <c r="AU94" s="1064"/>
      <c r="AV94" s="1066"/>
      <c r="AW94" s="1058"/>
      <c r="AX94" s="1063"/>
      <c r="AY94" s="1064"/>
      <c r="AZ94" s="1065"/>
      <c r="BA94" s="1064"/>
      <c r="BB94" s="1066"/>
      <c r="BC94" s="997">
        <f t="shared" si="36"/>
        <v>4</v>
      </c>
      <c r="BD94" s="1063"/>
      <c r="BE94" s="1064"/>
      <c r="BF94" s="1065"/>
      <c r="BG94" s="1064"/>
      <c r="BH94" s="1066"/>
      <c r="BI94" s="997">
        <f t="shared" si="37"/>
        <v>4</v>
      </c>
      <c r="BJ94" s="1063"/>
      <c r="BK94" s="1064"/>
      <c r="BL94" s="1065"/>
      <c r="BM94" s="1064"/>
      <c r="BN94" s="1066"/>
      <c r="BO94" s="1058">
        <f t="shared" si="38"/>
        <v>4</v>
      </c>
      <c r="BP94" s="1063"/>
      <c r="BQ94" s="1064"/>
      <c r="BR94" s="1065"/>
      <c r="BS94" s="1064"/>
      <c r="BT94" s="1066"/>
      <c r="BU94" s="1058"/>
      <c r="BV94" s="1063"/>
      <c r="BW94" s="1064"/>
      <c r="BX94" s="1065"/>
      <c r="BY94" s="1064"/>
      <c r="BZ94" s="1066"/>
      <c r="CA94" s="1069"/>
      <c r="CB94" s="1021"/>
      <c r="CC94" s="634"/>
      <c r="CD94" s="634"/>
      <c r="CE94" s="634"/>
      <c r="CF94" s="634"/>
      <c r="CG94" s="634"/>
      <c r="CH94" s="634"/>
      <c r="CI94" s="634"/>
      <c r="CJ94" s="634"/>
      <c r="CK94" s="634"/>
      <c r="CL94" s="634"/>
      <c r="CM94" s="634"/>
      <c r="CN94" s="634"/>
      <c r="CO94" s="634"/>
      <c r="CP94" s="634"/>
      <c r="CQ94" s="634"/>
      <c r="CR94" s="634"/>
      <c r="CS94" s="634"/>
      <c r="CT94" s="634"/>
      <c r="CU94" s="634"/>
      <c r="CV94" s="634"/>
      <c r="CW94" s="634"/>
      <c r="CX94" s="634"/>
      <c r="CY94" s="634"/>
      <c r="CZ94" s="634"/>
      <c r="DA94" s="634"/>
      <c r="DB94" s="634"/>
      <c r="DC94" s="634"/>
      <c r="DD94" s="634"/>
      <c r="DE94" s="634"/>
      <c r="DF94" s="634"/>
      <c r="DG94" s="634"/>
      <c r="DH94" s="634"/>
      <c r="DM94" s="634"/>
      <c r="DN94" s="634"/>
      <c r="DO94" s="634"/>
      <c r="DP94" s="634"/>
      <c r="DQ94" s="634"/>
      <c r="DR94" s="634"/>
      <c r="DS94" s="634"/>
      <c r="DT94" s="634"/>
      <c r="DU94" s="634"/>
      <c r="DV94" s="634"/>
      <c r="DW94" s="634"/>
      <c r="DX94" s="634"/>
      <c r="DY94" s="634"/>
      <c r="DZ94" s="634"/>
      <c r="EA94" s="634"/>
      <c r="EB94" s="634"/>
      <c r="EC94" s="634"/>
      <c r="ED94" s="634"/>
      <c r="EE94" s="634"/>
      <c r="EF94" s="634"/>
      <c r="EG94" s="634"/>
      <c r="EH94" s="634"/>
      <c r="EI94" s="634"/>
      <c r="EJ94" s="634"/>
      <c r="EK94" s="634"/>
      <c r="EL94" s="634"/>
      <c r="EM94" s="634"/>
      <c r="EN94" s="634"/>
      <c r="EO94" s="634"/>
      <c r="EP94" s="634"/>
      <c r="EQ94" s="634"/>
      <c r="ER94" s="634"/>
      <c r="ES94" s="634"/>
      <c r="ET94" s="634"/>
      <c r="EU94" s="634"/>
      <c r="EV94" s="634"/>
      <c r="EW94" s="634"/>
      <c r="EX94" s="634"/>
      <c r="EY94" s="634"/>
      <c r="EZ94" s="634"/>
      <c r="FA94" s="634"/>
      <c r="FB94" s="634"/>
      <c r="FC94" s="634"/>
      <c r="FD94" s="634"/>
      <c r="FE94" s="634"/>
      <c r="FF94" s="634"/>
      <c r="FG94" s="634"/>
      <c r="FH94" s="634"/>
      <c r="FI94" s="634"/>
      <c r="FJ94" s="634"/>
      <c r="FK94" s="634"/>
      <c r="FL94" s="634"/>
      <c r="FM94" s="634"/>
      <c r="FN94" s="634"/>
      <c r="FO94" s="634"/>
      <c r="FP94" s="634"/>
      <c r="FQ94" s="634"/>
      <c r="FR94" s="634"/>
      <c r="FS94" s="634"/>
      <c r="FT94" s="634"/>
      <c r="FU94" s="634"/>
      <c r="FV94" s="634"/>
      <c r="FW94" s="634"/>
      <c r="FX94" s="634"/>
      <c r="FY94" s="634"/>
      <c r="FZ94" s="634"/>
      <c r="GA94" s="634"/>
      <c r="GB94" s="634"/>
      <c r="GC94" s="634"/>
      <c r="GD94" s="634"/>
      <c r="GE94" s="634"/>
      <c r="GF94" s="634"/>
      <c r="GG94" s="634"/>
      <c r="GH94" s="634"/>
      <c r="GI94" s="634"/>
      <c r="GJ94" s="634"/>
      <c r="GK94" s="634"/>
      <c r="GL94" s="634"/>
      <c r="GM94" s="634"/>
      <c r="GN94" s="634"/>
      <c r="GO94" s="634"/>
      <c r="GP94" s="634"/>
      <c r="GQ94" s="634"/>
      <c r="GR94" s="634"/>
      <c r="GS94" s="634"/>
      <c r="GW94" s="634"/>
      <c r="GX94" s="634"/>
      <c r="GY94" s="634"/>
      <c r="GZ94" s="634"/>
    </row>
    <row r="95" spans="1:208" s="634" customFormat="1" ht="7.5" customHeight="1">
      <c r="A95" s="1037"/>
      <c r="B95" s="2020"/>
      <c r="C95" s="2577"/>
      <c r="D95" s="2578"/>
      <c r="E95" s="2584"/>
      <c r="F95" s="2585"/>
      <c r="G95" s="2581" t="s">
        <v>142</v>
      </c>
      <c r="H95" s="2582"/>
      <c r="I95" s="2582"/>
      <c r="J95" s="2582"/>
      <c r="K95" s="2582"/>
      <c r="L95" s="2582"/>
      <c r="M95" s="2582"/>
      <c r="N95" s="2582"/>
      <c r="O95" s="2582"/>
      <c r="P95" s="2582"/>
      <c r="Q95" s="2583"/>
      <c r="R95" s="1039">
        <f>SUM(R89:R94)</f>
        <v>282</v>
      </c>
      <c r="S95" s="1040"/>
      <c r="T95" s="1041">
        <f>SUM(T89:T94)</f>
        <v>15</v>
      </c>
      <c r="U95" s="1040"/>
      <c r="V95" s="1042"/>
      <c r="W95" s="1043"/>
      <c r="X95" s="644"/>
      <c r="Y95" s="1044">
        <f>SUM(Y89:Y94)</f>
        <v>180</v>
      </c>
      <c r="Z95" s="1045"/>
      <c r="AA95" s="1046">
        <f>'3.1Cost by Sub-contractors'!L22</f>
        <v>61.62</v>
      </c>
      <c r="AB95" s="1047"/>
      <c r="AC95" s="1046">
        <f>Y95*AA95</f>
        <v>11091.6</v>
      </c>
      <c r="AD95" s="1048"/>
      <c r="AE95" s="1041">
        <f>SUM(AE89:AE94)</f>
        <v>45</v>
      </c>
      <c r="AF95" s="1045"/>
      <c r="AG95" s="1046">
        <f>'3.1Cost by Sub-contractors'!L23</f>
        <v>72.34</v>
      </c>
      <c r="AH95" s="1047"/>
      <c r="AI95" s="1046">
        <f>AE95*AG95</f>
        <v>3255.3</v>
      </c>
      <c r="AJ95" s="1048"/>
      <c r="AK95" s="1041">
        <f>SUM(AK89:AK94)</f>
        <v>120</v>
      </c>
      <c r="AL95" s="1045"/>
      <c r="AM95" s="2671" t="str">
        <f>'3.1Cost by Sub-contractors'!L24</f>
        <v>-</v>
      </c>
      <c r="AN95" s="2672"/>
      <c r="AO95" s="2671" t="str">
        <f>'3.1Cost by Sub-contractors'!L24</f>
        <v>-</v>
      </c>
      <c r="AP95" s="2672"/>
      <c r="AQ95" s="1041">
        <f>SUM(AQ89:AQ94)</f>
        <v>120</v>
      </c>
      <c r="AR95" s="1045"/>
      <c r="AS95" s="1046">
        <f>'3.1Cost by Sub-contractors'!L25</f>
        <v>15.96</v>
      </c>
      <c r="AT95" s="1047"/>
      <c r="AU95" s="1046">
        <f>AQ95*AS95</f>
        <v>1915.2</v>
      </c>
      <c r="AV95" s="1048"/>
      <c r="AW95" s="1041">
        <f>SUM(AW89:AW94)</f>
        <v>1</v>
      </c>
      <c r="AX95" s="1045"/>
      <c r="AY95" s="1046">
        <f>'3.1Cost by Sub-contractors'!L26</f>
        <v>1072.75</v>
      </c>
      <c r="AZ95" s="1047"/>
      <c r="BA95" s="1046">
        <f>AW95*AY95</f>
        <v>1072.75</v>
      </c>
      <c r="BB95" s="1048"/>
      <c r="BC95" s="1041">
        <f>SUM(BC89:BC94)</f>
        <v>30</v>
      </c>
      <c r="BD95" s="1045"/>
      <c r="BE95" s="1046">
        <f>'3.1Cost by Sub-contractors'!L27</f>
        <v>44.07</v>
      </c>
      <c r="BF95" s="1047"/>
      <c r="BG95" s="1046">
        <f>BC95*BE95</f>
        <v>1322.1</v>
      </c>
      <c r="BH95" s="1048"/>
      <c r="BI95" s="1041">
        <f>SUM(BI89:BI94)</f>
        <v>30</v>
      </c>
      <c r="BJ95" s="1045"/>
      <c r="BK95" s="1046">
        <f>'3.1Cost by Sub-contractors'!L28</f>
        <v>27.87</v>
      </c>
      <c r="BL95" s="1047"/>
      <c r="BM95" s="1046">
        <f>BI95*BK95</f>
        <v>836.1</v>
      </c>
      <c r="BN95" s="1048"/>
      <c r="BO95" s="1041">
        <f>SUM(BO89:BO94)</f>
        <v>30</v>
      </c>
      <c r="BP95" s="1045"/>
      <c r="BQ95" s="1046">
        <f>'3.1Cost by Sub-contractors'!L29</f>
        <v>118.81</v>
      </c>
      <c r="BR95" s="1047"/>
      <c r="BS95" s="1046">
        <f>BO95*BQ95</f>
        <v>3564.3</v>
      </c>
      <c r="BT95" s="1048"/>
      <c r="BU95" s="1041"/>
      <c r="BV95" s="1045"/>
      <c r="BW95" s="1046"/>
      <c r="BX95" s="1047"/>
      <c r="BY95" s="1046"/>
      <c r="BZ95" s="1048"/>
      <c r="CA95" s="1049"/>
      <c r="CB95" s="1050"/>
      <c r="DI95" s="633"/>
      <c r="DJ95" s="633"/>
      <c r="DK95" s="633"/>
      <c r="DL95" s="633"/>
      <c r="GH95" s="633"/>
      <c r="GI95" s="633"/>
      <c r="GJ95" s="633"/>
      <c r="GK95" s="633"/>
      <c r="GL95" s="633"/>
      <c r="GM95" s="633"/>
      <c r="GN95" s="633"/>
      <c r="GO95" s="633"/>
      <c r="GP95" s="633"/>
      <c r="GQ95" s="633"/>
      <c r="GR95" s="633"/>
      <c r="GS95" s="633"/>
      <c r="GT95" s="633"/>
      <c r="GU95" s="633"/>
      <c r="GV95" s="633"/>
    </row>
    <row r="96" spans="1:208" s="634" customFormat="1" ht="7.5" customHeight="1">
      <c r="A96" s="980"/>
      <c r="B96" s="2019"/>
      <c r="C96" s="2571"/>
      <c r="D96" s="2572"/>
      <c r="E96" s="2573" t="str">
        <f>'4.1Plan'!D214</f>
        <v>ML07-3</v>
      </c>
      <c r="F96" s="2574"/>
      <c r="G96" s="2586" t="s">
        <v>289</v>
      </c>
      <c r="H96" s="2587"/>
      <c r="I96" s="2588">
        <v>62337</v>
      </c>
      <c r="J96" s="2589"/>
      <c r="K96" s="2590">
        <f>I96-R96/2</f>
        <v>62300.5</v>
      </c>
      <c r="L96" s="2591"/>
      <c r="M96" s="1019"/>
      <c r="N96" s="1020" t="s">
        <v>30</v>
      </c>
      <c r="O96" s="2591">
        <f>I96+R96/2</f>
        <v>62373.5</v>
      </c>
      <c r="P96" s="2591"/>
      <c r="Q96" s="1095"/>
      <c r="R96" s="1056">
        <v>73</v>
      </c>
      <c r="S96" s="1057"/>
      <c r="T96" s="1024">
        <v>4</v>
      </c>
      <c r="U96" s="1023"/>
      <c r="V96" s="1025" t="s">
        <v>191</v>
      </c>
      <c r="W96" s="2684" t="s">
        <v>30</v>
      </c>
      <c r="X96" s="2685"/>
      <c r="Y96" s="1028">
        <f>2*E3</f>
        <v>30</v>
      </c>
      <c r="Z96" s="1029"/>
      <c r="AA96" s="1030"/>
      <c r="AB96" s="1031"/>
      <c r="AC96" s="1030"/>
      <c r="AD96" s="1032"/>
      <c r="AE96" s="1024">
        <f>(T96-2)*E3</f>
        <v>30</v>
      </c>
      <c r="AF96" s="1029"/>
      <c r="AG96" s="1030"/>
      <c r="AH96" s="1031"/>
      <c r="AI96" s="1030"/>
      <c r="AJ96" s="1032"/>
      <c r="AK96" s="997">
        <f>ROUND((Y96+AE96)/T96/$V$5,0)*T96</f>
        <v>32</v>
      </c>
      <c r="AL96" s="1029"/>
      <c r="AM96" s="1033"/>
      <c r="AN96" s="1031"/>
      <c r="AO96" s="1030"/>
      <c r="AP96" s="1032"/>
      <c r="AQ96" s="987">
        <f>ROUND((Y96+AE96)/T96/$V$6,0)*T96</f>
        <v>32</v>
      </c>
      <c r="AR96" s="1077"/>
      <c r="AS96" s="1081"/>
      <c r="AT96" s="1082"/>
      <c r="AU96" s="1081"/>
      <c r="AV96" s="1080"/>
      <c r="AW96" s="1024">
        <v>1</v>
      </c>
      <c r="AX96" s="1029"/>
      <c r="AY96" s="1030"/>
      <c r="AZ96" s="1031"/>
      <c r="BA96" s="1030"/>
      <c r="BB96" s="1032"/>
      <c r="BC96" s="997">
        <f>ROUND((AK96/T96)*$V$7,0)*T96</f>
        <v>8</v>
      </c>
      <c r="BD96" s="1029"/>
      <c r="BE96" s="1030"/>
      <c r="BF96" s="1031"/>
      <c r="BG96" s="1030"/>
      <c r="BH96" s="1032"/>
      <c r="BI96" s="997">
        <f>ROUND((AK96/T96)*$V$8,0)*T96</f>
        <v>8</v>
      </c>
      <c r="BJ96" s="1029"/>
      <c r="BK96" s="1030"/>
      <c r="BL96" s="1031"/>
      <c r="BM96" s="1030"/>
      <c r="BN96" s="1032"/>
      <c r="BO96" s="997">
        <f>T96*$V$9</f>
        <v>8</v>
      </c>
      <c r="BP96" s="1029"/>
      <c r="BQ96" s="1030"/>
      <c r="BR96" s="1031"/>
      <c r="BS96" s="1030"/>
      <c r="BT96" s="1032"/>
      <c r="BU96" s="1024"/>
      <c r="BV96" s="1029"/>
      <c r="BW96" s="1030"/>
      <c r="BX96" s="1031"/>
      <c r="BY96" s="1030"/>
      <c r="BZ96" s="1032"/>
      <c r="CA96" s="1035"/>
      <c r="CB96" s="1036"/>
      <c r="DI96" s="633"/>
      <c r="DJ96" s="633"/>
      <c r="DK96" s="633"/>
      <c r="DL96" s="633"/>
    </row>
    <row r="97" spans="1:208" s="634" customFormat="1" ht="7.5" customHeight="1">
      <c r="A97" s="1037"/>
      <c r="B97" s="2020"/>
      <c r="C97" s="2579"/>
      <c r="D97" s="2580"/>
      <c r="E97" s="2584"/>
      <c r="F97" s="2585"/>
      <c r="G97" s="2581" t="s">
        <v>142</v>
      </c>
      <c r="H97" s="2582"/>
      <c r="I97" s="2582"/>
      <c r="J97" s="2582"/>
      <c r="K97" s="2582"/>
      <c r="L97" s="2582"/>
      <c r="M97" s="2582"/>
      <c r="N97" s="2582"/>
      <c r="O97" s="2582"/>
      <c r="P97" s="2582"/>
      <c r="Q97" s="2583"/>
      <c r="R97" s="1039">
        <f>R96</f>
        <v>73</v>
      </c>
      <c r="S97" s="1040"/>
      <c r="T97" s="1041">
        <f>T96</f>
        <v>4</v>
      </c>
      <c r="U97" s="1040"/>
      <c r="V97" s="1042"/>
      <c r="W97" s="1043"/>
      <c r="X97" s="644"/>
      <c r="Y97" s="1044">
        <f>Y96</f>
        <v>30</v>
      </c>
      <c r="Z97" s="1045"/>
      <c r="AA97" s="1046">
        <f>'3.1Cost by Sub-contractors'!L22</f>
        <v>61.62</v>
      </c>
      <c r="AB97" s="1047"/>
      <c r="AC97" s="1046">
        <f>Y97*AA97</f>
        <v>1848.6</v>
      </c>
      <c r="AD97" s="1048"/>
      <c r="AE97" s="1041">
        <f>AE96</f>
        <v>30</v>
      </c>
      <c r="AF97" s="1045"/>
      <c r="AG97" s="1046">
        <f>'3.1Cost by Sub-contractors'!L23</f>
        <v>72.34</v>
      </c>
      <c r="AH97" s="1047"/>
      <c r="AI97" s="1046">
        <f>AE97*AG97</f>
        <v>2170.2000000000003</v>
      </c>
      <c r="AJ97" s="1048"/>
      <c r="AK97" s="1041">
        <f>AK96</f>
        <v>32</v>
      </c>
      <c r="AL97" s="1045"/>
      <c r="AM97" s="2671" t="str">
        <f>'3.1Cost by Sub-contractors'!L24</f>
        <v>-</v>
      </c>
      <c r="AN97" s="2672"/>
      <c r="AO97" s="2671" t="str">
        <f>'3.1Cost by Sub-contractors'!L24</f>
        <v>-</v>
      </c>
      <c r="AP97" s="2672"/>
      <c r="AQ97" s="1041">
        <f>AQ96</f>
        <v>32</v>
      </c>
      <c r="AR97" s="1045"/>
      <c r="AS97" s="1046">
        <f>'3.1Cost by Sub-contractors'!L25</f>
        <v>15.96</v>
      </c>
      <c r="AT97" s="1047"/>
      <c r="AU97" s="1046">
        <f>AQ97*AS97</f>
        <v>510.72</v>
      </c>
      <c r="AV97" s="1048"/>
      <c r="AW97" s="1041">
        <f>AW96</f>
        <v>1</v>
      </c>
      <c r="AX97" s="1045"/>
      <c r="AY97" s="1046">
        <f>'3.1Cost by Sub-contractors'!L26</f>
        <v>1072.75</v>
      </c>
      <c r="AZ97" s="1047"/>
      <c r="BA97" s="1046">
        <f>AW97*AY97</f>
        <v>1072.75</v>
      </c>
      <c r="BB97" s="1048"/>
      <c r="BC97" s="1041">
        <f>BC96</f>
        <v>8</v>
      </c>
      <c r="BD97" s="1045"/>
      <c r="BE97" s="1046">
        <f>'3.1Cost by Sub-contractors'!L27</f>
        <v>44.07</v>
      </c>
      <c r="BF97" s="1047"/>
      <c r="BG97" s="1046">
        <f>BC97*BE97</f>
        <v>352.56</v>
      </c>
      <c r="BH97" s="1048"/>
      <c r="BI97" s="1041">
        <f>BI96</f>
        <v>8</v>
      </c>
      <c r="BJ97" s="1045"/>
      <c r="BK97" s="1046">
        <f>'3.1Cost by Sub-contractors'!L28</f>
        <v>27.87</v>
      </c>
      <c r="BL97" s="1047"/>
      <c r="BM97" s="1046">
        <f>BI97*BK97</f>
        <v>222.96</v>
      </c>
      <c r="BN97" s="1048"/>
      <c r="BO97" s="1041">
        <f>BO96</f>
        <v>8</v>
      </c>
      <c r="BP97" s="1045"/>
      <c r="BQ97" s="1046">
        <f>'3.1Cost by Sub-contractors'!L29</f>
        <v>118.81</v>
      </c>
      <c r="BR97" s="1047"/>
      <c r="BS97" s="1046">
        <f>BO97*BQ97</f>
        <v>950.48</v>
      </c>
      <c r="BT97" s="1048"/>
      <c r="BU97" s="1041"/>
      <c r="BV97" s="1045"/>
      <c r="BW97" s="1046"/>
      <c r="BX97" s="1047"/>
      <c r="BY97" s="1046"/>
      <c r="BZ97" s="1048"/>
      <c r="CA97" s="1049"/>
      <c r="CB97" s="1050"/>
      <c r="CZ97" s="633"/>
      <c r="DA97" s="633"/>
      <c r="DB97" s="633"/>
      <c r="GH97" s="633"/>
      <c r="GI97" s="633"/>
      <c r="GJ97" s="633"/>
      <c r="GK97" s="633"/>
      <c r="GL97" s="633"/>
      <c r="GM97" s="633"/>
      <c r="GN97" s="633"/>
      <c r="GO97" s="633"/>
      <c r="GP97" s="633"/>
      <c r="GQ97" s="633"/>
      <c r="GR97" s="633"/>
      <c r="GS97" s="633"/>
      <c r="GT97" s="633"/>
      <c r="GU97" s="633"/>
      <c r="GV97" s="633"/>
      <c r="GW97" s="633"/>
      <c r="GX97" s="633"/>
      <c r="GY97" s="633"/>
      <c r="GZ97" s="633"/>
    </row>
    <row r="98" spans="1:208" ht="7.5" customHeight="1">
      <c r="A98" s="980"/>
      <c r="B98" s="2019"/>
      <c r="C98" s="2615" t="str">
        <f>'4.1Plan'!C223</f>
        <v>PKGA1</v>
      </c>
      <c r="D98" s="2616"/>
      <c r="E98" s="2575" t="str">
        <f>'4.1Plan'!D223</f>
        <v>MLA1-1</v>
      </c>
      <c r="F98" s="2576"/>
      <c r="G98" s="2674" t="s">
        <v>551</v>
      </c>
      <c r="H98" s="2675"/>
      <c r="I98" s="2676">
        <v>66200</v>
      </c>
      <c r="J98" s="2679"/>
      <c r="K98" s="2673">
        <f>I98-R98/2</f>
        <v>66163.5</v>
      </c>
      <c r="L98" s="2668"/>
      <c r="M98" s="1051"/>
      <c r="N98" s="1052" t="s">
        <v>30</v>
      </c>
      <c r="O98" s="2668">
        <f>I98+R98/2</f>
        <v>66236.5</v>
      </c>
      <c r="P98" s="2668"/>
      <c r="Q98" s="1096"/>
      <c r="R98" s="1074">
        <v>73</v>
      </c>
      <c r="S98" s="988"/>
      <c r="T98" s="987">
        <v>4</v>
      </c>
      <c r="U98" s="988"/>
      <c r="V98" s="989" t="s">
        <v>192</v>
      </c>
      <c r="W98" s="990">
        <v>10</v>
      </c>
      <c r="X98" s="1075"/>
      <c r="Y98" s="1076">
        <f>2*(W98+H3)</f>
        <v>34</v>
      </c>
      <c r="Z98" s="1077"/>
      <c r="AA98" s="1078"/>
      <c r="AB98" s="1079"/>
      <c r="AC98" s="1078"/>
      <c r="AD98" s="1080"/>
      <c r="AE98" s="987">
        <f>(T98-2)*(W98+H3)</f>
        <v>34</v>
      </c>
      <c r="AF98" s="1077"/>
      <c r="AG98" s="1078"/>
      <c r="AH98" s="1079"/>
      <c r="AI98" s="1078"/>
      <c r="AJ98" s="1080"/>
      <c r="AK98" s="997">
        <f>ROUND((Y98+AE98)/T98/$V$5,0)*T98</f>
        <v>36</v>
      </c>
      <c r="AL98" s="1077"/>
      <c r="AM98" s="1081"/>
      <c r="AN98" s="1079"/>
      <c r="AO98" s="1078"/>
      <c r="AP98" s="1080"/>
      <c r="AQ98" s="987">
        <f>ROUND((Y98+AE98)/T98/$V$6,0)*T98</f>
        <v>36</v>
      </c>
      <c r="AR98" s="1077"/>
      <c r="AS98" s="1081"/>
      <c r="AT98" s="1082"/>
      <c r="AU98" s="1081"/>
      <c r="AV98" s="1080"/>
      <c r="AW98" s="987">
        <v>1</v>
      </c>
      <c r="AX98" s="1077"/>
      <c r="AY98" s="1078"/>
      <c r="AZ98" s="1079"/>
      <c r="BA98" s="1078"/>
      <c r="BB98" s="1080"/>
      <c r="BC98" s="997">
        <f>ROUND((AK98/T98)*$V$7,0)*T98</f>
        <v>8</v>
      </c>
      <c r="BD98" s="1077"/>
      <c r="BE98" s="1078"/>
      <c r="BF98" s="1079"/>
      <c r="BG98" s="1078"/>
      <c r="BH98" s="1080"/>
      <c r="BI98" s="997">
        <f>ROUND((AK98/T98)*$V$8,0)*T98</f>
        <v>8</v>
      </c>
      <c r="BJ98" s="1077"/>
      <c r="BK98" s="1078"/>
      <c r="BL98" s="1079"/>
      <c r="BM98" s="1078"/>
      <c r="BN98" s="1080"/>
      <c r="BO98" s="987">
        <f>T98*$V$9</f>
        <v>8</v>
      </c>
      <c r="BP98" s="1077"/>
      <c r="BQ98" s="1078"/>
      <c r="BR98" s="1079"/>
      <c r="BS98" s="1078"/>
      <c r="BT98" s="1080"/>
      <c r="BU98" s="987"/>
      <c r="BV98" s="1077"/>
      <c r="BW98" s="1078"/>
      <c r="BX98" s="1079"/>
      <c r="BY98" s="1078"/>
      <c r="BZ98" s="1080"/>
      <c r="CA98" s="1099"/>
      <c r="CB98" s="1001"/>
      <c r="CC98" s="634"/>
      <c r="CD98" s="634"/>
      <c r="CE98" s="634"/>
      <c r="CF98" s="634"/>
      <c r="CG98" s="634"/>
      <c r="CH98" s="634"/>
      <c r="CI98" s="634"/>
      <c r="CJ98" s="634"/>
      <c r="CK98" s="634"/>
      <c r="CL98" s="634"/>
      <c r="CM98" s="634"/>
      <c r="CN98" s="634"/>
      <c r="CO98" s="634"/>
      <c r="CP98" s="634"/>
      <c r="CQ98" s="634"/>
      <c r="CR98" s="634"/>
      <c r="CS98" s="634"/>
      <c r="CT98" s="634"/>
      <c r="CU98" s="634"/>
      <c r="CV98" s="634"/>
      <c r="CW98" s="634"/>
      <c r="CX98" s="634"/>
      <c r="CY98" s="634"/>
      <c r="DC98" s="634"/>
      <c r="DD98" s="634"/>
      <c r="DE98" s="634"/>
      <c r="DF98" s="634"/>
      <c r="DG98" s="634"/>
      <c r="DH98" s="634"/>
      <c r="DI98" s="634"/>
      <c r="DJ98" s="634"/>
      <c r="DK98" s="634"/>
      <c r="DL98" s="634"/>
      <c r="DM98" s="634"/>
      <c r="DN98" s="634"/>
      <c r="DO98" s="634"/>
      <c r="DP98" s="634"/>
      <c r="DQ98" s="634"/>
      <c r="DR98" s="634"/>
      <c r="DS98" s="634"/>
      <c r="DT98" s="634"/>
      <c r="DU98" s="634"/>
      <c r="DV98" s="634"/>
      <c r="DW98" s="634"/>
      <c r="DX98" s="634"/>
      <c r="DY98" s="634"/>
      <c r="DZ98" s="634"/>
      <c r="EA98" s="634"/>
      <c r="EB98" s="634"/>
      <c r="EC98" s="634"/>
      <c r="ED98" s="634"/>
      <c r="EE98" s="634"/>
      <c r="EF98" s="634"/>
      <c r="EG98" s="634"/>
      <c r="EH98" s="634"/>
      <c r="EI98" s="634"/>
      <c r="EJ98" s="634"/>
      <c r="EK98" s="634"/>
      <c r="EL98" s="634"/>
      <c r="EM98" s="634"/>
      <c r="EN98" s="634"/>
      <c r="EO98" s="634"/>
      <c r="EP98" s="634"/>
      <c r="EQ98" s="634"/>
      <c r="ER98" s="634"/>
      <c r="ES98" s="634"/>
      <c r="ET98" s="634"/>
      <c r="EU98" s="634"/>
      <c r="EV98" s="634"/>
      <c r="EW98" s="634"/>
      <c r="EX98" s="634"/>
      <c r="EY98" s="634"/>
      <c r="EZ98" s="634"/>
      <c r="FA98" s="634"/>
      <c r="FB98" s="634"/>
      <c r="FC98" s="634"/>
      <c r="FD98" s="634"/>
      <c r="FE98" s="634"/>
      <c r="FF98" s="634"/>
      <c r="FG98" s="634"/>
      <c r="FH98" s="634"/>
      <c r="FI98" s="634"/>
      <c r="FJ98" s="634"/>
      <c r="FK98" s="634"/>
      <c r="FL98" s="634"/>
      <c r="FM98" s="634"/>
      <c r="FN98" s="634"/>
      <c r="FO98" s="634"/>
      <c r="FP98" s="634"/>
      <c r="FQ98" s="634"/>
      <c r="FR98" s="634"/>
      <c r="FS98" s="634"/>
      <c r="FT98" s="634"/>
      <c r="FU98" s="634"/>
      <c r="FV98" s="634"/>
      <c r="FW98" s="634"/>
      <c r="FX98" s="634"/>
      <c r="FY98" s="634"/>
      <c r="FZ98" s="634"/>
      <c r="GA98" s="634"/>
      <c r="GB98" s="634"/>
      <c r="GC98" s="634"/>
      <c r="GD98" s="634"/>
      <c r="GE98" s="634"/>
      <c r="GF98" s="634"/>
      <c r="GG98" s="634"/>
    </row>
    <row r="99" spans="1:208" ht="7.5" customHeight="1">
      <c r="A99" s="980"/>
      <c r="B99" s="2019"/>
      <c r="C99" s="2571"/>
      <c r="D99" s="2572"/>
      <c r="E99" s="2573"/>
      <c r="F99" s="2574"/>
      <c r="G99" s="2586" t="s">
        <v>290</v>
      </c>
      <c r="H99" s="2587"/>
      <c r="I99" s="2588">
        <v>68308</v>
      </c>
      <c r="J99" s="2589"/>
      <c r="K99" s="2590">
        <f>I99-R99/2</f>
        <v>68154.5</v>
      </c>
      <c r="L99" s="2591"/>
      <c r="M99" s="1019"/>
      <c r="N99" s="1020" t="s">
        <v>30</v>
      </c>
      <c r="O99" s="2591">
        <f>I99+R99/2</f>
        <v>68461.5</v>
      </c>
      <c r="P99" s="2591"/>
      <c r="Q99" s="1095"/>
      <c r="R99" s="1056">
        <v>307</v>
      </c>
      <c r="S99" s="1057"/>
      <c r="T99" s="1058">
        <v>10</v>
      </c>
      <c r="U99" s="1057"/>
      <c r="V99" s="1059" t="s">
        <v>192</v>
      </c>
      <c r="W99" s="1060">
        <v>13</v>
      </c>
      <c r="X99" s="1061"/>
      <c r="Y99" s="1062">
        <f>2*(W99+H3)</f>
        <v>40</v>
      </c>
      <c r="Z99" s="1063"/>
      <c r="AA99" s="1064"/>
      <c r="AB99" s="1065"/>
      <c r="AC99" s="1064"/>
      <c r="AD99" s="1066"/>
      <c r="AE99" s="1058">
        <f>(T99-2)*(W99+H3)</f>
        <v>160</v>
      </c>
      <c r="AF99" s="1063"/>
      <c r="AG99" s="1064"/>
      <c r="AH99" s="1065"/>
      <c r="AI99" s="1064"/>
      <c r="AJ99" s="1066"/>
      <c r="AK99" s="997">
        <f>ROUND((Y99+AE99)/T99/$V$5,0)*T99</f>
        <v>100</v>
      </c>
      <c r="AL99" s="1012"/>
      <c r="AM99" s="1016"/>
      <c r="AN99" s="1014"/>
      <c r="AO99" s="1013"/>
      <c r="AP99" s="1015"/>
      <c r="AQ99" s="997">
        <f>ROUND((Y99+AE99)/T99/$V$6,0)*T99</f>
        <v>100</v>
      </c>
      <c r="AR99" s="1012"/>
      <c r="AS99" s="1016"/>
      <c r="AT99" s="1017"/>
      <c r="AU99" s="1016"/>
      <c r="AV99" s="1015"/>
      <c r="AW99" s="1058">
        <v>1</v>
      </c>
      <c r="AX99" s="1063"/>
      <c r="AY99" s="1064"/>
      <c r="AZ99" s="1065"/>
      <c r="BA99" s="1064"/>
      <c r="BB99" s="1066"/>
      <c r="BC99" s="997">
        <f>ROUND((AK99/T99)*$V$7,0)*T99</f>
        <v>30</v>
      </c>
      <c r="BD99" s="1063"/>
      <c r="BE99" s="1064"/>
      <c r="BF99" s="1065"/>
      <c r="BG99" s="1064"/>
      <c r="BH99" s="1066"/>
      <c r="BI99" s="997">
        <f>ROUND((AK99/T99)*$V$8,0)*T99</f>
        <v>30</v>
      </c>
      <c r="BJ99" s="1063"/>
      <c r="BK99" s="1064"/>
      <c r="BL99" s="1065"/>
      <c r="BM99" s="1064"/>
      <c r="BN99" s="1066"/>
      <c r="BO99" s="1058">
        <f>T99*$V$9</f>
        <v>20</v>
      </c>
      <c r="BP99" s="1063"/>
      <c r="BQ99" s="1064"/>
      <c r="BR99" s="1065"/>
      <c r="BS99" s="1064"/>
      <c r="BT99" s="1066"/>
      <c r="BU99" s="1058"/>
      <c r="BV99" s="1063"/>
      <c r="BW99" s="1064"/>
      <c r="BX99" s="1065"/>
      <c r="BY99" s="1064"/>
      <c r="BZ99" s="1066"/>
      <c r="CA99" s="1069"/>
      <c r="CB99" s="1021"/>
      <c r="CC99" s="634"/>
      <c r="CD99" s="634"/>
      <c r="CE99" s="634"/>
      <c r="CF99" s="634"/>
      <c r="CG99" s="634"/>
      <c r="CH99" s="634"/>
      <c r="CI99" s="634"/>
      <c r="CJ99" s="634"/>
      <c r="CK99" s="634"/>
      <c r="CL99" s="634"/>
      <c r="CM99" s="634"/>
      <c r="CN99" s="634"/>
      <c r="CO99" s="634"/>
      <c r="CP99" s="634"/>
      <c r="CQ99" s="634"/>
      <c r="CR99" s="634"/>
      <c r="CS99" s="634"/>
      <c r="CT99" s="634"/>
      <c r="CU99" s="634"/>
      <c r="CV99" s="634"/>
      <c r="CW99" s="634"/>
      <c r="CX99" s="634"/>
      <c r="CY99" s="634"/>
      <c r="DC99" s="634"/>
      <c r="DD99" s="634"/>
      <c r="DE99" s="634"/>
      <c r="DF99" s="634"/>
      <c r="DG99" s="634"/>
      <c r="DH99" s="634"/>
      <c r="DI99" s="634"/>
      <c r="DJ99" s="634"/>
      <c r="DK99" s="634"/>
      <c r="DL99" s="634"/>
      <c r="DM99" s="634"/>
      <c r="DN99" s="634"/>
      <c r="DO99" s="634"/>
      <c r="DP99" s="634"/>
      <c r="DQ99" s="634"/>
      <c r="DR99" s="634"/>
      <c r="DS99" s="634"/>
      <c r="DT99" s="634"/>
      <c r="DU99" s="634"/>
      <c r="DV99" s="634"/>
      <c r="DW99" s="634"/>
      <c r="DX99" s="634"/>
      <c r="DY99" s="634"/>
      <c r="DZ99" s="634"/>
      <c r="EA99" s="634"/>
      <c r="EB99" s="634"/>
      <c r="EC99" s="634"/>
      <c r="ED99" s="634"/>
      <c r="EE99" s="634"/>
      <c r="EF99" s="634"/>
      <c r="EG99" s="634"/>
      <c r="EH99" s="634"/>
      <c r="EI99" s="634"/>
      <c r="EJ99" s="634"/>
      <c r="EK99" s="634"/>
      <c r="EL99" s="634"/>
      <c r="EM99" s="634"/>
      <c r="EN99" s="634"/>
      <c r="EO99" s="634"/>
      <c r="EP99" s="634"/>
      <c r="EQ99" s="634"/>
      <c r="ER99" s="634"/>
      <c r="ES99" s="634"/>
      <c r="ET99" s="634"/>
      <c r="EU99" s="634"/>
      <c r="EV99" s="634"/>
      <c r="EW99" s="634"/>
      <c r="EX99" s="634"/>
      <c r="EY99" s="634"/>
      <c r="EZ99" s="634"/>
      <c r="FA99" s="634"/>
      <c r="FB99" s="634"/>
      <c r="FC99" s="634"/>
      <c r="FD99" s="634"/>
      <c r="FE99" s="634"/>
      <c r="FF99" s="634"/>
      <c r="FG99" s="634"/>
      <c r="FH99" s="634"/>
      <c r="FI99" s="634"/>
      <c r="FJ99" s="634"/>
      <c r="FK99" s="634"/>
      <c r="FL99" s="634"/>
      <c r="FM99" s="634"/>
      <c r="FN99" s="634"/>
      <c r="FO99" s="634"/>
      <c r="FP99" s="634"/>
      <c r="FQ99" s="634"/>
      <c r="FR99" s="634"/>
      <c r="FS99" s="634"/>
      <c r="FT99" s="634"/>
      <c r="FU99" s="634"/>
      <c r="FV99" s="634"/>
      <c r="FW99" s="634"/>
      <c r="FX99" s="634"/>
      <c r="FY99" s="634"/>
      <c r="FZ99" s="634"/>
      <c r="GA99" s="634"/>
      <c r="GB99" s="634"/>
      <c r="GC99" s="634"/>
      <c r="GD99" s="634"/>
      <c r="GE99" s="634"/>
      <c r="GF99" s="634"/>
      <c r="GG99" s="634"/>
      <c r="GZ99" s="634"/>
    </row>
    <row r="100" spans="1:208" s="634" customFormat="1" ht="7.5" customHeight="1">
      <c r="A100" s="1037"/>
      <c r="B100" s="2020"/>
      <c r="C100" s="2577"/>
      <c r="D100" s="2578"/>
      <c r="E100" s="2584"/>
      <c r="F100" s="2585"/>
      <c r="G100" s="2581" t="s">
        <v>142</v>
      </c>
      <c r="H100" s="2582"/>
      <c r="I100" s="2582"/>
      <c r="J100" s="2582"/>
      <c r="K100" s="2582"/>
      <c r="L100" s="2582"/>
      <c r="M100" s="2582"/>
      <c r="N100" s="2582"/>
      <c r="O100" s="2582"/>
      <c r="P100" s="2582"/>
      <c r="Q100" s="2583"/>
      <c r="R100" s="1039">
        <f>SUM(R98:R99)</f>
        <v>380</v>
      </c>
      <c r="S100" s="1040"/>
      <c r="T100" s="1041">
        <f>SUM(T98:T99)</f>
        <v>14</v>
      </c>
      <c r="U100" s="1040"/>
      <c r="V100" s="1042"/>
      <c r="W100" s="1043"/>
      <c r="X100" s="644"/>
      <c r="Y100" s="1044">
        <f>SUM(Y98:Y99)</f>
        <v>74</v>
      </c>
      <c r="Z100" s="1045"/>
      <c r="AA100" s="1046">
        <f>'3.1Cost by Sub-contractors'!L22</f>
        <v>61.62</v>
      </c>
      <c r="AB100" s="1047"/>
      <c r="AC100" s="1046">
        <f>Y100*AA100</f>
        <v>4559.88</v>
      </c>
      <c r="AD100" s="1048"/>
      <c r="AE100" s="1041">
        <f>SUM(AE98:AE99)</f>
        <v>194</v>
      </c>
      <c r="AF100" s="1045"/>
      <c r="AG100" s="1046">
        <f>'3.1Cost by Sub-contractors'!L23</f>
        <v>72.34</v>
      </c>
      <c r="AH100" s="1047"/>
      <c r="AI100" s="1046">
        <f>AE100*AG100</f>
        <v>14033.960000000001</v>
      </c>
      <c r="AJ100" s="1048"/>
      <c r="AK100" s="1041">
        <f>SUM(AK98:AK99)</f>
        <v>136</v>
      </c>
      <c r="AL100" s="1045"/>
      <c r="AM100" s="2671" t="str">
        <f>'3.1Cost by Sub-contractors'!L24</f>
        <v>-</v>
      </c>
      <c r="AN100" s="2672"/>
      <c r="AO100" s="2671" t="str">
        <f>'3.1Cost by Sub-contractors'!L24</f>
        <v>-</v>
      </c>
      <c r="AP100" s="2672"/>
      <c r="AQ100" s="1041">
        <f>SUM(AQ98:AQ99)</f>
        <v>136</v>
      </c>
      <c r="AR100" s="1045"/>
      <c r="AS100" s="1046">
        <f>'3.1Cost by Sub-contractors'!L25</f>
        <v>15.96</v>
      </c>
      <c r="AT100" s="1047"/>
      <c r="AU100" s="1046">
        <f>AQ100*AS100</f>
        <v>2170.56</v>
      </c>
      <c r="AV100" s="1048"/>
      <c r="AW100" s="1041">
        <f>SUM(AW98:AW99)</f>
        <v>2</v>
      </c>
      <c r="AX100" s="1045"/>
      <c r="AY100" s="1046">
        <f>'3.1Cost by Sub-contractors'!L26</f>
        <v>1072.75</v>
      </c>
      <c r="AZ100" s="1047"/>
      <c r="BA100" s="1046">
        <f>AW100*AY100</f>
        <v>2145.5</v>
      </c>
      <c r="BB100" s="1048"/>
      <c r="BC100" s="1041">
        <f>SUM(BC98:BC99)</f>
        <v>38</v>
      </c>
      <c r="BD100" s="1045"/>
      <c r="BE100" s="1046">
        <f>'3.1Cost by Sub-contractors'!L27</f>
        <v>44.07</v>
      </c>
      <c r="BF100" s="1047"/>
      <c r="BG100" s="1046">
        <f>BC100*BE100</f>
        <v>1674.66</v>
      </c>
      <c r="BH100" s="1048"/>
      <c r="BI100" s="1041">
        <f>SUM(BI98:BI99)</f>
        <v>38</v>
      </c>
      <c r="BJ100" s="1045"/>
      <c r="BK100" s="1046">
        <f>'3.1Cost by Sub-contractors'!L28</f>
        <v>27.87</v>
      </c>
      <c r="BL100" s="1047"/>
      <c r="BM100" s="1046">
        <f>BI100*BK100</f>
        <v>1059.06</v>
      </c>
      <c r="BN100" s="1048"/>
      <c r="BO100" s="1041">
        <f>SUM(BO98:BO99)</f>
        <v>28</v>
      </c>
      <c r="BP100" s="1045"/>
      <c r="BQ100" s="1046">
        <f>'3.1Cost by Sub-contractors'!L29</f>
        <v>118.81</v>
      </c>
      <c r="BR100" s="1047"/>
      <c r="BS100" s="1046">
        <f>BO100*BQ100</f>
        <v>3326.6800000000003</v>
      </c>
      <c r="BT100" s="1048"/>
      <c r="BU100" s="1041"/>
      <c r="BV100" s="1045"/>
      <c r="BW100" s="1046"/>
      <c r="BX100" s="1047"/>
      <c r="BY100" s="1046"/>
      <c r="BZ100" s="1048"/>
      <c r="CA100" s="1049"/>
      <c r="CB100" s="1050"/>
      <c r="CC100" s="633"/>
      <c r="CD100" s="633"/>
      <c r="CE100" s="633"/>
      <c r="CF100" s="633"/>
      <c r="CG100" s="633"/>
      <c r="CH100" s="633"/>
      <c r="CI100" s="633"/>
      <c r="CJ100" s="633"/>
      <c r="CK100" s="633"/>
      <c r="CL100" s="633"/>
      <c r="CM100" s="633"/>
      <c r="CN100" s="633"/>
      <c r="CO100" s="633"/>
      <c r="CP100" s="633"/>
      <c r="CQ100" s="633"/>
      <c r="CR100" s="633"/>
      <c r="CS100" s="633"/>
      <c r="CT100" s="633"/>
      <c r="CU100" s="633"/>
      <c r="CV100" s="633"/>
      <c r="CW100" s="633"/>
      <c r="CX100" s="633"/>
      <c r="CY100" s="633"/>
      <c r="CZ100" s="633"/>
      <c r="DA100" s="633"/>
      <c r="DB100" s="633"/>
      <c r="DC100" s="633"/>
      <c r="DD100" s="633"/>
      <c r="DE100" s="633"/>
      <c r="DF100" s="633"/>
      <c r="DG100" s="633"/>
      <c r="DH100" s="633"/>
      <c r="DI100" s="633"/>
      <c r="DJ100" s="633"/>
      <c r="DK100" s="633"/>
      <c r="DL100" s="633"/>
      <c r="FY100" s="633"/>
      <c r="FZ100" s="633"/>
      <c r="GA100" s="633"/>
      <c r="GB100" s="633"/>
      <c r="GC100" s="633"/>
      <c r="GD100" s="633"/>
      <c r="GE100" s="633"/>
      <c r="GH100" s="633"/>
      <c r="GI100" s="633"/>
      <c r="GJ100" s="633"/>
      <c r="GK100" s="633"/>
      <c r="GL100" s="633"/>
      <c r="GM100" s="633"/>
      <c r="GN100" s="633"/>
      <c r="GO100" s="633"/>
      <c r="GP100" s="633"/>
      <c r="GQ100" s="633"/>
      <c r="GR100" s="633"/>
      <c r="GS100" s="633"/>
      <c r="GT100" s="633"/>
      <c r="GU100" s="633"/>
      <c r="GV100" s="633"/>
      <c r="GZ100" s="633"/>
    </row>
    <row r="101" spans="1:208" s="634" customFormat="1" ht="7.5" customHeight="1">
      <c r="A101" s="980"/>
      <c r="B101" s="2019"/>
      <c r="C101" s="2571"/>
      <c r="D101" s="2572"/>
      <c r="E101" s="2575" t="str">
        <f>'4.1Plan'!D233</f>
        <v>MLA1-2</v>
      </c>
      <c r="F101" s="2576"/>
      <c r="G101" s="2674" t="s">
        <v>291</v>
      </c>
      <c r="H101" s="2675"/>
      <c r="I101" s="2676">
        <v>71000</v>
      </c>
      <c r="J101" s="2679"/>
      <c r="K101" s="2673">
        <f>I101-R101/2</f>
        <v>70987.5</v>
      </c>
      <c r="L101" s="2668"/>
      <c r="M101" s="1051"/>
      <c r="N101" s="1052" t="s">
        <v>30</v>
      </c>
      <c r="O101" s="2668">
        <f>I101+R101/2</f>
        <v>71012.5</v>
      </c>
      <c r="P101" s="2668"/>
      <c r="Q101" s="1096"/>
      <c r="R101" s="1074">
        <v>25</v>
      </c>
      <c r="S101" s="988"/>
      <c r="T101" s="987">
        <v>2</v>
      </c>
      <c r="U101" s="988"/>
      <c r="V101" s="989" t="s">
        <v>192</v>
      </c>
      <c r="W101" s="990">
        <v>15</v>
      </c>
      <c r="X101" s="988"/>
      <c r="Y101" s="1076">
        <f>2*(W101+H3)</f>
        <v>44</v>
      </c>
      <c r="Z101" s="1077"/>
      <c r="AA101" s="1078"/>
      <c r="AB101" s="1079"/>
      <c r="AC101" s="1078"/>
      <c r="AD101" s="1080"/>
      <c r="AE101" s="987"/>
      <c r="AF101" s="1077"/>
      <c r="AG101" s="1078"/>
      <c r="AH101" s="1079"/>
      <c r="AI101" s="1078"/>
      <c r="AJ101" s="1080"/>
      <c r="AK101" s="987">
        <f>ROUND((Y101+AE101)/T101/$V$5,0)*T101</f>
        <v>22</v>
      </c>
      <c r="AL101" s="1077"/>
      <c r="AM101" s="1081"/>
      <c r="AN101" s="1079"/>
      <c r="AO101" s="1078"/>
      <c r="AP101" s="1080"/>
      <c r="AQ101" s="987">
        <f>ROUND((Y101+AE101)/T101/$V$6,0)*T101</f>
        <v>22</v>
      </c>
      <c r="AR101" s="1077"/>
      <c r="AS101" s="1081"/>
      <c r="AT101" s="1082"/>
      <c r="AU101" s="1081"/>
      <c r="AV101" s="1080"/>
      <c r="AW101" s="987"/>
      <c r="AX101" s="1077"/>
      <c r="AY101" s="1078"/>
      <c r="AZ101" s="1079"/>
      <c r="BA101" s="1078"/>
      <c r="BB101" s="1080"/>
      <c r="BC101" s="997">
        <f>ROUND((AK101/T101)*$V$7,0)*T101</f>
        <v>6</v>
      </c>
      <c r="BD101" s="1077"/>
      <c r="BE101" s="1078"/>
      <c r="BF101" s="1079"/>
      <c r="BG101" s="1078"/>
      <c r="BH101" s="1080"/>
      <c r="BI101" s="997">
        <f>ROUND((AK101/T101)*$V$8,0)*T101</f>
        <v>6</v>
      </c>
      <c r="BJ101" s="1077"/>
      <c r="BK101" s="1078"/>
      <c r="BL101" s="1079"/>
      <c r="BM101" s="1078"/>
      <c r="BN101" s="1080"/>
      <c r="BO101" s="987">
        <f>T101*$V$9</f>
        <v>4</v>
      </c>
      <c r="BP101" s="1077"/>
      <c r="BQ101" s="1078"/>
      <c r="BR101" s="1079"/>
      <c r="BS101" s="1078"/>
      <c r="BT101" s="1080"/>
      <c r="BU101" s="987"/>
      <c r="BV101" s="1077"/>
      <c r="BW101" s="1078"/>
      <c r="BX101" s="1079"/>
      <c r="BY101" s="1078"/>
      <c r="BZ101" s="1080"/>
      <c r="CA101" s="1000"/>
      <c r="CB101" s="1001"/>
      <c r="CC101" s="633"/>
      <c r="CD101" s="633"/>
      <c r="CE101" s="633"/>
      <c r="CF101" s="633"/>
      <c r="CG101" s="633"/>
      <c r="CH101" s="633"/>
      <c r="CI101" s="633"/>
      <c r="CJ101" s="633"/>
      <c r="CK101" s="633"/>
      <c r="CL101" s="633"/>
      <c r="CM101" s="633"/>
      <c r="CN101" s="633"/>
      <c r="CO101" s="633"/>
      <c r="CP101" s="633"/>
      <c r="CQ101" s="633"/>
      <c r="CR101" s="633"/>
      <c r="CS101" s="633"/>
      <c r="CT101" s="633"/>
      <c r="CU101" s="633"/>
      <c r="CV101" s="633"/>
      <c r="CW101" s="633"/>
      <c r="CX101" s="633"/>
      <c r="CY101" s="633"/>
      <c r="CZ101" s="633"/>
      <c r="DA101" s="633"/>
      <c r="DB101" s="633"/>
      <c r="DC101" s="633"/>
      <c r="DD101" s="633"/>
      <c r="DE101" s="633"/>
      <c r="DF101" s="633"/>
    </row>
    <row r="102" spans="1:208" s="634" customFormat="1" ht="7.5" customHeight="1">
      <c r="A102" s="980"/>
      <c r="B102" s="2019"/>
      <c r="C102" s="2571"/>
      <c r="D102" s="2572"/>
      <c r="E102" s="2573"/>
      <c r="F102" s="2574"/>
      <c r="G102" s="2592" t="s">
        <v>292</v>
      </c>
      <c r="H102" s="2593"/>
      <c r="I102" s="2594">
        <v>74312</v>
      </c>
      <c r="J102" s="2595"/>
      <c r="K102" s="2596">
        <f>I102-R102/2</f>
        <v>74240</v>
      </c>
      <c r="L102" s="2597"/>
      <c r="M102" s="1002"/>
      <c r="N102" s="1003" t="s">
        <v>30</v>
      </c>
      <c r="O102" s="2597">
        <f>I102+R102/2</f>
        <v>74384</v>
      </c>
      <c r="P102" s="2597"/>
      <c r="Q102" s="1097"/>
      <c r="R102" s="1005">
        <v>144</v>
      </c>
      <c r="S102" s="1006"/>
      <c r="T102" s="1007">
        <v>5</v>
      </c>
      <c r="U102" s="1006"/>
      <c r="V102" s="1008" t="s">
        <v>192</v>
      </c>
      <c r="W102" s="1009">
        <v>15</v>
      </c>
      <c r="X102" s="1006"/>
      <c r="Y102" s="1011">
        <f>2*(W102+H3)</f>
        <v>44</v>
      </c>
      <c r="Z102" s="1012"/>
      <c r="AA102" s="1013"/>
      <c r="AB102" s="1014"/>
      <c r="AC102" s="1013"/>
      <c r="AD102" s="1015"/>
      <c r="AE102" s="1007">
        <f>(T102-2)*(W102+H3)</f>
        <v>66</v>
      </c>
      <c r="AF102" s="1012"/>
      <c r="AG102" s="1013"/>
      <c r="AH102" s="1014"/>
      <c r="AI102" s="1013"/>
      <c r="AJ102" s="1015"/>
      <c r="AK102" s="997">
        <f>ROUND((Y102+AE102)/T102/$V$5,0)*T102</f>
        <v>55</v>
      </c>
      <c r="AL102" s="1012"/>
      <c r="AM102" s="1016"/>
      <c r="AN102" s="1014"/>
      <c r="AO102" s="1013"/>
      <c r="AP102" s="1015"/>
      <c r="AQ102" s="997">
        <f>ROUND((Y102+AE102)/T102/$V$6,0)*T102</f>
        <v>55</v>
      </c>
      <c r="AR102" s="1012"/>
      <c r="AS102" s="1016"/>
      <c r="AT102" s="1017"/>
      <c r="AU102" s="1016"/>
      <c r="AV102" s="1015"/>
      <c r="AW102" s="1007">
        <v>1</v>
      </c>
      <c r="AX102" s="1012"/>
      <c r="AY102" s="1013"/>
      <c r="AZ102" s="1014"/>
      <c r="BA102" s="1013"/>
      <c r="BB102" s="1015"/>
      <c r="BC102" s="997">
        <f>ROUND((AK102/T102)*$V$7,0)*T102</f>
        <v>15</v>
      </c>
      <c r="BD102" s="1012"/>
      <c r="BE102" s="1013"/>
      <c r="BF102" s="1014"/>
      <c r="BG102" s="1013"/>
      <c r="BH102" s="1015"/>
      <c r="BI102" s="997">
        <f>ROUND((AK102/T102)*$V$8,0)*T102</f>
        <v>15</v>
      </c>
      <c r="BJ102" s="1012"/>
      <c r="BK102" s="1013"/>
      <c r="BL102" s="1014"/>
      <c r="BM102" s="1013"/>
      <c r="BN102" s="1015"/>
      <c r="BO102" s="1007">
        <f>T102*$V$9</f>
        <v>10</v>
      </c>
      <c r="BP102" s="1012"/>
      <c r="BQ102" s="1013"/>
      <c r="BR102" s="1014"/>
      <c r="BS102" s="1013"/>
      <c r="BT102" s="1015"/>
      <c r="BU102" s="1007"/>
      <c r="BV102" s="1012"/>
      <c r="BW102" s="1013"/>
      <c r="BX102" s="1014"/>
      <c r="BY102" s="1013"/>
      <c r="BZ102" s="1015"/>
      <c r="CA102" s="1018"/>
      <c r="CB102" s="1004"/>
      <c r="CC102" s="633"/>
      <c r="CD102" s="633"/>
      <c r="CE102" s="633"/>
      <c r="CF102" s="633"/>
      <c r="CG102" s="633"/>
      <c r="CH102" s="633"/>
      <c r="CI102" s="633"/>
      <c r="CJ102" s="633"/>
      <c r="CK102" s="633"/>
      <c r="CL102" s="633"/>
      <c r="CM102" s="633"/>
      <c r="CN102" s="633"/>
      <c r="CO102" s="633"/>
      <c r="CP102" s="633"/>
      <c r="CQ102" s="633"/>
      <c r="CR102" s="633"/>
      <c r="CS102" s="633"/>
      <c r="CT102" s="633"/>
      <c r="CU102" s="633"/>
      <c r="CV102" s="633"/>
      <c r="CW102" s="633"/>
      <c r="CX102" s="633"/>
      <c r="CY102" s="633"/>
      <c r="CZ102" s="633"/>
      <c r="DA102" s="633"/>
      <c r="DB102" s="633"/>
      <c r="DC102" s="633"/>
      <c r="DD102" s="633"/>
    </row>
    <row r="103" spans="1:208" s="634" customFormat="1" ht="7.5" customHeight="1">
      <c r="A103" s="980"/>
      <c r="B103" s="2019"/>
      <c r="C103" s="2571"/>
      <c r="D103" s="2572"/>
      <c r="E103" s="2573"/>
      <c r="F103" s="2574"/>
      <c r="G103" s="2586" t="s">
        <v>293</v>
      </c>
      <c r="H103" s="2587"/>
      <c r="I103" s="2588">
        <v>74879</v>
      </c>
      <c r="J103" s="2589"/>
      <c r="K103" s="2590">
        <f>I103-R103/2</f>
        <v>74867</v>
      </c>
      <c r="L103" s="2591"/>
      <c r="M103" s="1019"/>
      <c r="N103" s="1020" t="s">
        <v>30</v>
      </c>
      <c r="O103" s="2591">
        <f>I103+R103/2</f>
        <v>74891</v>
      </c>
      <c r="P103" s="2591"/>
      <c r="Q103" s="1095"/>
      <c r="R103" s="1056">
        <v>24</v>
      </c>
      <c r="S103" s="1057"/>
      <c r="T103" s="1058">
        <v>2</v>
      </c>
      <c r="U103" s="1057"/>
      <c r="V103" s="1059" t="s">
        <v>192</v>
      </c>
      <c r="W103" s="1060">
        <v>15</v>
      </c>
      <c r="X103" s="1057"/>
      <c r="Y103" s="1062">
        <f>2*(W103+H3)</f>
        <v>44</v>
      </c>
      <c r="Z103" s="1063"/>
      <c r="AA103" s="1064"/>
      <c r="AB103" s="1065"/>
      <c r="AC103" s="1064"/>
      <c r="AD103" s="1066"/>
      <c r="AE103" s="1058"/>
      <c r="AF103" s="1063"/>
      <c r="AG103" s="1064"/>
      <c r="AH103" s="1065"/>
      <c r="AI103" s="1064"/>
      <c r="AJ103" s="1066"/>
      <c r="AK103" s="1100">
        <f>ROUND((Y103+AE103)/T103/$V$5,0)*T103</f>
        <v>22</v>
      </c>
      <c r="AL103" s="1063"/>
      <c r="AM103" s="1067"/>
      <c r="AN103" s="1065"/>
      <c r="AO103" s="1064"/>
      <c r="AP103" s="1066"/>
      <c r="AQ103" s="1083">
        <f>ROUND((Y103+AE103)/T103/$V$6,0)*T103</f>
        <v>22</v>
      </c>
      <c r="AR103" s="1029"/>
      <c r="AS103" s="1030"/>
      <c r="AT103" s="1031"/>
      <c r="AU103" s="1030"/>
      <c r="AV103" s="1032"/>
      <c r="AW103" s="1058"/>
      <c r="AX103" s="1063"/>
      <c r="AY103" s="1064"/>
      <c r="AZ103" s="1065"/>
      <c r="BA103" s="1064"/>
      <c r="BB103" s="1066"/>
      <c r="BC103" s="997">
        <f>ROUND((AK103/T103)*$V$7,0)*T103</f>
        <v>6</v>
      </c>
      <c r="BD103" s="1063"/>
      <c r="BE103" s="1064"/>
      <c r="BF103" s="1065"/>
      <c r="BG103" s="1064"/>
      <c r="BH103" s="1066"/>
      <c r="BI103" s="997">
        <f>ROUND((AK103/T103)*$V$8,0)*T103</f>
        <v>6</v>
      </c>
      <c r="BJ103" s="1063"/>
      <c r="BK103" s="1064"/>
      <c r="BL103" s="1065"/>
      <c r="BM103" s="1064"/>
      <c r="BN103" s="1066"/>
      <c r="BO103" s="1058">
        <f>T103*$V$9</f>
        <v>4</v>
      </c>
      <c r="BP103" s="1063"/>
      <c r="BQ103" s="1064"/>
      <c r="BR103" s="1065"/>
      <c r="BS103" s="1064"/>
      <c r="BT103" s="1066"/>
      <c r="BU103" s="1058"/>
      <c r="BV103" s="1063"/>
      <c r="BW103" s="1064"/>
      <c r="BX103" s="1065"/>
      <c r="BY103" s="1064"/>
      <c r="BZ103" s="1066"/>
      <c r="CA103" s="1069"/>
      <c r="CB103" s="1021"/>
      <c r="CC103" s="633"/>
      <c r="CD103" s="633"/>
      <c r="CE103" s="633"/>
      <c r="CF103" s="633"/>
      <c r="CG103" s="633"/>
      <c r="CH103" s="633"/>
      <c r="CI103" s="633"/>
      <c r="CJ103" s="633"/>
      <c r="CK103" s="633"/>
      <c r="CL103" s="633"/>
      <c r="CM103" s="633"/>
      <c r="CN103" s="633"/>
      <c r="CO103" s="633"/>
      <c r="CP103" s="633"/>
      <c r="CQ103" s="633"/>
      <c r="CR103" s="633"/>
      <c r="CS103" s="633"/>
      <c r="CT103" s="633"/>
      <c r="CU103" s="633"/>
      <c r="CV103" s="633"/>
      <c r="CW103" s="633"/>
      <c r="CX103" s="633"/>
      <c r="CY103" s="633"/>
      <c r="CZ103" s="633"/>
      <c r="DA103" s="633"/>
      <c r="DB103" s="633"/>
      <c r="DC103" s="633"/>
      <c r="DD103" s="633"/>
    </row>
    <row r="104" spans="1:208" s="634" customFormat="1" ht="7.5" customHeight="1">
      <c r="A104" s="980"/>
      <c r="B104" s="2019"/>
      <c r="C104" s="2571"/>
      <c r="D104" s="2572"/>
      <c r="E104" s="2686"/>
      <c r="F104" s="2687"/>
      <c r="G104" s="2581" t="s">
        <v>142</v>
      </c>
      <c r="H104" s="2582"/>
      <c r="I104" s="2582"/>
      <c r="J104" s="2582"/>
      <c r="K104" s="2582"/>
      <c r="L104" s="2582"/>
      <c r="M104" s="2582"/>
      <c r="N104" s="2582"/>
      <c r="O104" s="2582"/>
      <c r="P104" s="2582"/>
      <c r="Q104" s="2583"/>
      <c r="R104" s="1039">
        <f>SUM(R101:R103)</f>
        <v>193</v>
      </c>
      <c r="S104" s="1040"/>
      <c r="T104" s="1101">
        <f>SUM(T101:T103)</f>
        <v>9</v>
      </c>
      <c r="U104" s="1102"/>
      <c r="V104" s="1103"/>
      <c r="W104" s="1104"/>
      <c r="X104" s="1102"/>
      <c r="Y104" s="1105">
        <f>SUM(Y101:Y103)</f>
        <v>132</v>
      </c>
      <c r="Z104" s="1106"/>
      <c r="AA104" s="1107">
        <f>'3.1Cost by Sub-contractors'!L22</f>
        <v>61.62</v>
      </c>
      <c r="AB104" s="1108"/>
      <c r="AC104" s="1046">
        <f>Y104*AA104</f>
        <v>8133.8399999999992</v>
      </c>
      <c r="AD104" s="1109"/>
      <c r="AE104" s="1101">
        <f>SUM(AE101:AE103)</f>
        <v>66</v>
      </c>
      <c r="AF104" s="1106"/>
      <c r="AG104" s="1107">
        <f>'3.1Cost by Sub-contractors'!L23</f>
        <v>72.34</v>
      </c>
      <c r="AH104" s="1108"/>
      <c r="AI104" s="1046">
        <f>AE104*AG104</f>
        <v>4774.4400000000005</v>
      </c>
      <c r="AJ104" s="1109"/>
      <c r="AK104" s="1101">
        <f>SUM(AK101:AK103)</f>
        <v>99</v>
      </c>
      <c r="AL104" s="1106"/>
      <c r="AM104" s="2689" t="str">
        <f>'3.1Cost by Sub-contractors'!L24</f>
        <v>-</v>
      </c>
      <c r="AN104" s="2690"/>
      <c r="AO104" s="2689" t="str">
        <f>'3.1Cost by Sub-contractors'!L24</f>
        <v>-</v>
      </c>
      <c r="AP104" s="2690"/>
      <c r="AQ104" s="1041">
        <f>SUM(AQ101:AQ103)</f>
        <v>99</v>
      </c>
      <c r="AR104" s="1045"/>
      <c r="AS104" s="1046">
        <f>'3.1Cost by Sub-contractors'!L25</f>
        <v>15.96</v>
      </c>
      <c r="AT104" s="1047"/>
      <c r="AU104" s="1046">
        <f>AQ104*AS104</f>
        <v>1580.0400000000002</v>
      </c>
      <c r="AV104" s="1048"/>
      <c r="AW104" s="1101">
        <f>SUM(AW101:AW103)</f>
        <v>1</v>
      </c>
      <c r="AX104" s="1106"/>
      <c r="AY104" s="1107">
        <f>'3.1Cost by Sub-contractors'!L26</f>
        <v>1072.75</v>
      </c>
      <c r="AZ104" s="1108"/>
      <c r="BA104" s="1046">
        <f>AW104*AY104</f>
        <v>1072.75</v>
      </c>
      <c r="BB104" s="1109"/>
      <c r="BC104" s="1041">
        <f>SUM(BC101:BC103)</f>
        <v>27</v>
      </c>
      <c r="BD104" s="1106"/>
      <c r="BE104" s="1107">
        <f>'3.1Cost by Sub-contractors'!L27</f>
        <v>44.07</v>
      </c>
      <c r="BF104" s="1108"/>
      <c r="BG104" s="1046">
        <f>BC104*BE104</f>
        <v>1189.8900000000001</v>
      </c>
      <c r="BH104" s="1109"/>
      <c r="BI104" s="1041">
        <f>SUM(BI101:BI103)</f>
        <v>27</v>
      </c>
      <c r="BJ104" s="1106"/>
      <c r="BK104" s="1107">
        <f>'3.1Cost by Sub-contractors'!L28</f>
        <v>27.87</v>
      </c>
      <c r="BL104" s="1108"/>
      <c r="BM104" s="1046">
        <f>BI104*BK104</f>
        <v>752.49</v>
      </c>
      <c r="BN104" s="1109"/>
      <c r="BO104" s="1041">
        <f>SUM(BO101:BO103)</f>
        <v>18</v>
      </c>
      <c r="BP104" s="1106"/>
      <c r="BQ104" s="1107">
        <f>'3.1Cost by Sub-contractors'!L29</f>
        <v>118.81</v>
      </c>
      <c r="BR104" s="1108"/>
      <c r="BS104" s="1046">
        <f>BO104*BQ104</f>
        <v>2138.58</v>
      </c>
      <c r="BT104" s="1109"/>
      <c r="BU104" s="1101"/>
      <c r="BV104" s="1106"/>
      <c r="BW104" s="1107"/>
      <c r="BX104" s="1108"/>
      <c r="BY104" s="1046"/>
      <c r="BZ104" s="1109"/>
      <c r="CA104" s="1049"/>
      <c r="CB104" s="1050"/>
      <c r="CC104" s="633"/>
      <c r="CD104" s="633"/>
      <c r="CE104" s="633"/>
      <c r="CF104" s="633"/>
      <c r="CG104" s="633"/>
      <c r="CH104" s="633"/>
      <c r="CI104" s="633"/>
      <c r="CJ104" s="633"/>
      <c r="CK104" s="633"/>
      <c r="CL104" s="633"/>
      <c r="CM104" s="633"/>
      <c r="CN104" s="633"/>
      <c r="CO104" s="633"/>
      <c r="CP104" s="633"/>
      <c r="CQ104" s="633"/>
      <c r="CR104" s="633"/>
      <c r="CS104" s="633"/>
      <c r="CT104" s="633"/>
      <c r="CU104" s="633"/>
      <c r="CV104" s="633"/>
      <c r="CW104" s="633"/>
      <c r="CX104" s="633"/>
      <c r="CY104" s="633"/>
      <c r="CZ104" s="633"/>
      <c r="DA104" s="633"/>
      <c r="DB104" s="633"/>
      <c r="DC104" s="633"/>
      <c r="DD104" s="633"/>
      <c r="DE104" s="633"/>
      <c r="DF104" s="633"/>
      <c r="DG104" s="633"/>
      <c r="DH104" s="633"/>
      <c r="DI104" s="633"/>
      <c r="DJ104" s="633"/>
      <c r="DK104" s="633"/>
      <c r="DL104" s="633"/>
      <c r="DM104" s="633"/>
      <c r="DN104" s="633"/>
      <c r="DO104" s="633"/>
      <c r="DP104" s="633"/>
      <c r="DQ104" s="633"/>
      <c r="DR104" s="633"/>
      <c r="DS104" s="633"/>
      <c r="DT104" s="633"/>
      <c r="DU104" s="633"/>
      <c r="DV104" s="633"/>
      <c r="DW104" s="633"/>
      <c r="DX104" s="633"/>
      <c r="DY104" s="633"/>
      <c r="DZ104" s="633"/>
      <c r="EA104" s="633"/>
      <c r="EB104" s="633"/>
      <c r="EC104" s="633"/>
      <c r="ED104" s="633"/>
      <c r="EE104" s="633"/>
      <c r="EF104" s="633"/>
      <c r="EG104" s="633"/>
      <c r="EH104" s="633"/>
      <c r="EI104" s="633"/>
      <c r="EJ104" s="633"/>
      <c r="EK104" s="633"/>
      <c r="EL104" s="633"/>
      <c r="EM104" s="633"/>
      <c r="EN104" s="633"/>
      <c r="EO104" s="633"/>
      <c r="EP104" s="633"/>
      <c r="EQ104" s="633"/>
      <c r="ER104" s="633"/>
      <c r="ES104" s="633"/>
      <c r="ET104" s="633"/>
      <c r="EU104" s="633"/>
      <c r="EV104" s="633"/>
      <c r="EW104" s="633"/>
      <c r="EX104" s="633"/>
      <c r="EY104" s="633"/>
      <c r="EZ104" s="633"/>
      <c r="FA104" s="633"/>
      <c r="FB104" s="633"/>
      <c r="FC104" s="633"/>
      <c r="FD104" s="633"/>
      <c r="FE104" s="633"/>
      <c r="FF104" s="633"/>
      <c r="FG104" s="633"/>
      <c r="FH104" s="633"/>
      <c r="FI104" s="633"/>
      <c r="FJ104" s="633"/>
      <c r="FK104" s="633"/>
      <c r="FL104" s="633"/>
      <c r="FM104" s="633"/>
      <c r="FN104" s="633"/>
      <c r="FO104" s="633"/>
      <c r="FP104" s="633"/>
      <c r="FQ104" s="633"/>
      <c r="FR104" s="633"/>
      <c r="FS104" s="633"/>
      <c r="FT104" s="633"/>
      <c r="FU104" s="633"/>
      <c r="FV104" s="633"/>
      <c r="FW104" s="633"/>
      <c r="FX104" s="633"/>
      <c r="FY104" s="633"/>
      <c r="FZ104" s="633"/>
      <c r="GA104" s="633"/>
      <c r="GB104" s="633"/>
      <c r="GC104" s="633"/>
      <c r="GD104" s="633"/>
      <c r="GE104" s="633"/>
      <c r="GG104" s="633"/>
      <c r="GH104" s="633"/>
      <c r="GI104" s="633"/>
      <c r="GJ104" s="633"/>
      <c r="GK104" s="633"/>
      <c r="GL104" s="633"/>
      <c r="GM104" s="633"/>
      <c r="GN104" s="633"/>
      <c r="GO104" s="633"/>
      <c r="GP104" s="633"/>
      <c r="GQ104" s="633"/>
      <c r="GR104" s="633"/>
    </row>
    <row r="105" spans="1:208" ht="7.5" customHeight="1">
      <c r="A105" s="980"/>
      <c r="B105" s="2019"/>
      <c r="C105" s="2571"/>
      <c r="D105" s="2572"/>
      <c r="E105" s="2575" t="str">
        <f>'4.1Plan'!D243</f>
        <v>MLA1-3</v>
      </c>
      <c r="F105" s="2576"/>
      <c r="G105" s="2674" t="s">
        <v>294</v>
      </c>
      <c r="H105" s="2675"/>
      <c r="I105" s="2676">
        <v>79212</v>
      </c>
      <c r="J105" s="2679"/>
      <c r="K105" s="2673">
        <f>I105-R105/2</f>
        <v>79195.5</v>
      </c>
      <c r="L105" s="2668"/>
      <c r="M105" s="1051"/>
      <c r="N105" s="1052" t="s">
        <v>30</v>
      </c>
      <c r="O105" s="2668">
        <f>I105+R105/2</f>
        <v>79228.5</v>
      </c>
      <c r="P105" s="2668"/>
      <c r="Q105" s="1096"/>
      <c r="R105" s="1074">
        <v>33</v>
      </c>
      <c r="S105" s="988"/>
      <c r="T105" s="1110">
        <v>2</v>
      </c>
      <c r="U105" s="1111"/>
      <c r="V105" s="1112" t="s">
        <v>192</v>
      </c>
      <c r="W105" s="1113">
        <v>15</v>
      </c>
      <c r="X105" s="1111"/>
      <c r="Y105" s="1114">
        <f>2*(W105+H3)</f>
        <v>44</v>
      </c>
      <c r="Z105" s="1115"/>
      <c r="AA105" s="1116"/>
      <c r="AB105" s="1117"/>
      <c r="AC105" s="1116"/>
      <c r="AD105" s="1118"/>
      <c r="AE105" s="1110"/>
      <c r="AF105" s="1115"/>
      <c r="AG105" s="1116"/>
      <c r="AH105" s="1117"/>
      <c r="AI105" s="1116"/>
      <c r="AJ105" s="1118"/>
      <c r="AK105" s="987">
        <f>ROUND((Y105+AE105)/T105/$V$5,0)*T105</f>
        <v>22</v>
      </c>
      <c r="AL105" s="1115"/>
      <c r="AM105" s="1119"/>
      <c r="AN105" s="1117"/>
      <c r="AO105" s="1116"/>
      <c r="AP105" s="1118"/>
      <c r="AQ105" s="987">
        <f>ROUND((Y105+AE105)/T105/$V$6,0)*T105</f>
        <v>22</v>
      </c>
      <c r="AR105" s="1077"/>
      <c r="AS105" s="1081"/>
      <c r="AT105" s="1082"/>
      <c r="AU105" s="1081"/>
      <c r="AV105" s="1080"/>
      <c r="AW105" s="1110"/>
      <c r="AX105" s="1115"/>
      <c r="AY105" s="1116"/>
      <c r="AZ105" s="1117"/>
      <c r="BA105" s="1116"/>
      <c r="BB105" s="1118"/>
      <c r="BC105" s="997">
        <f>ROUND((AK105/T105)*$V$7,0)*T105</f>
        <v>6</v>
      </c>
      <c r="BD105" s="1115"/>
      <c r="BE105" s="1116"/>
      <c r="BF105" s="1117"/>
      <c r="BG105" s="1116"/>
      <c r="BH105" s="1118"/>
      <c r="BI105" s="997">
        <f>ROUND((AK105/T105)*$V$8,0)*T105</f>
        <v>6</v>
      </c>
      <c r="BJ105" s="1115"/>
      <c r="BK105" s="1116"/>
      <c r="BL105" s="1117"/>
      <c r="BM105" s="1116"/>
      <c r="BN105" s="1118"/>
      <c r="BO105" s="1110">
        <f>T105*$V$9</f>
        <v>4</v>
      </c>
      <c r="BP105" s="1115"/>
      <c r="BQ105" s="1116"/>
      <c r="BR105" s="1117"/>
      <c r="BS105" s="1116"/>
      <c r="BT105" s="1118"/>
      <c r="BU105" s="1110"/>
      <c r="BV105" s="1115"/>
      <c r="BW105" s="1116"/>
      <c r="BX105" s="1117"/>
      <c r="BY105" s="1116"/>
      <c r="BZ105" s="1118"/>
      <c r="CA105" s="1120"/>
      <c r="CB105" s="1073"/>
      <c r="CC105" s="634"/>
      <c r="CD105" s="634"/>
      <c r="CE105" s="634"/>
      <c r="CF105" s="634"/>
      <c r="CG105" s="634"/>
      <c r="CH105" s="634"/>
      <c r="CI105" s="634"/>
      <c r="CJ105" s="634"/>
      <c r="CK105" s="634"/>
      <c r="CL105" s="634"/>
      <c r="CM105" s="634"/>
      <c r="CN105" s="634"/>
      <c r="CO105" s="634"/>
      <c r="CP105" s="634"/>
      <c r="CQ105" s="634"/>
      <c r="CR105" s="634"/>
      <c r="CS105" s="634"/>
      <c r="CT105" s="634"/>
      <c r="CU105" s="634"/>
      <c r="CV105" s="634"/>
      <c r="CW105" s="634"/>
      <c r="CX105" s="634"/>
      <c r="GF105" s="634"/>
      <c r="GG105" s="634"/>
      <c r="GZ105" s="634"/>
    </row>
    <row r="106" spans="1:208" s="634" customFormat="1" ht="7.5" customHeight="1">
      <c r="A106" s="1037"/>
      <c r="B106" s="2020"/>
      <c r="C106" s="2579"/>
      <c r="D106" s="2580"/>
      <c r="E106" s="2584"/>
      <c r="F106" s="2585"/>
      <c r="G106" s="2581" t="s">
        <v>142</v>
      </c>
      <c r="H106" s="2582"/>
      <c r="I106" s="2582"/>
      <c r="J106" s="2582"/>
      <c r="K106" s="2582"/>
      <c r="L106" s="2582"/>
      <c r="M106" s="2582"/>
      <c r="N106" s="2582"/>
      <c r="O106" s="2582"/>
      <c r="P106" s="2582"/>
      <c r="Q106" s="2583"/>
      <c r="R106" s="1039">
        <f>R105</f>
        <v>33</v>
      </c>
      <c r="S106" s="1040"/>
      <c r="T106" s="1041">
        <f>T105</f>
        <v>2</v>
      </c>
      <c r="U106" s="1040"/>
      <c r="V106" s="1042"/>
      <c r="W106" s="1043"/>
      <c r="X106" s="1040"/>
      <c r="Y106" s="1044">
        <f>Y105</f>
        <v>44</v>
      </c>
      <c r="Z106" s="1045"/>
      <c r="AA106" s="1046">
        <f>'3.1Cost by Sub-contractors'!L22</f>
        <v>61.62</v>
      </c>
      <c r="AB106" s="1047"/>
      <c r="AC106" s="1046">
        <f>Y106*AA106</f>
        <v>2711.2799999999997</v>
      </c>
      <c r="AD106" s="1048"/>
      <c r="AE106" s="1041"/>
      <c r="AF106" s="1045"/>
      <c r="AG106" s="1046"/>
      <c r="AH106" s="1047"/>
      <c r="AI106" s="1046"/>
      <c r="AJ106" s="1048"/>
      <c r="AK106" s="1041">
        <f>AK105</f>
        <v>22</v>
      </c>
      <c r="AL106" s="1045"/>
      <c r="AM106" s="2671" t="str">
        <f>'3.1Cost by Sub-contractors'!L24</f>
        <v>-</v>
      </c>
      <c r="AN106" s="2672"/>
      <c r="AO106" s="2671" t="str">
        <f>'3.1Cost by Sub-contractors'!L24</f>
        <v>-</v>
      </c>
      <c r="AP106" s="2672"/>
      <c r="AQ106" s="1041">
        <f>AQ105</f>
        <v>22</v>
      </c>
      <c r="AR106" s="1045"/>
      <c r="AS106" s="1046">
        <f>'3.1Cost by Sub-contractors'!L25</f>
        <v>15.96</v>
      </c>
      <c r="AT106" s="1047"/>
      <c r="AU106" s="1046">
        <f>AQ106*AS106</f>
        <v>351.12</v>
      </c>
      <c r="AV106" s="1048"/>
      <c r="AW106" s="1041"/>
      <c r="AX106" s="1045"/>
      <c r="AY106" s="1046"/>
      <c r="AZ106" s="1047"/>
      <c r="BA106" s="1046"/>
      <c r="BB106" s="1048"/>
      <c r="BC106" s="1041">
        <f>BC105</f>
        <v>6</v>
      </c>
      <c r="BD106" s="1045"/>
      <c r="BE106" s="1046">
        <f>'3.1Cost by Sub-contractors'!L27</f>
        <v>44.07</v>
      </c>
      <c r="BF106" s="1047"/>
      <c r="BG106" s="1046">
        <f>BC106*BE106</f>
        <v>264.42</v>
      </c>
      <c r="BH106" s="1048"/>
      <c r="BI106" s="1041">
        <f>BI105</f>
        <v>6</v>
      </c>
      <c r="BJ106" s="1045"/>
      <c r="BK106" s="1046">
        <f>'3.1Cost by Sub-contractors'!L28</f>
        <v>27.87</v>
      </c>
      <c r="BL106" s="1047"/>
      <c r="BM106" s="1046">
        <f>BI106*BK106</f>
        <v>167.22</v>
      </c>
      <c r="BN106" s="1048"/>
      <c r="BO106" s="1041">
        <f>BO105</f>
        <v>4</v>
      </c>
      <c r="BP106" s="1045"/>
      <c r="BQ106" s="1046">
        <f>'3.1Cost by Sub-contractors'!L29</f>
        <v>118.81</v>
      </c>
      <c r="BR106" s="1047"/>
      <c r="BS106" s="1046">
        <f>BO106*BQ106</f>
        <v>475.24</v>
      </c>
      <c r="BT106" s="1048"/>
      <c r="BU106" s="1041"/>
      <c r="BV106" s="1045"/>
      <c r="BW106" s="1046"/>
      <c r="BX106" s="1047"/>
      <c r="BY106" s="1046"/>
      <c r="BZ106" s="1048"/>
      <c r="CA106" s="1049"/>
      <c r="CB106" s="1050"/>
      <c r="CC106" s="633"/>
      <c r="CD106" s="633"/>
      <c r="CE106" s="633"/>
      <c r="CF106" s="633"/>
      <c r="CG106" s="633"/>
      <c r="CH106" s="633"/>
      <c r="CI106" s="633"/>
      <c r="CJ106" s="633"/>
      <c r="CK106" s="633"/>
      <c r="CL106" s="633"/>
      <c r="CM106" s="633"/>
      <c r="CN106" s="633"/>
      <c r="CO106" s="633"/>
      <c r="CP106" s="633"/>
      <c r="CQ106" s="633"/>
      <c r="CR106" s="633"/>
      <c r="CS106" s="633"/>
      <c r="CT106" s="633"/>
      <c r="CU106" s="633"/>
      <c r="CV106" s="633"/>
      <c r="CW106" s="633"/>
      <c r="CX106" s="633"/>
      <c r="CY106" s="633"/>
      <c r="CZ106" s="633"/>
      <c r="DA106" s="633"/>
      <c r="DB106" s="633"/>
      <c r="DC106" s="633"/>
      <c r="DD106" s="633"/>
      <c r="DE106" s="633"/>
      <c r="DF106" s="633"/>
      <c r="DG106" s="633"/>
      <c r="DH106" s="633"/>
      <c r="DI106" s="633"/>
      <c r="DJ106" s="633"/>
      <c r="DK106" s="633"/>
      <c r="DL106" s="633"/>
      <c r="DM106" s="633"/>
      <c r="DN106" s="633"/>
      <c r="DO106" s="633"/>
      <c r="DP106" s="633"/>
      <c r="DQ106" s="633"/>
      <c r="DR106" s="633"/>
      <c r="DS106" s="633"/>
      <c r="DT106" s="633"/>
      <c r="DU106" s="633"/>
      <c r="DV106" s="633"/>
      <c r="DW106" s="633"/>
      <c r="DX106" s="633"/>
      <c r="DY106" s="633"/>
      <c r="DZ106" s="633"/>
      <c r="EA106" s="633"/>
      <c r="EB106" s="633"/>
      <c r="EC106" s="633"/>
      <c r="ED106" s="633"/>
      <c r="EE106" s="633"/>
      <c r="EF106" s="633"/>
      <c r="EG106" s="633"/>
      <c r="EH106" s="633"/>
      <c r="EI106" s="633"/>
      <c r="EJ106" s="633"/>
      <c r="EK106" s="633"/>
      <c r="EL106" s="633"/>
      <c r="EM106" s="633"/>
      <c r="EN106" s="633"/>
      <c r="EO106" s="633"/>
      <c r="EP106" s="633"/>
      <c r="EQ106" s="633"/>
      <c r="ER106" s="633"/>
      <c r="ES106" s="633"/>
      <c r="ET106" s="633"/>
      <c r="EU106" s="633"/>
      <c r="EV106" s="633"/>
      <c r="EW106" s="633"/>
      <c r="EX106" s="633"/>
      <c r="EY106" s="633"/>
      <c r="EZ106" s="633"/>
      <c r="FA106" s="633"/>
      <c r="FB106" s="633"/>
      <c r="FC106" s="633"/>
      <c r="FD106" s="633"/>
      <c r="FE106" s="633"/>
      <c r="FF106" s="633"/>
      <c r="FG106" s="633"/>
      <c r="FH106" s="633"/>
      <c r="FI106" s="633"/>
      <c r="FJ106" s="633"/>
      <c r="FK106" s="633"/>
      <c r="FL106" s="633"/>
      <c r="FM106" s="633"/>
      <c r="FN106" s="633"/>
      <c r="FO106" s="633"/>
      <c r="FP106" s="633"/>
      <c r="FQ106" s="633"/>
      <c r="FR106" s="633"/>
      <c r="FS106" s="633"/>
      <c r="FT106" s="633"/>
      <c r="FU106" s="633"/>
      <c r="FV106" s="633"/>
      <c r="FW106" s="633"/>
      <c r="FX106" s="633"/>
      <c r="GF106" s="633"/>
      <c r="GG106" s="633"/>
      <c r="GH106" s="633"/>
      <c r="GI106" s="633"/>
      <c r="GJ106" s="633"/>
      <c r="GK106" s="633"/>
      <c r="GL106" s="633"/>
      <c r="GT106" s="633"/>
      <c r="GU106" s="633"/>
      <c r="GZ106" s="633"/>
    </row>
    <row r="107" spans="1:208" ht="7.5" customHeight="1">
      <c r="A107" s="980"/>
      <c r="B107" s="2019"/>
      <c r="C107" s="2571" t="str">
        <f>'4.1Plan'!C253</f>
        <v>PKGA2</v>
      </c>
      <c r="D107" s="2572"/>
      <c r="E107" s="2575" t="str">
        <f>'4.1Plan'!D253</f>
        <v>MLA2-1</v>
      </c>
      <c r="F107" s="2576"/>
      <c r="G107" s="2674" t="s">
        <v>295</v>
      </c>
      <c r="H107" s="2675"/>
      <c r="I107" s="2676">
        <v>81556</v>
      </c>
      <c r="J107" s="2679"/>
      <c r="K107" s="2673">
        <f>I107-R107/2</f>
        <v>81533.5</v>
      </c>
      <c r="L107" s="2668"/>
      <c r="M107" s="1051"/>
      <c r="N107" s="1052" t="s">
        <v>30</v>
      </c>
      <c r="O107" s="2668">
        <f>I107+R107/2</f>
        <v>81578.5</v>
      </c>
      <c r="P107" s="2668"/>
      <c r="Q107" s="1096"/>
      <c r="R107" s="1074">
        <v>45</v>
      </c>
      <c r="S107" s="988"/>
      <c r="T107" s="987">
        <v>2</v>
      </c>
      <c r="U107" s="988"/>
      <c r="V107" s="989" t="s">
        <v>192</v>
      </c>
      <c r="W107" s="990">
        <v>15</v>
      </c>
      <c r="X107" s="1075"/>
      <c r="Y107" s="1076">
        <f>2*(W107+H3)</f>
        <v>44</v>
      </c>
      <c r="Z107" s="1077"/>
      <c r="AA107" s="1078"/>
      <c r="AB107" s="1079"/>
      <c r="AC107" s="1078"/>
      <c r="AD107" s="1080"/>
      <c r="AE107" s="987"/>
      <c r="AF107" s="1077"/>
      <c r="AG107" s="1078"/>
      <c r="AH107" s="1079"/>
      <c r="AI107" s="1078"/>
      <c r="AJ107" s="1080"/>
      <c r="AK107" s="987">
        <f>ROUND((Y107+AE107)/T107/$V$5,0)*T107</f>
        <v>22</v>
      </c>
      <c r="AL107" s="1077"/>
      <c r="AM107" s="1081"/>
      <c r="AN107" s="1079"/>
      <c r="AO107" s="1078"/>
      <c r="AP107" s="1080"/>
      <c r="AQ107" s="987">
        <f>ROUND((Y107+AE107)/T107/$V$6,0)*T107</f>
        <v>22</v>
      </c>
      <c r="AR107" s="1077"/>
      <c r="AS107" s="1081"/>
      <c r="AT107" s="1082"/>
      <c r="AU107" s="1081"/>
      <c r="AV107" s="1080"/>
      <c r="AW107" s="987"/>
      <c r="AX107" s="1077"/>
      <c r="AY107" s="1078"/>
      <c r="AZ107" s="1079"/>
      <c r="BA107" s="1078"/>
      <c r="BB107" s="1080"/>
      <c r="BC107" s="997">
        <f>ROUND((AK107/T107)*$V$7,0)*T107</f>
        <v>6</v>
      </c>
      <c r="BD107" s="1077"/>
      <c r="BE107" s="1078"/>
      <c r="BF107" s="1079"/>
      <c r="BG107" s="1078"/>
      <c r="BH107" s="1080"/>
      <c r="BI107" s="997">
        <f>ROUND((AK107/T107)*$V$8,0)*T107</f>
        <v>6</v>
      </c>
      <c r="BJ107" s="1077"/>
      <c r="BK107" s="1078"/>
      <c r="BL107" s="1079"/>
      <c r="BM107" s="1078"/>
      <c r="BN107" s="1080"/>
      <c r="BO107" s="987">
        <f>T107*$V$9</f>
        <v>4</v>
      </c>
      <c r="BP107" s="1077"/>
      <c r="BQ107" s="1078"/>
      <c r="BR107" s="1079"/>
      <c r="BS107" s="1078"/>
      <c r="BT107" s="1080"/>
      <c r="BU107" s="987"/>
      <c r="BV107" s="1077"/>
      <c r="BW107" s="1078"/>
      <c r="BX107" s="1079"/>
      <c r="BY107" s="1078"/>
      <c r="BZ107" s="1080"/>
      <c r="CA107" s="1000"/>
      <c r="CB107" s="1001"/>
      <c r="CC107" s="634"/>
      <c r="CD107" s="634"/>
      <c r="CE107" s="634"/>
      <c r="CF107" s="634"/>
      <c r="CG107" s="634"/>
      <c r="CH107" s="634"/>
      <c r="CI107" s="634"/>
      <c r="CJ107" s="634"/>
      <c r="CK107" s="634"/>
      <c r="CL107" s="634"/>
      <c r="CM107" s="634"/>
      <c r="CN107" s="634"/>
      <c r="CO107" s="634"/>
      <c r="CP107" s="634"/>
      <c r="CQ107" s="634"/>
      <c r="CR107" s="634"/>
      <c r="CS107" s="634"/>
      <c r="CT107" s="634"/>
      <c r="CU107" s="634"/>
      <c r="CV107" s="634"/>
      <c r="CW107" s="634"/>
      <c r="CX107" s="634"/>
      <c r="CY107" s="634"/>
      <c r="CZ107" s="634"/>
      <c r="DA107" s="634"/>
      <c r="DB107" s="634"/>
      <c r="DC107" s="634"/>
      <c r="DD107" s="634"/>
      <c r="DE107" s="634"/>
      <c r="DF107" s="634"/>
      <c r="DG107" s="634"/>
      <c r="DH107" s="634"/>
      <c r="DI107" s="634"/>
      <c r="DJ107" s="634"/>
      <c r="DK107" s="634"/>
      <c r="DL107" s="634"/>
      <c r="DM107" s="634"/>
      <c r="DN107" s="634"/>
      <c r="DO107" s="634"/>
      <c r="DP107" s="634"/>
      <c r="DQ107" s="634"/>
      <c r="DR107" s="634"/>
      <c r="DS107" s="634"/>
      <c r="DT107" s="634"/>
      <c r="DU107" s="634"/>
      <c r="DV107" s="634"/>
      <c r="DW107" s="634"/>
      <c r="DX107" s="634"/>
      <c r="DY107" s="634"/>
      <c r="DZ107" s="634"/>
      <c r="EA107" s="634"/>
      <c r="EB107" s="634"/>
      <c r="EC107" s="634"/>
      <c r="ED107" s="634"/>
      <c r="EE107" s="634"/>
      <c r="EF107" s="634"/>
      <c r="EG107" s="634"/>
      <c r="EH107" s="634"/>
      <c r="EI107" s="634"/>
      <c r="EJ107" s="634"/>
      <c r="EK107" s="634"/>
      <c r="EL107" s="634"/>
      <c r="EM107" s="634"/>
      <c r="EN107" s="634"/>
      <c r="EO107" s="634"/>
      <c r="EP107" s="634"/>
      <c r="EQ107" s="634"/>
      <c r="ER107" s="634"/>
      <c r="ES107" s="634"/>
      <c r="ET107" s="634"/>
      <c r="EU107" s="634"/>
      <c r="EV107" s="634"/>
      <c r="EW107" s="634"/>
      <c r="EX107" s="634"/>
      <c r="EY107" s="634"/>
      <c r="EZ107" s="634"/>
      <c r="FA107" s="634"/>
      <c r="FB107" s="634"/>
      <c r="FC107" s="634"/>
      <c r="FD107" s="634"/>
      <c r="FE107" s="634"/>
      <c r="FF107" s="634"/>
      <c r="FG107" s="634"/>
      <c r="FH107" s="634"/>
      <c r="FI107" s="634"/>
      <c r="FJ107" s="634"/>
      <c r="FK107" s="634"/>
      <c r="FL107" s="634"/>
      <c r="FM107" s="634"/>
      <c r="FN107" s="634"/>
      <c r="FO107" s="634"/>
      <c r="FP107" s="634"/>
      <c r="FQ107" s="634"/>
      <c r="FR107" s="634"/>
      <c r="FS107" s="634"/>
      <c r="FT107" s="634"/>
      <c r="FU107" s="634"/>
      <c r="FV107" s="634"/>
      <c r="FW107" s="634"/>
      <c r="FX107" s="634"/>
      <c r="FY107" s="634"/>
      <c r="FZ107" s="634"/>
      <c r="GA107" s="634"/>
      <c r="GB107" s="634"/>
      <c r="GC107" s="634"/>
      <c r="GD107" s="634"/>
      <c r="GE107" s="634"/>
      <c r="GF107" s="634"/>
    </row>
    <row r="108" spans="1:208" ht="7.5" customHeight="1">
      <c r="A108" s="980"/>
      <c r="B108" s="2019"/>
      <c r="C108" s="2577"/>
      <c r="D108" s="2578"/>
      <c r="E108" s="2573"/>
      <c r="F108" s="2574"/>
      <c r="G108" s="2592" t="s">
        <v>296</v>
      </c>
      <c r="H108" s="2593"/>
      <c r="I108" s="2594">
        <v>82527</v>
      </c>
      <c r="J108" s="2595"/>
      <c r="K108" s="2596">
        <f>I108-R108/2</f>
        <v>82485</v>
      </c>
      <c r="L108" s="2597"/>
      <c r="M108" s="1002"/>
      <c r="N108" s="1003" t="s">
        <v>30</v>
      </c>
      <c r="O108" s="2597">
        <f>I108+R108/2</f>
        <v>82569</v>
      </c>
      <c r="P108" s="2597"/>
      <c r="Q108" s="1097"/>
      <c r="R108" s="1005">
        <v>84</v>
      </c>
      <c r="S108" s="1006"/>
      <c r="T108" s="1007">
        <v>4</v>
      </c>
      <c r="U108" s="1006"/>
      <c r="V108" s="1008" t="s">
        <v>192</v>
      </c>
      <c r="W108" s="1009">
        <v>15</v>
      </c>
      <c r="X108" s="1010"/>
      <c r="Y108" s="1011">
        <f>2*(W108+H3)</f>
        <v>44</v>
      </c>
      <c r="Z108" s="1012"/>
      <c r="AA108" s="1013"/>
      <c r="AB108" s="1014"/>
      <c r="AC108" s="1013"/>
      <c r="AD108" s="1015"/>
      <c r="AE108" s="1007">
        <f>(T108-2)*(W108+H3)</f>
        <v>44</v>
      </c>
      <c r="AF108" s="1012"/>
      <c r="AG108" s="1013"/>
      <c r="AH108" s="1014"/>
      <c r="AI108" s="1013"/>
      <c r="AJ108" s="1015"/>
      <c r="AK108" s="997">
        <f>ROUND((Y108+AE108)/T108/$V$5,0)*T108</f>
        <v>44</v>
      </c>
      <c r="AL108" s="1012"/>
      <c r="AM108" s="1016"/>
      <c r="AN108" s="1014"/>
      <c r="AO108" s="1013"/>
      <c r="AP108" s="1015"/>
      <c r="AQ108" s="997">
        <f>ROUND((Y108+AE108)/T108/$V$6,0)*T108</f>
        <v>44</v>
      </c>
      <c r="AR108" s="1012"/>
      <c r="AS108" s="1016"/>
      <c r="AT108" s="1017"/>
      <c r="AU108" s="1016"/>
      <c r="AV108" s="1015"/>
      <c r="AW108" s="1007">
        <v>1</v>
      </c>
      <c r="AX108" s="1012"/>
      <c r="AY108" s="1013"/>
      <c r="AZ108" s="1014"/>
      <c r="BA108" s="1013"/>
      <c r="BB108" s="1015"/>
      <c r="BC108" s="997">
        <f>ROUND((AK108/T108)*$V$7,0)*T108</f>
        <v>12</v>
      </c>
      <c r="BD108" s="1012"/>
      <c r="BE108" s="1013"/>
      <c r="BF108" s="1014"/>
      <c r="BG108" s="1013"/>
      <c r="BH108" s="1015"/>
      <c r="BI108" s="997">
        <f>ROUND((AK108/T108)*$V$8,0)*T108</f>
        <v>12</v>
      </c>
      <c r="BJ108" s="1012"/>
      <c r="BK108" s="1013"/>
      <c r="BL108" s="1014"/>
      <c r="BM108" s="1013"/>
      <c r="BN108" s="1015"/>
      <c r="BO108" s="1007">
        <f>T108*$V$9</f>
        <v>8</v>
      </c>
      <c r="BP108" s="1012"/>
      <c r="BQ108" s="1013"/>
      <c r="BR108" s="1014"/>
      <c r="BS108" s="1013"/>
      <c r="BT108" s="1015"/>
      <c r="BU108" s="1007"/>
      <c r="BV108" s="1012"/>
      <c r="BW108" s="1013"/>
      <c r="BX108" s="1014"/>
      <c r="BY108" s="1013"/>
      <c r="BZ108" s="1015"/>
      <c r="CA108" s="1018"/>
      <c r="CB108" s="1004"/>
      <c r="CC108" s="634"/>
      <c r="CD108" s="634"/>
      <c r="CE108" s="634"/>
      <c r="CF108" s="634"/>
      <c r="CG108" s="634"/>
      <c r="CH108" s="634"/>
      <c r="CI108" s="634"/>
      <c r="CJ108" s="634"/>
      <c r="CK108" s="634"/>
      <c r="CL108" s="634"/>
      <c r="CM108" s="634"/>
      <c r="CN108" s="634"/>
      <c r="CO108" s="634"/>
      <c r="CP108" s="634"/>
      <c r="CQ108" s="634"/>
      <c r="CR108" s="634"/>
      <c r="CS108" s="634"/>
      <c r="CT108" s="634"/>
    </row>
    <row r="109" spans="1:208" ht="7.5" customHeight="1">
      <c r="A109" s="980"/>
      <c r="B109" s="2019"/>
      <c r="C109" s="2577"/>
      <c r="D109" s="2578"/>
      <c r="E109" s="2573"/>
      <c r="F109" s="2574"/>
      <c r="G109" s="2586" t="s">
        <v>297</v>
      </c>
      <c r="H109" s="2587"/>
      <c r="I109" s="2588">
        <v>85316</v>
      </c>
      <c r="J109" s="2589"/>
      <c r="K109" s="2590">
        <f>I109-R109/2</f>
        <v>85304</v>
      </c>
      <c r="L109" s="2591"/>
      <c r="M109" s="1019"/>
      <c r="N109" s="1020" t="s">
        <v>30</v>
      </c>
      <c r="O109" s="2692">
        <f>I109+R109/2</f>
        <v>85328</v>
      </c>
      <c r="P109" s="2692"/>
      <c r="Q109" s="1095"/>
      <c r="R109" s="1056">
        <v>24</v>
      </c>
      <c r="S109" s="1057"/>
      <c r="T109" s="1058">
        <v>2</v>
      </c>
      <c r="U109" s="1057"/>
      <c r="V109" s="1059" t="s">
        <v>192</v>
      </c>
      <c r="W109" s="1060">
        <v>15</v>
      </c>
      <c r="X109" s="1061"/>
      <c r="Y109" s="1062">
        <f>2*(W109+H3)</f>
        <v>44</v>
      </c>
      <c r="Z109" s="1063"/>
      <c r="AA109" s="1064"/>
      <c r="AB109" s="1065"/>
      <c r="AC109" s="1064"/>
      <c r="AD109" s="1066"/>
      <c r="AE109" s="1058"/>
      <c r="AF109" s="1063"/>
      <c r="AG109" s="1064"/>
      <c r="AH109" s="1065"/>
      <c r="AI109" s="1064"/>
      <c r="AJ109" s="1066"/>
      <c r="AK109" s="1100">
        <f>ROUND((Y109+AE109)/T109/$V$5,0)*T109</f>
        <v>22</v>
      </c>
      <c r="AL109" s="1063"/>
      <c r="AM109" s="1067"/>
      <c r="AN109" s="1065"/>
      <c r="AO109" s="1064"/>
      <c r="AP109" s="1066"/>
      <c r="AQ109" s="1083">
        <f>ROUND((Y109+AE109)/T109/$V$6,0)*T109</f>
        <v>22</v>
      </c>
      <c r="AR109" s="1029"/>
      <c r="AS109" s="1030"/>
      <c r="AT109" s="1031"/>
      <c r="AU109" s="1030"/>
      <c r="AV109" s="1032"/>
      <c r="AW109" s="1058"/>
      <c r="AX109" s="1063"/>
      <c r="AY109" s="1064"/>
      <c r="AZ109" s="1065"/>
      <c r="BA109" s="1064"/>
      <c r="BB109" s="1066"/>
      <c r="BC109" s="997">
        <f>ROUND((AK109/T109)*$V$7,0)*T109</f>
        <v>6</v>
      </c>
      <c r="BD109" s="1063"/>
      <c r="BE109" s="1064"/>
      <c r="BF109" s="1065"/>
      <c r="BG109" s="1064"/>
      <c r="BH109" s="1066"/>
      <c r="BI109" s="997">
        <f>ROUND((AK109/T109)*$V$8,0)*T109</f>
        <v>6</v>
      </c>
      <c r="BJ109" s="1063"/>
      <c r="BK109" s="1064"/>
      <c r="BL109" s="1065"/>
      <c r="BM109" s="1064"/>
      <c r="BN109" s="1066"/>
      <c r="BO109" s="1058">
        <f>T109*$V$9</f>
        <v>4</v>
      </c>
      <c r="BP109" s="1063"/>
      <c r="BQ109" s="1064"/>
      <c r="BR109" s="1065"/>
      <c r="BS109" s="1064"/>
      <c r="BT109" s="1066"/>
      <c r="BU109" s="1058"/>
      <c r="BV109" s="1063"/>
      <c r="BW109" s="1064"/>
      <c r="BX109" s="1065"/>
      <c r="BY109" s="1064"/>
      <c r="BZ109" s="1066"/>
      <c r="CA109" s="1069"/>
      <c r="CB109" s="1021"/>
    </row>
    <row r="110" spans="1:208" s="634" customFormat="1" ht="7.5" customHeight="1">
      <c r="A110" s="1037"/>
      <c r="B110" s="2020"/>
      <c r="C110" s="2577"/>
      <c r="D110" s="2578"/>
      <c r="E110" s="2584"/>
      <c r="F110" s="2585"/>
      <c r="G110" s="2581" t="s">
        <v>142</v>
      </c>
      <c r="H110" s="2582"/>
      <c r="I110" s="2582"/>
      <c r="J110" s="2582"/>
      <c r="K110" s="2582"/>
      <c r="L110" s="2582"/>
      <c r="M110" s="2582"/>
      <c r="N110" s="2582"/>
      <c r="O110" s="2582"/>
      <c r="P110" s="2582"/>
      <c r="Q110" s="2583"/>
      <c r="R110" s="1039">
        <f>SUM(R107:R109)</f>
        <v>153</v>
      </c>
      <c r="S110" s="1040"/>
      <c r="T110" s="1101">
        <f>SUM(T107:T109)</f>
        <v>8</v>
      </c>
      <c r="U110" s="1102"/>
      <c r="V110" s="1103"/>
      <c r="W110" s="1104"/>
      <c r="X110" s="1121"/>
      <c r="Y110" s="1105">
        <f>SUM(Y107:Y109)</f>
        <v>132</v>
      </c>
      <c r="Z110" s="1106"/>
      <c r="AA110" s="1107">
        <f>'3.1Cost by Sub-contractors'!L22</f>
        <v>61.62</v>
      </c>
      <c r="AB110" s="1108"/>
      <c r="AC110" s="1046">
        <f>Y110*AA110</f>
        <v>8133.8399999999992</v>
      </c>
      <c r="AD110" s="1109"/>
      <c r="AE110" s="1101">
        <f>SUM(AE107:AE109)</f>
        <v>44</v>
      </c>
      <c r="AF110" s="1106"/>
      <c r="AG110" s="1107">
        <f>'3.1Cost by Sub-contractors'!L23</f>
        <v>72.34</v>
      </c>
      <c r="AH110" s="1108"/>
      <c r="AI110" s="1046">
        <f>AE110*AG110</f>
        <v>3182.96</v>
      </c>
      <c r="AJ110" s="1109"/>
      <c r="AK110" s="1041">
        <f>SUM(AK107:AK109)</f>
        <v>88</v>
      </c>
      <c r="AL110" s="1106"/>
      <c r="AM110" s="2671" t="str">
        <f>'3.1Cost by Sub-contractors'!L24</f>
        <v>-</v>
      </c>
      <c r="AN110" s="2672"/>
      <c r="AO110" s="2671" t="str">
        <f>'3.1Cost by Sub-contractors'!L24</f>
        <v>-</v>
      </c>
      <c r="AP110" s="2672"/>
      <c r="AQ110" s="1041">
        <f>SUM(AQ107:AQ109)</f>
        <v>88</v>
      </c>
      <c r="AR110" s="1045"/>
      <c r="AS110" s="1046">
        <f>'3.1Cost by Sub-contractors'!L25</f>
        <v>15.96</v>
      </c>
      <c r="AT110" s="1047"/>
      <c r="AU110" s="1046">
        <f>AQ110*AS110</f>
        <v>1404.48</v>
      </c>
      <c r="AV110" s="1048"/>
      <c r="AW110" s="1101">
        <f>SUM(AW107:AW109)</f>
        <v>1</v>
      </c>
      <c r="AX110" s="1106"/>
      <c r="AY110" s="1107">
        <f>'3.1Cost by Sub-contractors'!L26</f>
        <v>1072.75</v>
      </c>
      <c r="AZ110" s="1108"/>
      <c r="BA110" s="1046">
        <f>AW110*AY110</f>
        <v>1072.75</v>
      </c>
      <c r="BB110" s="1109"/>
      <c r="BC110" s="1041">
        <f>SUM(BC107:BC109)</f>
        <v>24</v>
      </c>
      <c r="BD110" s="1106"/>
      <c r="BE110" s="1107">
        <f>'3.1Cost by Sub-contractors'!L27</f>
        <v>44.07</v>
      </c>
      <c r="BF110" s="1108"/>
      <c r="BG110" s="1046">
        <f>BC110*BE110</f>
        <v>1057.68</v>
      </c>
      <c r="BH110" s="1109"/>
      <c r="BI110" s="1041">
        <f>SUM(BI107:BI109)</f>
        <v>24</v>
      </c>
      <c r="BJ110" s="1106"/>
      <c r="BK110" s="1107">
        <f>'3.1Cost by Sub-contractors'!L28</f>
        <v>27.87</v>
      </c>
      <c r="BL110" s="1108"/>
      <c r="BM110" s="1046">
        <f>BI110*BK110</f>
        <v>668.88</v>
      </c>
      <c r="BN110" s="1109"/>
      <c r="BO110" s="1041">
        <f>SUM(BO107:BO109)</f>
        <v>16</v>
      </c>
      <c r="BP110" s="1106"/>
      <c r="BQ110" s="1107">
        <f>'3.1Cost by Sub-contractors'!L29</f>
        <v>118.81</v>
      </c>
      <c r="BR110" s="1108"/>
      <c r="BS110" s="1046">
        <f>BO110*BQ110</f>
        <v>1900.96</v>
      </c>
      <c r="BT110" s="1109"/>
      <c r="BU110" s="1101"/>
      <c r="BV110" s="1106"/>
      <c r="BW110" s="1107"/>
      <c r="BX110" s="1108"/>
      <c r="BY110" s="1046"/>
      <c r="BZ110" s="1109"/>
      <c r="CA110" s="1049"/>
      <c r="CB110" s="1050"/>
      <c r="CC110" s="633"/>
      <c r="CD110" s="633"/>
      <c r="CE110" s="633"/>
      <c r="CF110" s="633"/>
      <c r="CG110" s="633"/>
      <c r="CH110" s="633"/>
      <c r="CI110" s="633"/>
      <c r="CJ110" s="633"/>
      <c r="CK110" s="633"/>
      <c r="CL110" s="633"/>
      <c r="CM110" s="633"/>
      <c r="CN110" s="633"/>
      <c r="CO110" s="633"/>
      <c r="CP110" s="633"/>
      <c r="CQ110" s="633"/>
      <c r="CR110" s="633"/>
      <c r="CS110" s="633"/>
      <c r="CT110" s="633"/>
      <c r="CU110" s="633"/>
      <c r="CV110" s="633"/>
      <c r="CW110" s="633"/>
      <c r="CX110" s="633"/>
      <c r="CY110" s="633"/>
      <c r="CZ110" s="633"/>
      <c r="DA110" s="633"/>
      <c r="DB110" s="633"/>
      <c r="DC110" s="633"/>
      <c r="DD110" s="633"/>
      <c r="DE110" s="633"/>
      <c r="DF110" s="633"/>
      <c r="DG110" s="633"/>
      <c r="DH110" s="633"/>
      <c r="DI110" s="633"/>
      <c r="DJ110" s="633"/>
      <c r="DK110" s="633"/>
      <c r="DL110" s="633"/>
      <c r="DM110" s="633"/>
      <c r="DN110" s="633"/>
      <c r="DO110" s="633"/>
      <c r="DP110" s="633"/>
      <c r="DQ110" s="633"/>
      <c r="DR110" s="633"/>
      <c r="DS110" s="633"/>
      <c r="DT110" s="633"/>
      <c r="DU110" s="633"/>
      <c r="DV110" s="633"/>
      <c r="DW110" s="633"/>
      <c r="DX110" s="633"/>
      <c r="DY110" s="633"/>
      <c r="DZ110" s="633"/>
      <c r="EA110" s="633"/>
      <c r="EB110" s="633"/>
      <c r="EC110" s="633"/>
      <c r="ED110" s="633"/>
      <c r="EE110" s="633"/>
      <c r="EF110" s="633"/>
      <c r="EG110" s="633"/>
      <c r="EH110" s="633"/>
      <c r="EI110" s="633"/>
      <c r="EJ110" s="633"/>
      <c r="EK110" s="633"/>
      <c r="EL110" s="633"/>
      <c r="EM110" s="633"/>
      <c r="EN110" s="633"/>
      <c r="EO110" s="633"/>
      <c r="EP110" s="633"/>
      <c r="EQ110" s="633"/>
      <c r="ER110" s="633"/>
      <c r="ES110" s="633"/>
      <c r="ET110" s="633"/>
      <c r="EU110" s="633"/>
      <c r="EV110" s="633"/>
      <c r="EW110" s="633"/>
      <c r="EX110" s="633"/>
      <c r="EY110" s="633"/>
      <c r="EZ110" s="633"/>
      <c r="FA110" s="633"/>
      <c r="FB110" s="633"/>
      <c r="FC110" s="633"/>
      <c r="FD110" s="633"/>
      <c r="FE110" s="633"/>
      <c r="FF110" s="633"/>
      <c r="FG110" s="633"/>
      <c r="FH110" s="633"/>
      <c r="FI110" s="633"/>
      <c r="FJ110" s="633"/>
      <c r="FK110" s="633"/>
      <c r="FL110" s="633"/>
      <c r="FM110" s="633"/>
      <c r="FN110" s="633"/>
      <c r="FO110" s="633"/>
      <c r="FP110" s="633"/>
      <c r="FQ110" s="633"/>
      <c r="FR110" s="633"/>
      <c r="FS110" s="633"/>
      <c r="FT110" s="633"/>
      <c r="FU110" s="633"/>
      <c r="FV110" s="633"/>
      <c r="FW110" s="633"/>
      <c r="FX110" s="633"/>
      <c r="FY110" s="633"/>
      <c r="FZ110" s="633"/>
      <c r="GA110" s="633"/>
      <c r="GB110" s="633"/>
      <c r="GC110" s="633"/>
      <c r="GD110" s="633"/>
      <c r="GE110" s="633"/>
      <c r="GF110" s="633"/>
      <c r="GG110" s="633"/>
      <c r="GM110" s="633"/>
      <c r="GN110" s="633"/>
      <c r="GT110" s="633"/>
      <c r="GU110" s="633"/>
      <c r="GZ110" s="633"/>
    </row>
    <row r="111" spans="1:208" ht="7.5" customHeight="1">
      <c r="A111" s="980"/>
      <c r="B111" s="2019"/>
      <c r="C111" s="2571"/>
      <c r="D111" s="2572"/>
      <c r="E111" s="2575" t="str">
        <f>'4.1Plan'!D267</f>
        <v>MLA2-2</v>
      </c>
      <c r="F111" s="2576"/>
      <c r="G111" s="2674" t="s">
        <v>298</v>
      </c>
      <c r="H111" s="2675"/>
      <c r="I111" s="2676">
        <v>87892</v>
      </c>
      <c r="J111" s="2679"/>
      <c r="K111" s="2673">
        <f>I111-R111/2</f>
        <v>87874</v>
      </c>
      <c r="L111" s="2668"/>
      <c r="M111" s="1051"/>
      <c r="N111" s="1052" t="s">
        <v>30</v>
      </c>
      <c r="O111" s="2688">
        <f>I111+R111/2</f>
        <v>87910</v>
      </c>
      <c r="P111" s="2688"/>
      <c r="Q111" s="1096"/>
      <c r="R111" s="1074">
        <v>36</v>
      </c>
      <c r="S111" s="988"/>
      <c r="T111" s="987">
        <v>2</v>
      </c>
      <c r="U111" s="988"/>
      <c r="V111" s="989" t="s">
        <v>192</v>
      </c>
      <c r="W111" s="990">
        <v>15</v>
      </c>
      <c r="X111" s="1075"/>
      <c r="Y111" s="1076">
        <f>2*(W111+H3)</f>
        <v>44</v>
      </c>
      <c r="Z111" s="1077"/>
      <c r="AA111" s="1078"/>
      <c r="AB111" s="1079"/>
      <c r="AC111" s="1078"/>
      <c r="AD111" s="1080"/>
      <c r="AE111" s="987"/>
      <c r="AF111" s="1077"/>
      <c r="AG111" s="1078"/>
      <c r="AH111" s="1079"/>
      <c r="AI111" s="1078"/>
      <c r="AJ111" s="1080"/>
      <c r="AK111" s="987">
        <f>ROUND((Y111+AE111)/T111/$V$5,0)*T111</f>
        <v>22</v>
      </c>
      <c r="AL111" s="1077"/>
      <c r="AM111" s="1081"/>
      <c r="AN111" s="1079"/>
      <c r="AO111" s="1078"/>
      <c r="AP111" s="1080"/>
      <c r="AQ111" s="987">
        <f>ROUND((Y111+AE111)/T111/$V$6,0)*T111</f>
        <v>22</v>
      </c>
      <c r="AR111" s="1077"/>
      <c r="AS111" s="1081"/>
      <c r="AT111" s="1082"/>
      <c r="AU111" s="1081"/>
      <c r="AV111" s="1080"/>
      <c r="AW111" s="987"/>
      <c r="AX111" s="1077"/>
      <c r="AY111" s="1078"/>
      <c r="AZ111" s="1079"/>
      <c r="BA111" s="1078"/>
      <c r="BB111" s="1080"/>
      <c r="BC111" s="997">
        <f>ROUND((AK111/T111)*$V$7,0)*T111</f>
        <v>6</v>
      </c>
      <c r="BD111" s="1077"/>
      <c r="BE111" s="1078"/>
      <c r="BF111" s="1079"/>
      <c r="BG111" s="1078"/>
      <c r="BH111" s="1080"/>
      <c r="BI111" s="997">
        <f>ROUND((AK111/T111)*$V$8,0)*T111</f>
        <v>6</v>
      </c>
      <c r="BJ111" s="1077"/>
      <c r="BK111" s="1078"/>
      <c r="BL111" s="1079"/>
      <c r="BM111" s="1078"/>
      <c r="BN111" s="1080"/>
      <c r="BO111" s="987">
        <f>T111*$V$9</f>
        <v>4</v>
      </c>
      <c r="BP111" s="1077"/>
      <c r="BQ111" s="1078"/>
      <c r="BR111" s="1079"/>
      <c r="BS111" s="1078"/>
      <c r="BT111" s="1080"/>
      <c r="BU111" s="987"/>
      <c r="BV111" s="1077"/>
      <c r="BW111" s="1078"/>
      <c r="BX111" s="1079"/>
      <c r="BY111" s="1078"/>
      <c r="BZ111" s="1080"/>
      <c r="CA111" s="1000"/>
      <c r="CB111" s="1001"/>
      <c r="CC111" s="634"/>
      <c r="CD111" s="634"/>
      <c r="CE111" s="634"/>
      <c r="CF111" s="634"/>
      <c r="CG111" s="634"/>
      <c r="CH111" s="634"/>
      <c r="CI111" s="634"/>
      <c r="CJ111" s="634"/>
      <c r="CK111" s="634"/>
      <c r="CL111" s="634"/>
      <c r="CM111" s="634"/>
      <c r="CN111" s="634"/>
      <c r="CO111" s="634"/>
      <c r="CP111" s="634"/>
      <c r="CQ111" s="634"/>
      <c r="CR111" s="634"/>
      <c r="CS111" s="634"/>
      <c r="CT111" s="634"/>
      <c r="CU111" s="634"/>
      <c r="CV111" s="634"/>
      <c r="CW111" s="634"/>
      <c r="CX111" s="634"/>
      <c r="CY111" s="634"/>
      <c r="CZ111" s="634"/>
      <c r="DA111" s="634"/>
      <c r="DB111" s="634"/>
      <c r="DC111" s="634"/>
      <c r="DD111" s="634"/>
      <c r="DE111" s="634"/>
      <c r="DF111" s="634"/>
      <c r="DG111" s="634"/>
      <c r="DH111" s="634"/>
      <c r="DI111" s="634"/>
      <c r="DJ111" s="634"/>
      <c r="DK111" s="634"/>
      <c r="DL111" s="634"/>
      <c r="DM111" s="634"/>
      <c r="DN111" s="634"/>
      <c r="DO111" s="634"/>
      <c r="DP111" s="634"/>
      <c r="DQ111" s="634"/>
      <c r="DR111" s="634"/>
      <c r="DS111" s="634"/>
      <c r="DT111" s="634"/>
      <c r="DU111" s="634"/>
      <c r="DV111" s="634"/>
      <c r="DW111" s="634"/>
      <c r="DX111" s="634"/>
      <c r="DY111" s="634"/>
      <c r="DZ111" s="634"/>
      <c r="EA111" s="634"/>
      <c r="EB111" s="634"/>
      <c r="EC111" s="634"/>
      <c r="ED111" s="634"/>
      <c r="EE111" s="634"/>
      <c r="EF111" s="634"/>
      <c r="EG111" s="634"/>
      <c r="EH111" s="634"/>
      <c r="EI111" s="634"/>
      <c r="EJ111" s="634"/>
      <c r="EK111" s="634"/>
      <c r="EL111" s="634"/>
      <c r="EM111" s="634"/>
      <c r="EN111" s="634"/>
      <c r="EO111" s="634"/>
      <c r="EP111" s="634"/>
      <c r="EQ111" s="634"/>
      <c r="ER111" s="634"/>
      <c r="ES111" s="634"/>
      <c r="ET111" s="634"/>
      <c r="EU111" s="634"/>
      <c r="EV111" s="634"/>
      <c r="EW111" s="634"/>
      <c r="EX111" s="634"/>
      <c r="EY111" s="634"/>
      <c r="EZ111" s="634"/>
      <c r="FA111" s="634"/>
      <c r="FB111" s="634"/>
      <c r="FC111" s="634"/>
      <c r="FD111" s="634"/>
      <c r="FE111" s="634"/>
      <c r="FF111" s="634"/>
      <c r="FG111" s="634"/>
      <c r="FH111" s="634"/>
      <c r="FI111" s="634"/>
      <c r="FJ111" s="634"/>
      <c r="FK111" s="634"/>
      <c r="FL111" s="634"/>
      <c r="FM111" s="634"/>
      <c r="FN111" s="634"/>
      <c r="FO111" s="634"/>
      <c r="FP111" s="634"/>
      <c r="FQ111" s="634"/>
      <c r="FR111" s="634"/>
      <c r="FS111" s="634"/>
      <c r="FT111" s="634"/>
      <c r="FU111" s="634"/>
      <c r="FV111" s="634"/>
      <c r="FW111" s="634"/>
      <c r="FX111" s="634"/>
      <c r="GF111" s="634"/>
      <c r="GG111" s="634"/>
      <c r="GM111" s="634"/>
      <c r="GN111" s="634"/>
      <c r="GT111" s="634"/>
      <c r="GU111" s="634"/>
      <c r="GZ111" s="634"/>
    </row>
    <row r="112" spans="1:208" ht="7.5" customHeight="1">
      <c r="A112" s="980"/>
      <c r="B112" s="2019"/>
      <c r="C112" s="2571"/>
      <c r="D112" s="2572"/>
      <c r="E112" s="2573"/>
      <c r="F112" s="2574"/>
      <c r="G112" s="2592" t="s">
        <v>299</v>
      </c>
      <c r="H112" s="2593"/>
      <c r="I112" s="2594">
        <v>88180</v>
      </c>
      <c r="J112" s="2595"/>
      <c r="K112" s="2596">
        <f>I112-R112/2</f>
        <v>88126</v>
      </c>
      <c r="L112" s="2597"/>
      <c r="M112" s="1002"/>
      <c r="N112" s="1003" t="s">
        <v>30</v>
      </c>
      <c r="O112" s="2691">
        <f>I112+R112/2</f>
        <v>88234</v>
      </c>
      <c r="P112" s="2691"/>
      <c r="Q112" s="1097"/>
      <c r="R112" s="1005">
        <v>108</v>
      </c>
      <c r="S112" s="1006"/>
      <c r="T112" s="1007">
        <v>5</v>
      </c>
      <c r="U112" s="1006"/>
      <c r="V112" s="1008" t="s">
        <v>192</v>
      </c>
      <c r="W112" s="1009">
        <v>15</v>
      </c>
      <c r="X112" s="1010"/>
      <c r="Y112" s="1011">
        <f>2*(W112+H3)</f>
        <v>44</v>
      </c>
      <c r="Z112" s="1012"/>
      <c r="AA112" s="1013"/>
      <c r="AB112" s="1014"/>
      <c r="AC112" s="1013"/>
      <c r="AD112" s="1015"/>
      <c r="AE112" s="1007">
        <f>(T112-2)*(W112+H3)</f>
        <v>66</v>
      </c>
      <c r="AF112" s="1012"/>
      <c r="AG112" s="1013"/>
      <c r="AH112" s="1014"/>
      <c r="AI112" s="1013"/>
      <c r="AJ112" s="1015"/>
      <c r="AK112" s="997">
        <f>ROUND((Y112+AE112)/T112/$V$5,0)*T112</f>
        <v>55</v>
      </c>
      <c r="AL112" s="1012"/>
      <c r="AM112" s="1016"/>
      <c r="AN112" s="1014"/>
      <c r="AO112" s="1013"/>
      <c r="AP112" s="1015"/>
      <c r="AQ112" s="997">
        <f>ROUND((Y112+AE112)/T112/$V$6,0)*T112</f>
        <v>55</v>
      </c>
      <c r="AR112" s="1012"/>
      <c r="AS112" s="1016"/>
      <c r="AT112" s="1017"/>
      <c r="AU112" s="1016"/>
      <c r="AV112" s="1015"/>
      <c r="AW112" s="1007">
        <v>1</v>
      </c>
      <c r="AX112" s="1012"/>
      <c r="AY112" s="1013"/>
      <c r="AZ112" s="1014"/>
      <c r="BA112" s="1013"/>
      <c r="BB112" s="1015"/>
      <c r="BC112" s="997">
        <f>ROUND((AK112/T112)*$V$7,0)*T112</f>
        <v>15</v>
      </c>
      <c r="BD112" s="1012"/>
      <c r="BE112" s="1013"/>
      <c r="BF112" s="1014"/>
      <c r="BG112" s="1013"/>
      <c r="BH112" s="1015"/>
      <c r="BI112" s="997">
        <f>ROUND((AK112/T112)*$V$8,0)*T112</f>
        <v>15</v>
      </c>
      <c r="BJ112" s="1012"/>
      <c r="BK112" s="1013"/>
      <c r="BL112" s="1014"/>
      <c r="BM112" s="1013"/>
      <c r="BN112" s="1015"/>
      <c r="BO112" s="1007">
        <f>T112*$V$9</f>
        <v>10</v>
      </c>
      <c r="BP112" s="1012"/>
      <c r="BQ112" s="1013"/>
      <c r="BR112" s="1014"/>
      <c r="BS112" s="1013"/>
      <c r="BT112" s="1015"/>
      <c r="BU112" s="1007"/>
      <c r="BV112" s="1012"/>
      <c r="BW112" s="1013"/>
      <c r="BX112" s="1014"/>
      <c r="BY112" s="1013"/>
      <c r="BZ112" s="1015"/>
      <c r="CA112" s="1018"/>
      <c r="CB112" s="1004"/>
      <c r="DG112" s="634"/>
      <c r="DH112" s="634"/>
      <c r="DI112" s="634"/>
      <c r="DJ112" s="634"/>
      <c r="DK112" s="634"/>
      <c r="DL112" s="634"/>
      <c r="DM112" s="634"/>
      <c r="DN112" s="634"/>
      <c r="DO112" s="634"/>
      <c r="DP112" s="634"/>
      <c r="DQ112" s="634"/>
      <c r="DR112" s="634"/>
      <c r="DS112" s="634"/>
      <c r="DT112" s="634"/>
      <c r="DU112" s="634"/>
      <c r="DV112" s="634"/>
      <c r="DW112" s="634"/>
      <c r="DX112" s="634"/>
      <c r="DY112" s="634"/>
      <c r="DZ112" s="634"/>
      <c r="EA112" s="634"/>
      <c r="EB112" s="634"/>
      <c r="EC112" s="634"/>
      <c r="ED112" s="634"/>
      <c r="EE112" s="634"/>
      <c r="EF112" s="634"/>
      <c r="EG112" s="634"/>
      <c r="EH112" s="634"/>
      <c r="EI112" s="634"/>
      <c r="EJ112" s="634"/>
      <c r="EK112" s="634"/>
      <c r="EL112" s="634"/>
      <c r="EM112" s="634"/>
      <c r="EN112" s="634"/>
      <c r="EO112" s="634"/>
      <c r="EP112" s="634"/>
      <c r="EQ112" s="634"/>
      <c r="ER112" s="634"/>
      <c r="ES112" s="634"/>
      <c r="ET112" s="634"/>
      <c r="EU112" s="634"/>
      <c r="EV112" s="634"/>
      <c r="EW112" s="634"/>
      <c r="EX112" s="634"/>
      <c r="EY112" s="634"/>
      <c r="EZ112" s="634"/>
      <c r="FA112" s="634"/>
      <c r="FB112" s="634"/>
      <c r="FC112" s="634"/>
      <c r="FD112" s="634"/>
      <c r="FE112" s="634"/>
      <c r="FF112" s="634"/>
      <c r="FG112" s="634"/>
      <c r="FH112" s="634"/>
      <c r="FI112" s="634"/>
      <c r="FJ112" s="634"/>
      <c r="FK112" s="634"/>
      <c r="FL112" s="634"/>
      <c r="FM112" s="634"/>
      <c r="FN112" s="634"/>
      <c r="FO112" s="634"/>
      <c r="FP112" s="634"/>
      <c r="FQ112" s="634"/>
      <c r="FR112" s="634"/>
      <c r="FS112" s="634"/>
      <c r="FT112" s="634"/>
      <c r="FU112" s="634"/>
      <c r="FV112" s="634"/>
      <c r="FW112" s="634"/>
      <c r="FX112" s="634"/>
      <c r="GF112" s="634"/>
      <c r="GG112" s="634"/>
      <c r="GM112" s="634"/>
      <c r="GN112" s="634"/>
      <c r="GT112" s="634"/>
      <c r="GU112" s="634"/>
      <c r="GZ112" s="634"/>
    </row>
    <row r="113" spans="1:208" ht="7.5" customHeight="1">
      <c r="A113" s="980"/>
      <c r="B113" s="2019"/>
      <c r="C113" s="2571"/>
      <c r="D113" s="2572"/>
      <c r="E113" s="2573"/>
      <c r="F113" s="2574"/>
      <c r="G113" s="2592" t="s">
        <v>300</v>
      </c>
      <c r="H113" s="2593"/>
      <c r="I113" s="2594">
        <v>90660</v>
      </c>
      <c r="J113" s="2595"/>
      <c r="K113" s="2596">
        <f>I113-R113/2</f>
        <v>90630</v>
      </c>
      <c r="L113" s="2597"/>
      <c r="M113" s="1002"/>
      <c r="N113" s="1003" t="s">
        <v>30</v>
      </c>
      <c r="O113" s="2691">
        <f>I113+R113/2</f>
        <v>90690</v>
      </c>
      <c r="P113" s="2691"/>
      <c r="Q113" s="1097"/>
      <c r="R113" s="1005">
        <v>60</v>
      </c>
      <c r="S113" s="1006"/>
      <c r="T113" s="1007">
        <v>3</v>
      </c>
      <c r="U113" s="1006"/>
      <c r="V113" s="1008" t="s">
        <v>192</v>
      </c>
      <c r="W113" s="1009">
        <v>15</v>
      </c>
      <c r="X113" s="1010"/>
      <c r="Y113" s="1011">
        <f>2*(W113+H3)</f>
        <v>44</v>
      </c>
      <c r="Z113" s="1012"/>
      <c r="AA113" s="1013"/>
      <c r="AB113" s="1014"/>
      <c r="AC113" s="1013"/>
      <c r="AD113" s="1015"/>
      <c r="AE113" s="1007">
        <f>(T113-2)*(W113+H3)</f>
        <v>22</v>
      </c>
      <c r="AF113" s="1012"/>
      <c r="AG113" s="1013"/>
      <c r="AH113" s="1014"/>
      <c r="AI113" s="1013"/>
      <c r="AJ113" s="1015"/>
      <c r="AK113" s="997">
        <f>ROUND((Y113+AE113)/T113/$V$5,0)*T113</f>
        <v>33</v>
      </c>
      <c r="AL113" s="1012"/>
      <c r="AM113" s="1016"/>
      <c r="AN113" s="1014"/>
      <c r="AO113" s="1013"/>
      <c r="AP113" s="1015"/>
      <c r="AQ113" s="997">
        <f>ROUND((Y113+AE113)/T113/$V$6,0)*T113</f>
        <v>33</v>
      </c>
      <c r="AR113" s="1012"/>
      <c r="AS113" s="1013"/>
      <c r="AT113" s="1014"/>
      <c r="AU113" s="1013"/>
      <c r="AV113" s="1015"/>
      <c r="AW113" s="1007">
        <v>1</v>
      </c>
      <c r="AX113" s="1012"/>
      <c r="AY113" s="1013"/>
      <c r="AZ113" s="1014"/>
      <c r="BA113" s="1013"/>
      <c r="BB113" s="1015"/>
      <c r="BC113" s="997">
        <f>ROUND((AK113/T113)*$V$7,0)*T113</f>
        <v>9</v>
      </c>
      <c r="BD113" s="1012"/>
      <c r="BE113" s="1013"/>
      <c r="BF113" s="1014"/>
      <c r="BG113" s="1013"/>
      <c r="BH113" s="1015"/>
      <c r="BI113" s="997">
        <f>ROUND((AK113/T113)*$V$8,0)*T113</f>
        <v>9</v>
      </c>
      <c r="BJ113" s="1012"/>
      <c r="BK113" s="1013"/>
      <c r="BL113" s="1014"/>
      <c r="BM113" s="1013"/>
      <c r="BN113" s="1015"/>
      <c r="BO113" s="1007">
        <f>T113*$V$9</f>
        <v>6</v>
      </c>
      <c r="BP113" s="1012"/>
      <c r="BQ113" s="1013"/>
      <c r="BR113" s="1014"/>
      <c r="BS113" s="1013"/>
      <c r="BT113" s="1015"/>
      <c r="BU113" s="1007"/>
      <c r="BV113" s="1012"/>
      <c r="BW113" s="1013"/>
      <c r="BX113" s="1014"/>
      <c r="BY113" s="1013"/>
      <c r="BZ113" s="1015"/>
      <c r="CA113" s="1018"/>
      <c r="CB113" s="1004"/>
      <c r="CW113" s="634"/>
      <c r="CX113" s="634"/>
      <c r="CY113" s="634"/>
      <c r="CZ113" s="634"/>
      <c r="DE113" s="634"/>
      <c r="DG113" s="634"/>
      <c r="DH113" s="634"/>
      <c r="DI113" s="634"/>
      <c r="DJ113" s="634"/>
      <c r="DK113" s="634"/>
      <c r="DL113" s="634"/>
      <c r="DM113" s="634"/>
      <c r="DN113" s="634"/>
      <c r="DO113" s="634"/>
      <c r="DP113" s="634"/>
      <c r="DQ113" s="634"/>
      <c r="DR113" s="634"/>
      <c r="DS113" s="634"/>
      <c r="DT113" s="634"/>
      <c r="DU113" s="634"/>
      <c r="DV113" s="634"/>
      <c r="DW113" s="634"/>
      <c r="DX113" s="634"/>
      <c r="DY113" s="634"/>
      <c r="DZ113" s="634"/>
      <c r="EA113" s="634"/>
      <c r="EB113" s="634"/>
      <c r="EC113" s="634"/>
      <c r="ED113" s="634"/>
      <c r="EE113" s="634"/>
      <c r="EF113" s="634"/>
      <c r="EG113" s="634"/>
      <c r="EH113" s="634"/>
      <c r="EI113" s="634"/>
      <c r="EJ113" s="634"/>
      <c r="EK113" s="634"/>
      <c r="EL113" s="634"/>
      <c r="EM113" s="634"/>
      <c r="EN113" s="634"/>
      <c r="EO113" s="634"/>
      <c r="EP113" s="634"/>
      <c r="EQ113" s="634"/>
      <c r="ER113" s="634"/>
      <c r="ES113" s="634"/>
      <c r="ET113" s="634"/>
      <c r="EU113" s="634"/>
      <c r="EV113" s="634"/>
      <c r="EW113" s="634"/>
      <c r="EX113" s="634"/>
      <c r="EY113" s="634"/>
      <c r="EZ113" s="634"/>
      <c r="FA113" s="634"/>
      <c r="FB113" s="634"/>
      <c r="FC113" s="634"/>
      <c r="FD113" s="634"/>
      <c r="FE113" s="634"/>
      <c r="FF113" s="634"/>
      <c r="FG113" s="634"/>
      <c r="FH113" s="634"/>
      <c r="FI113" s="634"/>
      <c r="FJ113" s="634"/>
      <c r="FK113" s="634"/>
      <c r="FL113" s="634"/>
      <c r="FM113" s="634"/>
      <c r="FN113" s="634"/>
      <c r="FO113" s="634"/>
      <c r="FP113" s="634"/>
      <c r="FQ113" s="634"/>
      <c r="FR113" s="634"/>
      <c r="FS113" s="634"/>
      <c r="FT113" s="634"/>
      <c r="FU113" s="634"/>
      <c r="FV113" s="634"/>
      <c r="FW113" s="634"/>
      <c r="FX113" s="634"/>
      <c r="GF113" s="634"/>
      <c r="GG113" s="634"/>
      <c r="GM113" s="634"/>
      <c r="GN113" s="634"/>
      <c r="GT113" s="634"/>
      <c r="GU113" s="634"/>
      <c r="GZ113" s="634"/>
    </row>
    <row r="114" spans="1:208" ht="7.5" customHeight="1">
      <c r="A114" s="980"/>
      <c r="B114" s="2019"/>
      <c r="C114" s="2571"/>
      <c r="D114" s="2572"/>
      <c r="E114" s="2573"/>
      <c r="F114" s="2574"/>
      <c r="G114" s="2586" t="s">
        <v>301</v>
      </c>
      <c r="H114" s="2587"/>
      <c r="I114" s="2588">
        <v>92658</v>
      </c>
      <c r="J114" s="2589"/>
      <c r="K114" s="2590">
        <f>I114-R114/2</f>
        <v>92616</v>
      </c>
      <c r="L114" s="2591"/>
      <c r="M114" s="1019"/>
      <c r="N114" s="1020" t="s">
        <v>30</v>
      </c>
      <c r="O114" s="2692">
        <f>I114+R114/2</f>
        <v>92700</v>
      </c>
      <c r="P114" s="2692"/>
      <c r="Q114" s="1095"/>
      <c r="R114" s="1056">
        <v>84</v>
      </c>
      <c r="S114" s="1057"/>
      <c r="T114" s="1058">
        <v>4</v>
      </c>
      <c r="U114" s="1057"/>
      <c r="V114" s="1059" t="s">
        <v>192</v>
      </c>
      <c r="W114" s="1060">
        <v>15</v>
      </c>
      <c r="X114" s="1061"/>
      <c r="Y114" s="1062">
        <f>2*(W114+H3)</f>
        <v>44</v>
      </c>
      <c r="Z114" s="1063"/>
      <c r="AA114" s="1064"/>
      <c r="AB114" s="1065"/>
      <c r="AC114" s="1064"/>
      <c r="AD114" s="1066"/>
      <c r="AE114" s="1058">
        <f>(T114-2)*(W114+H3)</f>
        <v>44</v>
      </c>
      <c r="AF114" s="1063"/>
      <c r="AG114" s="1064"/>
      <c r="AH114" s="1065"/>
      <c r="AI114" s="1064"/>
      <c r="AJ114" s="1066"/>
      <c r="AK114" s="997">
        <f>ROUND((Y114+AE114)/T114/$V$5,0)*T114</f>
        <v>44</v>
      </c>
      <c r="AL114" s="1063"/>
      <c r="AM114" s="1067"/>
      <c r="AN114" s="1065"/>
      <c r="AO114" s="1064"/>
      <c r="AP114" s="1066"/>
      <c r="AQ114" s="997">
        <f>ROUND((Y114+AE114)/T114/$V$6,0)*T114</f>
        <v>44</v>
      </c>
      <c r="AR114" s="1012"/>
      <c r="AS114" s="1013"/>
      <c r="AT114" s="1014"/>
      <c r="AU114" s="1013"/>
      <c r="AV114" s="1015"/>
      <c r="AW114" s="1058">
        <v>1</v>
      </c>
      <c r="AX114" s="1063"/>
      <c r="AY114" s="1064"/>
      <c r="AZ114" s="1065"/>
      <c r="BA114" s="1064"/>
      <c r="BB114" s="1066"/>
      <c r="BC114" s="997">
        <f>ROUND((AK114/T114)*$V$7,0)*T114</f>
        <v>12</v>
      </c>
      <c r="BD114" s="1063"/>
      <c r="BE114" s="1064"/>
      <c r="BF114" s="1065"/>
      <c r="BG114" s="1064"/>
      <c r="BH114" s="1066"/>
      <c r="BI114" s="997">
        <f>ROUND((AK114/T114)*$V$8,0)*T114</f>
        <v>12</v>
      </c>
      <c r="BJ114" s="1063"/>
      <c r="BK114" s="1064"/>
      <c r="BL114" s="1065"/>
      <c r="BM114" s="1064"/>
      <c r="BN114" s="1066"/>
      <c r="BO114" s="1058">
        <f>T114*$V$9</f>
        <v>8</v>
      </c>
      <c r="BP114" s="1063"/>
      <c r="BQ114" s="1064"/>
      <c r="BR114" s="1065"/>
      <c r="BS114" s="1064"/>
      <c r="BT114" s="1066"/>
      <c r="BU114" s="1058"/>
      <c r="BV114" s="1063"/>
      <c r="BW114" s="1064"/>
      <c r="BX114" s="1065"/>
      <c r="BY114" s="1064"/>
      <c r="BZ114" s="1066"/>
      <c r="CA114" s="1069"/>
      <c r="CB114" s="1021"/>
      <c r="CC114" s="634"/>
      <c r="CD114" s="634"/>
      <c r="CE114" s="634"/>
      <c r="CF114" s="634"/>
      <c r="CG114" s="634"/>
      <c r="CH114" s="634"/>
      <c r="CI114" s="634"/>
      <c r="CJ114" s="634"/>
      <c r="CK114" s="634"/>
      <c r="CL114" s="634"/>
      <c r="CM114" s="634"/>
      <c r="CN114" s="634"/>
      <c r="CO114" s="634"/>
      <c r="CP114" s="634"/>
      <c r="CQ114" s="634"/>
      <c r="CR114" s="634"/>
      <c r="CS114" s="634"/>
      <c r="CT114" s="634"/>
      <c r="CU114" s="634"/>
      <c r="CV114" s="634"/>
      <c r="DA114" s="634"/>
      <c r="DB114" s="634"/>
      <c r="DC114" s="634"/>
      <c r="DD114" s="634"/>
      <c r="DF114" s="634"/>
      <c r="FY114" s="634"/>
      <c r="FZ114" s="634"/>
      <c r="GA114" s="634"/>
      <c r="GB114" s="634"/>
      <c r="GC114" s="634"/>
      <c r="GD114" s="634"/>
      <c r="GE114" s="634"/>
    </row>
    <row r="115" spans="1:208" s="634" customFormat="1" ht="7.5" customHeight="1">
      <c r="A115" s="1037"/>
      <c r="B115" s="2020"/>
      <c r="C115" s="2577"/>
      <c r="D115" s="2578"/>
      <c r="E115" s="2584"/>
      <c r="F115" s="2585"/>
      <c r="G115" s="2581" t="s">
        <v>142</v>
      </c>
      <c r="H115" s="2582"/>
      <c r="I115" s="2582"/>
      <c r="J115" s="2582"/>
      <c r="K115" s="2582"/>
      <c r="L115" s="2582"/>
      <c r="M115" s="2582"/>
      <c r="N115" s="2582"/>
      <c r="O115" s="2582"/>
      <c r="P115" s="2582"/>
      <c r="Q115" s="2583"/>
      <c r="R115" s="1039">
        <f>SUM(R111:R114)</f>
        <v>288</v>
      </c>
      <c r="S115" s="1040"/>
      <c r="T115" s="1041">
        <f>SUM(T111:T114)</f>
        <v>14</v>
      </c>
      <c r="U115" s="1040"/>
      <c r="V115" s="1042"/>
      <c r="W115" s="1043"/>
      <c r="X115" s="644"/>
      <c r="Y115" s="1044">
        <f>SUM(Y111:Y114)</f>
        <v>176</v>
      </c>
      <c r="Z115" s="1045"/>
      <c r="AA115" s="1046">
        <f>'3.1Cost by Sub-contractors'!L22</f>
        <v>61.62</v>
      </c>
      <c r="AB115" s="1047"/>
      <c r="AC115" s="1046">
        <f>Y115*AA115</f>
        <v>10845.119999999999</v>
      </c>
      <c r="AD115" s="1048"/>
      <c r="AE115" s="1041">
        <f>SUM(AE111:AE114)</f>
        <v>132</v>
      </c>
      <c r="AF115" s="1045"/>
      <c r="AG115" s="1046">
        <f>'3.1Cost by Sub-contractors'!L23</f>
        <v>72.34</v>
      </c>
      <c r="AH115" s="1047"/>
      <c r="AI115" s="1046">
        <f>AE115*AG115</f>
        <v>9548.880000000001</v>
      </c>
      <c r="AJ115" s="1048"/>
      <c r="AK115" s="1041">
        <f>SUM(AK111:AK114)</f>
        <v>154</v>
      </c>
      <c r="AL115" s="1045"/>
      <c r="AM115" s="2671" t="str">
        <f>'3.1Cost by Sub-contractors'!L24</f>
        <v>-</v>
      </c>
      <c r="AN115" s="2672"/>
      <c r="AO115" s="2671" t="str">
        <f>'3.1Cost by Sub-contractors'!L24</f>
        <v>-</v>
      </c>
      <c r="AP115" s="2672"/>
      <c r="AQ115" s="1041">
        <f>SUM(AQ111:AQ114)</f>
        <v>154</v>
      </c>
      <c r="AR115" s="1045"/>
      <c r="AS115" s="1046">
        <f>'3.1Cost by Sub-contractors'!L25</f>
        <v>15.96</v>
      </c>
      <c r="AT115" s="1047"/>
      <c r="AU115" s="1046">
        <f>AQ115*AS115</f>
        <v>2457.84</v>
      </c>
      <c r="AV115" s="1048"/>
      <c r="AW115" s="1041">
        <f>SUM(AW111:AW114)</f>
        <v>3</v>
      </c>
      <c r="AX115" s="1045"/>
      <c r="AY115" s="1046">
        <f>'3.1Cost by Sub-contractors'!L26</f>
        <v>1072.75</v>
      </c>
      <c r="AZ115" s="1047"/>
      <c r="BA115" s="1046">
        <f>AW115*AY115</f>
        <v>3218.25</v>
      </c>
      <c r="BB115" s="1048"/>
      <c r="BC115" s="1041">
        <f>SUM(BC111:BC114)</f>
        <v>42</v>
      </c>
      <c r="BD115" s="1045"/>
      <c r="BE115" s="1046">
        <f>'3.1Cost by Sub-contractors'!L27</f>
        <v>44.07</v>
      </c>
      <c r="BF115" s="1047"/>
      <c r="BG115" s="1046">
        <f>BC115*BE115</f>
        <v>1850.94</v>
      </c>
      <c r="BH115" s="1048"/>
      <c r="BI115" s="1041">
        <f>SUM(BI111:BI114)</f>
        <v>42</v>
      </c>
      <c r="BJ115" s="1045"/>
      <c r="BK115" s="1046">
        <f>'3.1Cost by Sub-contractors'!L28</f>
        <v>27.87</v>
      </c>
      <c r="BL115" s="1047"/>
      <c r="BM115" s="1046">
        <f>BI115*BK115</f>
        <v>1170.54</v>
      </c>
      <c r="BN115" s="1048"/>
      <c r="BO115" s="1041">
        <f>SUM(BO111:BO114)</f>
        <v>28</v>
      </c>
      <c r="BP115" s="1045"/>
      <c r="BQ115" s="1046">
        <f>'3.1Cost by Sub-contractors'!L29</f>
        <v>118.81</v>
      </c>
      <c r="BR115" s="1047"/>
      <c r="BS115" s="1046">
        <f>BO115*BQ115</f>
        <v>3326.6800000000003</v>
      </c>
      <c r="BT115" s="1048"/>
      <c r="BU115" s="1041"/>
      <c r="BV115" s="1045"/>
      <c r="BW115" s="1046"/>
      <c r="BX115" s="1047"/>
      <c r="BY115" s="1046"/>
      <c r="BZ115" s="1048"/>
      <c r="CA115" s="1049"/>
      <c r="CB115" s="1050"/>
      <c r="CC115" s="633"/>
      <c r="CD115" s="633"/>
      <c r="CE115" s="633"/>
      <c r="CF115" s="633"/>
      <c r="CG115" s="633"/>
      <c r="CH115" s="633"/>
      <c r="CI115" s="633"/>
      <c r="CJ115" s="633"/>
      <c r="CK115" s="633"/>
      <c r="CL115" s="633"/>
      <c r="CM115" s="633"/>
      <c r="CN115" s="633"/>
      <c r="CO115" s="633"/>
      <c r="CP115" s="633"/>
      <c r="CQ115" s="633"/>
      <c r="CR115" s="633"/>
      <c r="CS115" s="633"/>
      <c r="CT115" s="633"/>
      <c r="CU115" s="633"/>
      <c r="CV115" s="633"/>
      <c r="CW115" s="633"/>
      <c r="CX115" s="633"/>
      <c r="CY115" s="633"/>
      <c r="CZ115" s="633"/>
      <c r="DA115" s="633"/>
      <c r="DB115" s="633"/>
      <c r="DC115" s="633"/>
      <c r="DD115" s="633"/>
      <c r="DE115" s="633"/>
      <c r="DF115" s="633"/>
      <c r="DG115" s="633"/>
      <c r="DH115" s="633"/>
      <c r="DI115" s="633"/>
      <c r="DJ115" s="633"/>
      <c r="DK115" s="633"/>
      <c r="DL115" s="633"/>
      <c r="DM115" s="633"/>
      <c r="DN115" s="633"/>
      <c r="DO115" s="633"/>
      <c r="DP115" s="633"/>
      <c r="DQ115" s="633"/>
      <c r="DR115" s="633"/>
      <c r="DS115" s="633"/>
      <c r="DT115" s="633"/>
      <c r="DU115" s="633"/>
      <c r="DV115" s="633"/>
      <c r="DW115" s="633"/>
      <c r="DX115" s="633"/>
      <c r="DY115" s="633"/>
      <c r="DZ115" s="633"/>
      <c r="EA115" s="633"/>
      <c r="EB115" s="633"/>
      <c r="EC115" s="633"/>
      <c r="ED115" s="633"/>
      <c r="EE115" s="633"/>
      <c r="EF115" s="633"/>
      <c r="EG115" s="633"/>
      <c r="EH115" s="633"/>
      <c r="EI115" s="633"/>
      <c r="EJ115" s="633"/>
      <c r="EK115" s="633"/>
      <c r="EL115" s="633"/>
      <c r="EM115" s="633"/>
      <c r="EN115" s="633"/>
      <c r="EO115" s="633"/>
      <c r="EP115" s="633"/>
      <c r="EQ115" s="633"/>
      <c r="ER115" s="633"/>
      <c r="ES115" s="633"/>
      <c r="ET115" s="633"/>
      <c r="EU115" s="633"/>
      <c r="EV115" s="633"/>
      <c r="EW115" s="633"/>
      <c r="EX115" s="633"/>
      <c r="EY115" s="633"/>
      <c r="EZ115" s="633"/>
      <c r="FA115" s="633"/>
      <c r="FB115" s="633"/>
      <c r="FC115" s="633"/>
      <c r="FD115" s="633"/>
      <c r="FE115" s="633"/>
      <c r="FF115" s="633"/>
      <c r="FG115" s="633"/>
      <c r="FH115" s="633"/>
      <c r="FI115" s="633"/>
      <c r="FJ115" s="633"/>
      <c r="FK115" s="633"/>
      <c r="FL115" s="633"/>
      <c r="FM115" s="633"/>
      <c r="FN115" s="633"/>
      <c r="FO115" s="633"/>
      <c r="FP115" s="633"/>
      <c r="FQ115" s="633"/>
      <c r="FR115" s="633"/>
      <c r="FS115" s="633"/>
      <c r="FT115" s="633"/>
      <c r="FU115" s="633"/>
      <c r="FV115" s="633"/>
      <c r="FW115" s="633"/>
      <c r="FX115" s="633"/>
      <c r="GF115" s="633"/>
      <c r="GG115" s="633"/>
      <c r="GH115" s="633"/>
      <c r="GI115" s="633"/>
      <c r="GJ115" s="633"/>
      <c r="GK115" s="633"/>
      <c r="GL115" s="633"/>
      <c r="GM115" s="633"/>
      <c r="GN115" s="633"/>
      <c r="GO115" s="633"/>
      <c r="GP115" s="633"/>
      <c r="GQ115" s="633"/>
      <c r="GR115" s="633"/>
      <c r="GS115" s="633"/>
      <c r="GT115" s="633"/>
      <c r="GU115" s="633"/>
      <c r="GZ115" s="633"/>
    </row>
    <row r="116" spans="1:208" ht="7.5" customHeight="1">
      <c r="A116" s="980"/>
      <c r="B116" s="2019"/>
      <c r="C116" s="2571"/>
      <c r="D116" s="2572"/>
      <c r="E116" s="2573" t="str">
        <f>'4.1Plan'!D283</f>
        <v>MLA2-3</v>
      </c>
      <c r="F116" s="2574"/>
      <c r="G116" s="2674" t="s">
        <v>302</v>
      </c>
      <c r="H116" s="2697"/>
      <c r="I116" s="2677">
        <v>94318</v>
      </c>
      <c r="J116" s="2679"/>
      <c r="K116" s="2673">
        <f>I116-R116/2</f>
        <v>94300</v>
      </c>
      <c r="L116" s="2668"/>
      <c r="M116" s="1051"/>
      <c r="N116" s="1052" t="s">
        <v>30</v>
      </c>
      <c r="O116" s="2688">
        <f>I116+R116/2</f>
        <v>94336</v>
      </c>
      <c r="P116" s="2688"/>
      <c r="Q116" s="1096"/>
      <c r="R116" s="1074">
        <v>36</v>
      </c>
      <c r="S116" s="988"/>
      <c r="T116" s="987">
        <v>2</v>
      </c>
      <c r="U116" s="988"/>
      <c r="V116" s="989" t="s">
        <v>192</v>
      </c>
      <c r="W116" s="990">
        <v>15</v>
      </c>
      <c r="X116" s="1075"/>
      <c r="Y116" s="1076">
        <f>2*(W116+H3)</f>
        <v>44</v>
      </c>
      <c r="Z116" s="1077"/>
      <c r="AA116" s="1078"/>
      <c r="AB116" s="1079"/>
      <c r="AC116" s="1078"/>
      <c r="AD116" s="1080"/>
      <c r="AE116" s="987"/>
      <c r="AF116" s="1077"/>
      <c r="AG116" s="1078"/>
      <c r="AH116" s="1079"/>
      <c r="AI116" s="1078"/>
      <c r="AJ116" s="1080"/>
      <c r="AK116" s="987">
        <f>ROUND((Y116+AE116)/T116/$V$5,0)*T116</f>
        <v>22</v>
      </c>
      <c r="AL116" s="1077"/>
      <c r="AM116" s="1081"/>
      <c r="AN116" s="1079"/>
      <c r="AO116" s="1078"/>
      <c r="AP116" s="1080"/>
      <c r="AQ116" s="987">
        <f>ROUND((Y116+AE116)/T116/$V$6,0)*T116</f>
        <v>22</v>
      </c>
      <c r="AR116" s="1077"/>
      <c r="AS116" s="1081"/>
      <c r="AT116" s="1082"/>
      <c r="AU116" s="1081"/>
      <c r="AV116" s="1080"/>
      <c r="AW116" s="987"/>
      <c r="AX116" s="1077"/>
      <c r="AY116" s="1078"/>
      <c r="AZ116" s="1079"/>
      <c r="BA116" s="1078"/>
      <c r="BB116" s="1080"/>
      <c r="BC116" s="997">
        <f>ROUND((AK116/T116)*$V$7,0)*T116</f>
        <v>6</v>
      </c>
      <c r="BD116" s="1077"/>
      <c r="BE116" s="1078"/>
      <c r="BF116" s="1079"/>
      <c r="BG116" s="1078"/>
      <c r="BH116" s="1080"/>
      <c r="BI116" s="997">
        <f>ROUND((AK116/T116)*$V$8,0)*T116</f>
        <v>6</v>
      </c>
      <c r="BJ116" s="1077"/>
      <c r="BK116" s="1078"/>
      <c r="BL116" s="1079"/>
      <c r="BM116" s="1078"/>
      <c r="BN116" s="1080"/>
      <c r="BO116" s="987">
        <f>T116*$V$9</f>
        <v>4</v>
      </c>
      <c r="BP116" s="1077"/>
      <c r="BQ116" s="1078"/>
      <c r="BR116" s="1079"/>
      <c r="BS116" s="1078"/>
      <c r="BT116" s="1080"/>
      <c r="BU116" s="987"/>
      <c r="BV116" s="1077"/>
      <c r="BW116" s="1078"/>
      <c r="BX116" s="1079"/>
      <c r="BY116" s="1078"/>
      <c r="BZ116" s="1080"/>
      <c r="CA116" s="1000"/>
      <c r="CB116" s="1001"/>
      <c r="CT116" s="634"/>
      <c r="CU116" s="634"/>
      <c r="CV116" s="634"/>
      <c r="CY116" s="634"/>
      <c r="CZ116" s="634"/>
      <c r="DA116" s="634"/>
      <c r="DB116" s="634"/>
      <c r="DC116" s="634"/>
      <c r="DD116" s="634"/>
      <c r="DE116" s="634"/>
      <c r="DG116" s="634"/>
      <c r="DH116" s="634"/>
      <c r="DI116" s="634"/>
      <c r="DJ116" s="634"/>
      <c r="DK116" s="634"/>
      <c r="DL116" s="634"/>
      <c r="DM116" s="634"/>
      <c r="DN116" s="634"/>
      <c r="DO116" s="634"/>
      <c r="DP116" s="634"/>
      <c r="DQ116" s="634"/>
      <c r="DR116" s="634"/>
      <c r="DS116" s="634"/>
      <c r="DT116" s="634"/>
      <c r="DU116" s="634"/>
      <c r="DV116" s="634"/>
      <c r="DW116" s="634"/>
      <c r="DX116" s="634"/>
      <c r="DY116" s="634"/>
      <c r="DZ116" s="634"/>
      <c r="EA116" s="634"/>
      <c r="EB116" s="634"/>
      <c r="EC116" s="634"/>
      <c r="ED116" s="634"/>
      <c r="EE116" s="634"/>
      <c r="EF116" s="634"/>
      <c r="EG116" s="634"/>
      <c r="EH116" s="634"/>
      <c r="EI116" s="634"/>
      <c r="EJ116" s="634"/>
      <c r="EK116" s="634"/>
      <c r="EL116" s="634"/>
      <c r="EM116" s="634"/>
      <c r="EN116" s="634"/>
      <c r="EO116" s="634"/>
      <c r="EP116" s="634"/>
      <c r="EQ116" s="634"/>
      <c r="ER116" s="634"/>
      <c r="ES116" s="634"/>
      <c r="ET116" s="634"/>
      <c r="EU116" s="634"/>
      <c r="EV116" s="634"/>
      <c r="EW116" s="634"/>
      <c r="EX116" s="634"/>
      <c r="EY116" s="634"/>
      <c r="EZ116" s="634"/>
      <c r="FA116" s="634"/>
      <c r="FB116" s="634"/>
      <c r="FC116" s="634"/>
      <c r="FD116" s="634"/>
      <c r="FE116" s="634"/>
      <c r="FF116" s="634"/>
      <c r="FG116" s="634"/>
      <c r="FH116" s="634"/>
      <c r="FI116" s="634"/>
      <c r="FJ116" s="634"/>
      <c r="FK116" s="634"/>
      <c r="FL116" s="634"/>
      <c r="FM116" s="634"/>
      <c r="FN116" s="634"/>
      <c r="FO116" s="634"/>
      <c r="FP116" s="634"/>
      <c r="FQ116" s="634"/>
      <c r="FR116" s="634"/>
      <c r="FS116" s="634"/>
      <c r="FT116" s="634"/>
      <c r="FU116" s="634"/>
      <c r="FV116" s="634"/>
      <c r="FW116" s="634"/>
      <c r="FX116" s="634"/>
      <c r="GF116" s="634"/>
      <c r="GT116" s="634"/>
      <c r="GU116" s="634"/>
      <c r="GZ116" s="634"/>
    </row>
    <row r="117" spans="1:208" ht="7.5" customHeight="1">
      <c r="A117" s="980"/>
      <c r="B117" s="2019"/>
      <c r="C117" s="2571"/>
      <c r="D117" s="2572"/>
      <c r="E117" s="2573"/>
      <c r="F117" s="2574"/>
      <c r="G117" s="2586" t="s">
        <v>303</v>
      </c>
      <c r="H117" s="2696"/>
      <c r="I117" s="2667">
        <v>95718</v>
      </c>
      <c r="J117" s="2589"/>
      <c r="K117" s="2590">
        <f>I117-R117/2</f>
        <v>95700</v>
      </c>
      <c r="L117" s="2591"/>
      <c r="M117" s="1019"/>
      <c r="N117" s="1020" t="s">
        <v>30</v>
      </c>
      <c r="O117" s="2591">
        <f>I117+R117/2</f>
        <v>95736</v>
      </c>
      <c r="P117" s="2591"/>
      <c r="Q117" s="1095"/>
      <c r="R117" s="1056">
        <v>36</v>
      </c>
      <c r="S117" s="1057"/>
      <c r="T117" s="1058">
        <v>2</v>
      </c>
      <c r="U117" s="1057"/>
      <c r="V117" s="1059" t="s">
        <v>192</v>
      </c>
      <c r="W117" s="1060">
        <v>15</v>
      </c>
      <c r="X117" s="1061"/>
      <c r="Y117" s="1062">
        <f>2*(W117+H3)</f>
        <v>44</v>
      </c>
      <c r="Z117" s="1063"/>
      <c r="AA117" s="1064"/>
      <c r="AB117" s="1065"/>
      <c r="AC117" s="1064"/>
      <c r="AD117" s="1066"/>
      <c r="AE117" s="1058"/>
      <c r="AF117" s="1063"/>
      <c r="AG117" s="1064"/>
      <c r="AH117" s="1065"/>
      <c r="AI117" s="1064"/>
      <c r="AJ117" s="1066"/>
      <c r="AK117" s="1100">
        <f>ROUND((Y117+AE117)/T117/$V$5,0)*T117</f>
        <v>22</v>
      </c>
      <c r="AL117" s="1063"/>
      <c r="AM117" s="1067"/>
      <c r="AN117" s="1065"/>
      <c r="AO117" s="1064"/>
      <c r="AP117" s="1066"/>
      <c r="AQ117" s="1083">
        <f>ROUND((Y117+AE117)/T117/$V$6,0)*T117</f>
        <v>22</v>
      </c>
      <c r="AR117" s="1029"/>
      <c r="AS117" s="1033"/>
      <c r="AT117" s="1034"/>
      <c r="AU117" s="1033"/>
      <c r="AV117" s="1032"/>
      <c r="AW117" s="1058"/>
      <c r="AX117" s="1063"/>
      <c r="AY117" s="1064"/>
      <c r="AZ117" s="1065"/>
      <c r="BA117" s="1064"/>
      <c r="BB117" s="1066"/>
      <c r="BC117" s="1083">
        <f>ROUND((AK117/T117)*$V$7,0)*T117</f>
        <v>6</v>
      </c>
      <c r="BD117" s="1029"/>
      <c r="BE117" s="1030"/>
      <c r="BF117" s="1031"/>
      <c r="BG117" s="1030"/>
      <c r="BH117" s="1032"/>
      <c r="BI117" s="1083">
        <f>ROUND((AK117/T117)*$V$8,0)*T117</f>
        <v>6</v>
      </c>
      <c r="BJ117" s="1029"/>
      <c r="BK117" s="1030"/>
      <c r="BL117" s="1031"/>
      <c r="BM117" s="1030"/>
      <c r="BN117" s="1032"/>
      <c r="BO117" s="1058">
        <f>T117*$V$9</f>
        <v>4</v>
      </c>
      <c r="BP117" s="1063"/>
      <c r="BQ117" s="1064"/>
      <c r="BR117" s="1065"/>
      <c r="BS117" s="1064"/>
      <c r="BT117" s="1066"/>
      <c r="BU117" s="1058"/>
      <c r="BV117" s="1063"/>
      <c r="BW117" s="1064"/>
      <c r="BX117" s="1065"/>
      <c r="BY117" s="1064"/>
      <c r="BZ117" s="1066"/>
      <c r="CA117" s="1122"/>
      <c r="CB117" s="1123"/>
      <c r="CC117" s="634"/>
      <c r="CD117" s="634"/>
      <c r="CE117" s="634"/>
      <c r="CF117" s="634"/>
      <c r="CG117" s="634"/>
      <c r="CH117" s="634"/>
      <c r="CI117" s="634"/>
      <c r="CJ117" s="634"/>
      <c r="CK117" s="634"/>
      <c r="CL117" s="634"/>
      <c r="CM117" s="634"/>
      <c r="CN117" s="634"/>
      <c r="CO117" s="634"/>
      <c r="CP117" s="634"/>
      <c r="CQ117" s="634"/>
      <c r="CR117" s="634"/>
      <c r="CS117" s="634"/>
      <c r="CT117" s="634"/>
      <c r="CW117" s="634"/>
      <c r="CX117" s="634"/>
      <c r="DF117" s="634"/>
      <c r="GG117" s="634"/>
    </row>
    <row r="118" spans="1:208" s="634" customFormat="1" ht="7.5" customHeight="1">
      <c r="A118" s="1124"/>
      <c r="B118" s="2022"/>
      <c r="C118" s="2579"/>
      <c r="D118" s="2580"/>
      <c r="E118" s="2584"/>
      <c r="F118" s="2585"/>
      <c r="G118" s="2693" t="s">
        <v>142</v>
      </c>
      <c r="H118" s="2694"/>
      <c r="I118" s="2694"/>
      <c r="J118" s="2694"/>
      <c r="K118" s="2694"/>
      <c r="L118" s="2694"/>
      <c r="M118" s="2694"/>
      <c r="N118" s="2694"/>
      <c r="O118" s="2694"/>
      <c r="P118" s="2694"/>
      <c r="Q118" s="2695"/>
      <c r="R118" s="1125">
        <f>SUM(R116:R117)</f>
        <v>72</v>
      </c>
      <c r="S118" s="1102"/>
      <c r="T118" s="1101">
        <f>SUM(T116:T117)</f>
        <v>4</v>
      </c>
      <c r="U118" s="1102"/>
      <c r="V118" s="1103"/>
      <c r="W118" s="1104"/>
      <c r="X118" s="1121"/>
      <c r="Y118" s="1105">
        <f>SUM(Y116:Y117)</f>
        <v>88</v>
      </c>
      <c r="Z118" s="1106"/>
      <c r="AA118" s="1107">
        <f>'3.1Cost by Sub-contractors'!L22</f>
        <v>61.62</v>
      </c>
      <c r="AB118" s="1108"/>
      <c r="AC118" s="1107">
        <f>Y118*AA118</f>
        <v>5422.5599999999995</v>
      </c>
      <c r="AD118" s="1109"/>
      <c r="AE118" s="1101"/>
      <c r="AF118" s="1106"/>
      <c r="AG118" s="1107"/>
      <c r="AH118" s="1108"/>
      <c r="AI118" s="1107"/>
      <c r="AJ118" s="1109"/>
      <c r="AK118" s="1101">
        <f>SUM(AK116:AK117)</f>
        <v>44</v>
      </c>
      <c r="AL118" s="1106"/>
      <c r="AM118" s="2689" t="str">
        <f>'3.1Cost by Sub-contractors'!L24</f>
        <v>-</v>
      </c>
      <c r="AN118" s="2690"/>
      <c r="AO118" s="2689" t="str">
        <f>'3.1Cost by Sub-contractors'!L24</f>
        <v>-</v>
      </c>
      <c r="AP118" s="2690"/>
      <c r="AQ118" s="1041">
        <f>SUM(AQ116:AQ117)</f>
        <v>44</v>
      </c>
      <c r="AR118" s="1045"/>
      <c r="AS118" s="1046">
        <f>'3.1Cost by Sub-contractors'!L25</f>
        <v>15.96</v>
      </c>
      <c r="AT118" s="1047"/>
      <c r="AU118" s="1046">
        <f>AQ118*AS118</f>
        <v>702.24</v>
      </c>
      <c r="AV118" s="1048"/>
      <c r="AW118" s="1101"/>
      <c r="AX118" s="1106"/>
      <c r="AY118" s="1107"/>
      <c r="AZ118" s="1108"/>
      <c r="BA118" s="1107"/>
      <c r="BB118" s="1109"/>
      <c r="BC118" s="1041">
        <f>SUM(BC116:BC117)</f>
        <v>12</v>
      </c>
      <c r="BD118" s="1045"/>
      <c r="BE118" s="1046">
        <f>'3.1Cost by Sub-contractors'!L27</f>
        <v>44.07</v>
      </c>
      <c r="BF118" s="1047"/>
      <c r="BG118" s="1046">
        <f>BC118*BE118</f>
        <v>528.84</v>
      </c>
      <c r="BH118" s="1048"/>
      <c r="BI118" s="1041">
        <f>SUM(BI116:BI117)</f>
        <v>12</v>
      </c>
      <c r="BJ118" s="1045"/>
      <c r="BK118" s="1046">
        <f>'3.1Cost by Sub-contractors'!L28</f>
        <v>27.87</v>
      </c>
      <c r="BL118" s="1047"/>
      <c r="BM118" s="1046">
        <f>BI118*BK118</f>
        <v>334.44</v>
      </c>
      <c r="BN118" s="1048"/>
      <c r="BO118" s="1101">
        <f>SUM(BO116:BO117)</f>
        <v>8</v>
      </c>
      <c r="BP118" s="1106"/>
      <c r="BQ118" s="1107">
        <f>'3.1Cost by Sub-contractors'!L29</f>
        <v>118.81</v>
      </c>
      <c r="BR118" s="1108"/>
      <c r="BS118" s="1107">
        <f>BO118*BQ118</f>
        <v>950.48</v>
      </c>
      <c r="BT118" s="1109"/>
      <c r="BU118" s="1101"/>
      <c r="BV118" s="1106"/>
      <c r="BW118" s="1107"/>
      <c r="BX118" s="1108"/>
      <c r="BY118" s="1107"/>
      <c r="BZ118" s="1109"/>
      <c r="CA118" s="1070"/>
      <c r="CB118" s="1071"/>
      <c r="CC118" s="633"/>
      <c r="CD118" s="633"/>
      <c r="CE118" s="633"/>
      <c r="CF118" s="633"/>
      <c r="CG118" s="633"/>
      <c r="CH118" s="633"/>
      <c r="CI118" s="633"/>
      <c r="CJ118" s="633"/>
      <c r="CK118" s="633"/>
      <c r="CL118" s="633"/>
      <c r="CM118" s="633"/>
      <c r="CN118" s="633"/>
      <c r="CO118" s="633"/>
      <c r="CP118" s="633"/>
      <c r="CQ118" s="633"/>
      <c r="CR118" s="633"/>
      <c r="CS118" s="633"/>
      <c r="CT118" s="633"/>
      <c r="CU118" s="633"/>
      <c r="CV118" s="633"/>
      <c r="CW118" s="633"/>
      <c r="CX118" s="633"/>
      <c r="CY118" s="633"/>
      <c r="CZ118" s="633"/>
      <c r="DA118" s="633"/>
      <c r="DB118" s="633"/>
      <c r="DC118" s="633"/>
      <c r="DD118" s="633"/>
      <c r="DE118" s="633"/>
      <c r="DF118" s="633"/>
      <c r="DG118" s="633"/>
      <c r="DH118" s="633"/>
      <c r="DI118" s="633"/>
      <c r="DJ118" s="633"/>
      <c r="DK118" s="633"/>
      <c r="DL118" s="633"/>
      <c r="DM118" s="633"/>
      <c r="DN118" s="633"/>
      <c r="DO118" s="633"/>
      <c r="DP118" s="633"/>
      <c r="DQ118" s="633"/>
      <c r="DR118" s="633"/>
      <c r="DS118" s="633"/>
      <c r="DT118" s="633"/>
      <c r="DU118" s="633"/>
      <c r="DV118" s="633"/>
      <c r="DW118" s="633"/>
      <c r="DX118" s="633"/>
      <c r="DY118" s="633"/>
      <c r="DZ118" s="633"/>
      <c r="EA118" s="633"/>
      <c r="EB118" s="633"/>
      <c r="EC118" s="633"/>
      <c r="ED118" s="633"/>
      <c r="EE118" s="633"/>
      <c r="EF118" s="633"/>
      <c r="EG118" s="633"/>
      <c r="EH118" s="633"/>
      <c r="EI118" s="633"/>
      <c r="EJ118" s="633"/>
      <c r="EK118" s="633"/>
      <c r="EL118" s="633"/>
      <c r="EM118" s="633"/>
      <c r="EN118" s="633"/>
      <c r="EO118" s="633"/>
      <c r="EP118" s="633"/>
      <c r="EQ118" s="633"/>
      <c r="ER118" s="633"/>
      <c r="ES118" s="633"/>
      <c r="ET118" s="633"/>
      <c r="EU118" s="633"/>
      <c r="EV118" s="633"/>
      <c r="EW118" s="633"/>
      <c r="EX118" s="633"/>
      <c r="EY118" s="633"/>
      <c r="EZ118" s="633"/>
      <c r="FA118" s="633"/>
      <c r="FB118" s="633"/>
      <c r="FC118" s="633"/>
      <c r="FD118" s="633"/>
      <c r="FE118" s="633"/>
      <c r="FF118" s="633"/>
      <c r="FG118" s="633"/>
      <c r="FH118" s="633"/>
      <c r="FI118" s="633"/>
      <c r="FJ118" s="633"/>
      <c r="FK118" s="633"/>
      <c r="FL118" s="633"/>
      <c r="FM118" s="633"/>
      <c r="FN118" s="633"/>
      <c r="FO118" s="633"/>
      <c r="FP118" s="633"/>
      <c r="FQ118" s="633"/>
      <c r="FR118" s="633"/>
      <c r="FS118" s="633"/>
      <c r="FT118" s="633"/>
      <c r="FU118" s="633"/>
      <c r="FV118" s="633"/>
      <c r="FW118" s="633"/>
      <c r="FX118" s="633"/>
      <c r="GG118" s="633"/>
      <c r="GH118" s="633"/>
      <c r="GI118" s="633"/>
      <c r="GJ118" s="633"/>
      <c r="GK118" s="633"/>
      <c r="GL118" s="633"/>
      <c r="GM118" s="633"/>
      <c r="GN118" s="633"/>
      <c r="GO118" s="633"/>
      <c r="GP118" s="633"/>
      <c r="GQ118" s="633"/>
      <c r="GR118" s="633"/>
      <c r="GS118" s="633"/>
      <c r="GT118" s="633"/>
      <c r="GU118" s="633"/>
      <c r="GZ118" s="633"/>
    </row>
    <row r="119" spans="1:208" ht="7.5" customHeight="1">
      <c r="A119" s="1072"/>
      <c r="B119" s="1073" t="str">
        <f>'4.1Plan'!B294</f>
        <v>Quang Ngai</v>
      </c>
      <c r="C119" s="2615" t="str">
        <f>'4.1Plan'!C294</f>
        <v>PKGA3</v>
      </c>
      <c r="D119" s="2616"/>
      <c r="E119" s="2575" t="str">
        <f>'4.1Plan'!D294</f>
        <v>MLA3-1</v>
      </c>
      <c r="F119" s="2576"/>
      <c r="G119" s="2674" t="s">
        <v>304</v>
      </c>
      <c r="H119" s="2697"/>
      <c r="I119" s="2677">
        <v>100300</v>
      </c>
      <c r="J119" s="2679"/>
      <c r="K119" s="2673">
        <f>I119-R119/2</f>
        <v>100282</v>
      </c>
      <c r="L119" s="2668"/>
      <c r="M119" s="1051"/>
      <c r="N119" s="1052" t="s">
        <v>30</v>
      </c>
      <c r="O119" s="2668">
        <f>I119+R119/2</f>
        <v>100318</v>
      </c>
      <c r="P119" s="2668"/>
      <c r="Q119" s="1096"/>
      <c r="R119" s="1074">
        <v>36</v>
      </c>
      <c r="S119" s="988"/>
      <c r="T119" s="987">
        <v>2</v>
      </c>
      <c r="U119" s="988"/>
      <c r="V119" s="989" t="s">
        <v>192</v>
      </c>
      <c r="W119" s="990">
        <v>16</v>
      </c>
      <c r="X119" s="1075"/>
      <c r="Y119" s="1076">
        <f>2*(W119+H3)</f>
        <v>46</v>
      </c>
      <c r="Z119" s="1077"/>
      <c r="AA119" s="1078"/>
      <c r="AB119" s="1079"/>
      <c r="AC119" s="1078"/>
      <c r="AD119" s="1080"/>
      <c r="AE119" s="987"/>
      <c r="AF119" s="1077"/>
      <c r="AG119" s="1078"/>
      <c r="AH119" s="1079"/>
      <c r="AI119" s="1078"/>
      <c r="AJ119" s="1080"/>
      <c r="AK119" s="987">
        <f>ROUND((Y119+AE119)/T119/$V$5,0)*T119</f>
        <v>24</v>
      </c>
      <c r="AL119" s="1077"/>
      <c r="AM119" s="1081"/>
      <c r="AN119" s="1079"/>
      <c r="AO119" s="1078"/>
      <c r="AP119" s="1080"/>
      <c r="AQ119" s="987">
        <f>ROUND((Y119+AE119)/T119/$V$6,0)*T119</f>
        <v>24</v>
      </c>
      <c r="AR119" s="1077"/>
      <c r="AS119" s="1081"/>
      <c r="AT119" s="1082"/>
      <c r="AU119" s="1081"/>
      <c r="AV119" s="1080"/>
      <c r="AW119" s="987"/>
      <c r="AX119" s="1077"/>
      <c r="AY119" s="1078"/>
      <c r="AZ119" s="1079"/>
      <c r="BA119" s="1078"/>
      <c r="BB119" s="1080"/>
      <c r="BC119" s="997">
        <f>ROUND((AK119/T119)*$V$7,0)*T119</f>
        <v>6</v>
      </c>
      <c r="BD119" s="1077"/>
      <c r="BE119" s="1078"/>
      <c r="BF119" s="1079"/>
      <c r="BG119" s="1078"/>
      <c r="BH119" s="1080"/>
      <c r="BI119" s="997">
        <f>ROUND((AK119/T119)*$V$8,0)*T119</f>
        <v>6</v>
      </c>
      <c r="BJ119" s="1077"/>
      <c r="BK119" s="1078"/>
      <c r="BL119" s="1079"/>
      <c r="BM119" s="1078"/>
      <c r="BN119" s="1080"/>
      <c r="BO119" s="997">
        <f>T119*$V$9</f>
        <v>4</v>
      </c>
      <c r="BP119" s="1077"/>
      <c r="BQ119" s="1078"/>
      <c r="BR119" s="1079"/>
      <c r="BS119" s="1078"/>
      <c r="BT119" s="1080"/>
      <c r="BU119" s="987"/>
      <c r="BV119" s="1077"/>
      <c r="BW119" s="1078"/>
      <c r="BX119" s="1079"/>
      <c r="BY119" s="1078"/>
      <c r="BZ119" s="1080"/>
      <c r="CA119" s="1018"/>
      <c r="CB119" s="1004"/>
      <c r="CU119" s="634"/>
      <c r="CV119" s="634"/>
      <c r="GH119" s="634"/>
      <c r="GI119" s="634"/>
      <c r="GJ119" s="634"/>
      <c r="GK119" s="634"/>
      <c r="GL119" s="634"/>
      <c r="GO119" s="634"/>
      <c r="GP119" s="634"/>
      <c r="GQ119" s="634"/>
      <c r="GR119" s="634"/>
      <c r="GS119" s="634"/>
      <c r="GU119" s="634"/>
    </row>
    <row r="120" spans="1:208" ht="7.5" customHeight="1">
      <c r="A120" s="980"/>
      <c r="B120" s="2019"/>
      <c r="C120" s="2571"/>
      <c r="D120" s="2572"/>
      <c r="E120" s="2573"/>
      <c r="F120" s="2574"/>
      <c r="G120" s="2586" t="s">
        <v>305</v>
      </c>
      <c r="H120" s="2696"/>
      <c r="I120" s="2667">
        <v>103254</v>
      </c>
      <c r="J120" s="2589"/>
      <c r="K120" s="2590">
        <f>I120-R120/2</f>
        <v>103221</v>
      </c>
      <c r="L120" s="2591"/>
      <c r="M120" s="1019"/>
      <c r="N120" s="1020" t="s">
        <v>30</v>
      </c>
      <c r="O120" s="2591">
        <f>I120+R120/2</f>
        <v>103287</v>
      </c>
      <c r="P120" s="2591"/>
      <c r="Q120" s="1095"/>
      <c r="R120" s="1056">
        <v>66</v>
      </c>
      <c r="S120" s="1057"/>
      <c r="T120" s="1058">
        <v>4</v>
      </c>
      <c r="U120" s="1057"/>
      <c r="V120" s="1059" t="s">
        <v>192</v>
      </c>
      <c r="W120" s="1060">
        <v>16</v>
      </c>
      <c r="X120" s="1061"/>
      <c r="Y120" s="1062">
        <f>T120*(W120+H3)</f>
        <v>92</v>
      </c>
      <c r="Z120" s="1063"/>
      <c r="AA120" s="1064"/>
      <c r="AB120" s="1065"/>
      <c r="AC120" s="1064"/>
      <c r="AD120" s="1066"/>
      <c r="AE120" s="1058"/>
      <c r="AF120" s="1063"/>
      <c r="AG120" s="1064"/>
      <c r="AH120" s="1065"/>
      <c r="AI120" s="1064"/>
      <c r="AJ120" s="1066"/>
      <c r="AK120" s="1100">
        <f>ROUND((Y120+AE120)/T120/$V$5,0)*T120</f>
        <v>48</v>
      </c>
      <c r="AL120" s="1063"/>
      <c r="AM120" s="1067"/>
      <c r="AN120" s="1065"/>
      <c r="AO120" s="1064"/>
      <c r="AP120" s="1066"/>
      <c r="AQ120" s="1083">
        <f>ROUND((Y120+AE120)/T120/$V$6,0)*T120</f>
        <v>48</v>
      </c>
      <c r="AR120" s="1029"/>
      <c r="AS120" s="1033"/>
      <c r="AT120" s="1034"/>
      <c r="AU120" s="1033"/>
      <c r="AV120" s="1032"/>
      <c r="AW120" s="1058"/>
      <c r="AX120" s="1063"/>
      <c r="AY120" s="1064"/>
      <c r="AZ120" s="1065"/>
      <c r="BA120" s="1064"/>
      <c r="BB120" s="1066"/>
      <c r="BC120" s="997">
        <f>ROUND((AK120/T120)*$V$7,0)*T120</f>
        <v>12</v>
      </c>
      <c r="BD120" s="1063"/>
      <c r="BE120" s="1064"/>
      <c r="BF120" s="1065"/>
      <c r="BG120" s="1064"/>
      <c r="BH120" s="1066"/>
      <c r="BI120" s="997">
        <f>ROUND((AK120/T120)*$V$8,0)*T120</f>
        <v>12</v>
      </c>
      <c r="BJ120" s="1063"/>
      <c r="BK120" s="1064"/>
      <c r="BL120" s="1065"/>
      <c r="BM120" s="1064"/>
      <c r="BN120" s="1066"/>
      <c r="BO120" s="997">
        <f>T120*$V$9</f>
        <v>8</v>
      </c>
      <c r="BP120" s="1063"/>
      <c r="BQ120" s="1064"/>
      <c r="BR120" s="1065"/>
      <c r="BS120" s="1064"/>
      <c r="BT120" s="1066"/>
      <c r="BU120" s="1058"/>
      <c r="BV120" s="1063"/>
      <c r="BW120" s="1064"/>
      <c r="BX120" s="1065"/>
      <c r="BY120" s="1064"/>
      <c r="BZ120" s="1066"/>
      <c r="CA120" s="1035"/>
      <c r="CB120" s="1036"/>
      <c r="CC120" s="634"/>
      <c r="CD120" s="634"/>
      <c r="CE120" s="634"/>
      <c r="CF120" s="634"/>
      <c r="CG120" s="634"/>
      <c r="CH120" s="634"/>
      <c r="CI120" s="634"/>
      <c r="CJ120" s="634"/>
      <c r="CK120" s="634"/>
      <c r="CL120" s="634"/>
      <c r="CM120" s="634"/>
      <c r="CN120" s="634"/>
      <c r="CO120" s="634"/>
      <c r="CP120" s="634"/>
      <c r="CQ120" s="634"/>
      <c r="CR120" s="634"/>
      <c r="CS120" s="634"/>
      <c r="CT120" s="634"/>
      <c r="CX120" s="634"/>
      <c r="CY120" s="634"/>
      <c r="CZ120" s="634"/>
      <c r="DA120" s="634"/>
      <c r="DB120" s="634"/>
      <c r="DC120" s="634"/>
      <c r="DD120" s="634"/>
      <c r="DE120" s="634"/>
      <c r="DF120" s="634"/>
      <c r="DG120" s="634"/>
      <c r="DH120" s="634"/>
      <c r="DI120" s="634"/>
      <c r="DJ120" s="634"/>
      <c r="DK120" s="634"/>
      <c r="DL120" s="634"/>
      <c r="DM120" s="634"/>
      <c r="DN120" s="634"/>
      <c r="DO120" s="634"/>
      <c r="DP120" s="634"/>
      <c r="DQ120" s="634"/>
      <c r="DR120" s="634"/>
      <c r="DS120" s="634"/>
      <c r="DT120" s="634"/>
      <c r="DU120" s="634"/>
      <c r="DV120" s="634"/>
      <c r="DW120" s="634"/>
      <c r="DX120" s="634"/>
      <c r="DY120" s="634"/>
      <c r="DZ120" s="634"/>
      <c r="EA120" s="634"/>
      <c r="EB120" s="634"/>
      <c r="EC120" s="634"/>
      <c r="ED120" s="634"/>
      <c r="EE120" s="634"/>
      <c r="EF120" s="634"/>
      <c r="EG120" s="634"/>
      <c r="EH120" s="634"/>
      <c r="EI120" s="634"/>
      <c r="EJ120" s="634"/>
      <c r="EK120" s="634"/>
      <c r="EL120" s="634"/>
      <c r="EM120" s="634"/>
      <c r="EN120" s="634"/>
      <c r="EO120" s="634"/>
      <c r="EP120" s="634"/>
      <c r="EQ120" s="634"/>
      <c r="ER120" s="634"/>
      <c r="ES120" s="634"/>
      <c r="ET120" s="634"/>
      <c r="EU120" s="634"/>
      <c r="EV120" s="634"/>
      <c r="EW120" s="634"/>
      <c r="EX120" s="634"/>
      <c r="EY120" s="634"/>
      <c r="EZ120" s="634"/>
      <c r="FA120" s="634"/>
      <c r="FB120" s="634"/>
      <c r="FC120" s="634"/>
      <c r="FD120" s="634"/>
      <c r="FE120" s="634"/>
      <c r="FF120" s="634"/>
      <c r="FG120" s="634"/>
      <c r="FH120" s="634"/>
      <c r="FI120" s="634"/>
      <c r="FJ120" s="634"/>
      <c r="FK120" s="634"/>
      <c r="FL120" s="634"/>
      <c r="FM120" s="634"/>
      <c r="FN120" s="634"/>
      <c r="FO120" s="634"/>
      <c r="FP120" s="634"/>
      <c r="FQ120" s="634"/>
      <c r="FR120" s="634"/>
      <c r="FS120" s="634"/>
      <c r="FT120" s="634"/>
      <c r="FU120" s="634"/>
      <c r="FV120" s="634"/>
      <c r="FW120" s="634"/>
      <c r="FX120" s="634"/>
      <c r="GF120" s="634"/>
      <c r="GG120" s="634"/>
      <c r="GM120" s="634"/>
      <c r="GN120" s="634"/>
      <c r="GZ120" s="634"/>
    </row>
    <row r="121" spans="1:208" s="634" customFormat="1" ht="7.5" customHeight="1">
      <c r="A121" s="1037"/>
      <c r="B121" s="2020"/>
      <c r="C121" s="2577"/>
      <c r="D121" s="2578"/>
      <c r="E121" s="2584"/>
      <c r="F121" s="2585"/>
      <c r="G121" s="2581" t="s">
        <v>142</v>
      </c>
      <c r="H121" s="2582"/>
      <c r="I121" s="2582"/>
      <c r="J121" s="2582"/>
      <c r="K121" s="2582"/>
      <c r="L121" s="2582"/>
      <c r="M121" s="2582"/>
      <c r="N121" s="2582"/>
      <c r="O121" s="2582"/>
      <c r="P121" s="2582"/>
      <c r="Q121" s="2583"/>
      <c r="R121" s="1039">
        <f>SUM(R119:R120)</f>
        <v>102</v>
      </c>
      <c r="S121" s="1040"/>
      <c r="T121" s="1041">
        <f>SUM(T119:T120)</f>
        <v>6</v>
      </c>
      <c r="U121" s="1040"/>
      <c r="V121" s="1042"/>
      <c r="W121" s="1043"/>
      <c r="X121" s="644"/>
      <c r="Y121" s="1044">
        <f>SUM(Y119:Y120)</f>
        <v>138</v>
      </c>
      <c r="Z121" s="1045"/>
      <c r="AA121" s="1046">
        <f>'3.1Cost by Sub-contractors'!L22</f>
        <v>61.62</v>
      </c>
      <c r="AB121" s="1047"/>
      <c r="AC121" s="1046">
        <f>Y121*AA121</f>
        <v>8503.56</v>
      </c>
      <c r="AD121" s="1048"/>
      <c r="AE121" s="1041"/>
      <c r="AF121" s="1045"/>
      <c r="AG121" s="1046"/>
      <c r="AH121" s="1047"/>
      <c r="AI121" s="1046"/>
      <c r="AJ121" s="1048"/>
      <c r="AK121" s="1041">
        <f>SUM(AK119:AK120)</f>
        <v>72</v>
      </c>
      <c r="AL121" s="1045"/>
      <c r="AM121" s="2671" t="str">
        <f>'3.1Cost by Sub-contractors'!L24</f>
        <v>-</v>
      </c>
      <c r="AN121" s="2672"/>
      <c r="AO121" s="2671" t="str">
        <f>'3.1Cost by Sub-contractors'!L24</f>
        <v>-</v>
      </c>
      <c r="AP121" s="2672"/>
      <c r="AQ121" s="1041">
        <f>SUM(AQ119:AQ120)</f>
        <v>72</v>
      </c>
      <c r="AR121" s="1045"/>
      <c r="AS121" s="1046">
        <f>'3.1Cost by Sub-contractors'!L25</f>
        <v>15.96</v>
      </c>
      <c r="AT121" s="1047"/>
      <c r="AU121" s="1046">
        <f>AQ121*AS121</f>
        <v>1149.1200000000001</v>
      </c>
      <c r="AV121" s="1048"/>
      <c r="AW121" s="1041"/>
      <c r="AX121" s="1045"/>
      <c r="AY121" s="1046"/>
      <c r="AZ121" s="1047"/>
      <c r="BA121" s="1046"/>
      <c r="BB121" s="1048"/>
      <c r="BC121" s="1041">
        <f>SUM(BC119:BC120)</f>
        <v>18</v>
      </c>
      <c r="BD121" s="1045"/>
      <c r="BE121" s="1046">
        <f>'3.1Cost by Sub-contractors'!L27</f>
        <v>44.07</v>
      </c>
      <c r="BF121" s="1047"/>
      <c r="BG121" s="1046">
        <f>BC121*BE121</f>
        <v>793.26</v>
      </c>
      <c r="BH121" s="1048"/>
      <c r="BI121" s="1041">
        <f>SUM(BI119:BI120)</f>
        <v>18</v>
      </c>
      <c r="BJ121" s="1045"/>
      <c r="BK121" s="1046">
        <f>'3.1Cost by Sub-contractors'!L28</f>
        <v>27.87</v>
      </c>
      <c r="BL121" s="1047"/>
      <c r="BM121" s="1046">
        <f>BI121*BK121</f>
        <v>501.66</v>
      </c>
      <c r="BN121" s="1048"/>
      <c r="BO121" s="1041">
        <f>SUM(BO119:BO120)</f>
        <v>12</v>
      </c>
      <c r="BP121" s="1045"/>
      <c r="BQ121" s="1046">
        <f>'3.1Cost by Sub-contractors'!L29</f>
        <v>118.81</v>
      </c>
      <c r="BR121" s="1047"/>
      <c r="BS121" s="1046">
        <f>BO121*BQ121</f>
        <v>1425.72</v>
      </c>
      <c r="BT121" s="1048"/>
      <c r="BU121" s="1041"/>
      <c r="BV121" s="1045"/>
      <c r="BW121" s="1046"/>
      <c r="BX121" s="1047"/>
      <c r="BY121" s="1046"/>
      <c r="BZ121" s="1048"/>
      <c r="CA121" s="1049"/>
      <c r="CB121" s="1050"/>
      <c r="GD121" s="633"/>
      <c r="GE121" s="633"/>
      <c r="GF121" s="633"/>
      <c r="GI121" s="633"/>
      <c r="GJ121" s="633"/>
      <c r="GK121" s="633"/>
      <c r="GS121" s="633"/>
      <c r="GT121" s="633"/>
      <c r="GV121" s="633"/>
    </row>
    <row r="122" spans="1:208" ht="7.5" customHeight="1">
      <c r="A122" s="980"/>
      <c r="B122" s="2019"/>
      <c r="C122" s="2571"/>
      <c r="D122" s="2572"/>
      <c r="E122" s="2575" t="str">
        <f>'4.1Plan'!D307</f>
        <v>MLA3-2</v>
      </c>
      <c r="F122" s="2576"/>
      <c r="G122" s="2674" t="s">
        <v>306</v>
      </c>
      <c r="H122" s="2697"/>
      <c r="I122" s="2677">
        <v>105328</v>
      </c>
      <c r="J122" s="2679"/>
      <c r="K122" s="2673">
        <f>I122-R122/2</f>
        <v>105310</v>
      </c>
      <c r="L122" s="2668"/>
      <c r="M122" s="1051"/>
      <c r="N122" s="1052" t="s">
        <v>30</v>
      </c>
      <c r="O122" s="2668">
        <f>I122+R122/2</f>
        <v>105346</v>
      </c>
      <c r="P122" s="2668"/>
      <c r="Q122" s="1096"/>
      <c r="R122" s="1074">
        <v>36</v>
      </c>
      <c r="S122" s="988"/>
      <c r="T122" s="987">
        <v>2</v>
      </c>
      <c r="U122" s="988"/>
      <c r="V122" s="989" t="s">
        <v>192</v>
      </c>
      <c r="W122" s="990">
        <v>15</v>
      </c>
      <c r="X122" s="1075"/>
      <c r="Y122" s="1076">
        <f>T122*(W122+H3)</f>
        <v>44</v>
      </c>
      <c r="Z122" s="1077"/>
      <c r="AA122" s="1078"/>
      <c r="AB122" s="1079"/>
      <c r="AC122" s="1078"/>
      <c r="AD122" s="1080"/>
      <c r="AE122" s="987"/>
      <c r="AF122" s="1077"/>
      <c r="AG122" s="1078"/>
      <c r="AH122" s="1079"/>
      <c r="AI122" s="1078"/>
      <c r="AJ122" s="1080"/>
      <c r="AK122" s="987">
        <f>ROUND((Y122+AE122)/T122/$V$5,0)*T122</f>
        <v>22</v>
      </c>
      <c r="AL122" s="1077"/>
      <c r="AM122" s="1081"/>
      <c r="AN122" s="1079"/>
      <c r="AO122" s="1078"/>
      <c r="AP122" s="1080"/>
      <c r="AQ122" s="987">
        <f>ROUND((Y122+AE122)/T122/$V$6,0)*T122</f>
        <v>22</v>
      </c>
      <c r="AR122" s="1077"/>
      <c r="AS122" s="1081"/>
      <c r="AT122" s="1082"/>
      <c r="AU122" s="1081"/>
      <c r="AV122" s="1080"/>
      <c r="AW122" s="987"/>
      <c r="AX122" s="1077"/>
      <c r="AY122" s="1078"/>
      <c r="AZ122" s="1079"/>
      <c r="BA122" s="1078"/>
      <c r="BB122" s="1080"/>
      <c r="BC122" s="997">
        <f>ROUND((AK122/T122)*$V$7,0)*T122</f>
        <v>6</v>
      </c>
      <c r="BD122" s="1077"/>
      <c r="BE122" s="1078"/>
      <c r="BF122" s="1079"/>
      <c r="BG122" s="1078"/>
      <c r="BH122" s="1080"/>
      <c r="BI122" s="997">
        <f>ROUND((AK122/T122)*$V$8,0)*T122</f>
        <v>6</v>
      </c>
      <c r="BJ122" s="1077"/>
      <c r="BK122" s="1078"/>
      <c r="BL122" s="1079"/>
      <c r="BM122" s="1078"/>
      <c r="BN122" s="1080"/>
      <c r="BO122" s="987">
        <f>T122*$V$9</f>
        <v>4</v>
      </c>
      <c r="BP122" s="1077"/>
      <c r="BQ122" s="1078"/>
      <c r="BR122" s="1079"/>
      <c r="BS122" s="1078"/>
      <c r="BT122" s="1080"/>
      <c r="BU122" s="987"/>
      <c r="BV122" s="1077"/>
      <c r="BW122" s="1078"/>
      <c r="BX122" s="1079"/>
      <c r="BY122" s="1078"/>
      <c r="BZ122" s="1080"/>
      <c r="CA122" s="1000"/>
      <c r="CB122" s="1001"/>
      <c r="DK122" s="634"/>
      <c r="DL122" s="634"/>
      <c r="DM122" s="634"/>
      <c r="DN122" s="634"/>
      <c r="DO122" s="634"/>
      <c r="DP122" s="634"/>
      <c r="DQ122" s="634"/>
      <c r="DR122" s="634"/>
      <c r="DS122" s="634"/>
      <c r="DT122" s="634"/>
      <c r="DU122" s="634"/>
      <c r="DV122" s="634"/>
      <c r="DW122" s="634"/>
      <c r="DX122" s="634"/>
      <c r="DY122" s="634"/>
      <c r="DZ122" s="634"/>
      <c r="EA122" s="634"/>
      <c r="EB122" s="634"/>
      <c r="EC122" s="634"/>
      <c r="ED122" s="634"/>
      <c r="EE122" s="634"/>
      <c r="EF122" s="634"/>
      <c r="EG122" s="634"/>
      <c r="EH122" s="634"/>
      <c r="EI122" s="634"/>
      <c r="EJ122" s="634"/>
      <c r="EK122" s="634"/>
      <c r="EL122" s="634"/>
      <c r="EM122" s="634"/>
      <c r="EN122" s="634"/>
      <c r="EO122" s="634"/>
      <c r="EP122" s="634"/>
      <c r="EQ122" s="634"/>
      <c r="ER122" s="634"/>
      <c r="ES122" s="634"/>
      <c r="ET122" s="634"/>
      <c r="EU122" s="634"/>
      <c r="EV122" s="634"/>
      <c r="EW122" s="634"/>
      <c r="EX122" s="634"/>
      <c r="EY122" s="634"/>
      <c r="EZ122" s="634"/>
      <c r="FA122" s="634"/>
      <c r="FB122" s="634"/>
      <c r="FC122" s="634"/>
      <c r="FD122" s="634"/>
      <c r="FE122" s="634"/>
      <c r="FF122" s="634"/>
      <c r="FG122" s="634"/>
      <c r="FH122" s="634"/>
      <c r="FI122" s="634"/>
      <c r="FJ122" s="634"/>
      <c r="FK122" s="634"/>
      <c r="FL122" s="634"/>
      <c r="FM122" s="634"/>
      <c r="FN122" s="634"/>
      <c r="FO122" s="634"/>
      <c r="FP122" s="634"/>
      <c r="FQ122" s="634"/>
      <c r="FR122" s="634"/>
      <c r="FS122" s="634"/>
      <c r="FT122" s="634"/>
      <c r="FU122" s="634"/>
      <c r="FV122" s="634"/>
      <c r="FW122" s="634"/>
      <c r="FX122" s="634"/>
      <c r="GG122" s="634"/>
      <c r="GH122" s="634"/>
      <c r="GS122" s="634"/>
      <c r="GT122" s="634"/>
    </row>
    <row r="123" spans="1:208" ht="7.5" customHeight="1">
      <c r="A123" s="980"/>
      <c r="B123" s="2019"/>
      <c r="C123" s="2571"/>
      <c r="D123" s="2572"/>
      <c r="E123" s="2573"/>
      <c r="F123" s="2574"/>
      <c r="G123" s="2592" t="s">
        <v>307</v>
      </c>
      <c r="H123" s="2698"/>
      <c r="I123" s="2654">
        <v>106709</v>
      </c>
      <c r="J123" s="2595"/>
      <c r="K123" s="2596">
        <f>I123-R123/2</f>
        <v>106676</v>
      </c>
      <c r="L123" s="2597"/>
      <c r="M123" s="1002"/>
      <c r="N123" s="1003" t="s">
        <v>30</v>
      </c>
      <c r="O123" s="2691">
        <f>I123+R123/2</f>
        <v>106742</v>
      </c>
      <c r="P123" s="2691"/>
      <c r="Q123" s="1097"/>
      <c r="R123" s="1005">
        <v>66</v>
      </c>
      <c r="S123" s="1006"/>
      <c r="T123" s="1007">
        <v>4</v>
      </c>
      <c r="U123" s="1006"/>
      <c r="V123" s="1008" t="s">
        <v>192</v>
      </c>
      <c r="W123" s="1009">
        <v>15</v>
      </c>
      <c r="X123" s="1010"/>
      <c r="Y123" s="1011">
        <f>T123*(W123+H3)</f>
        <v>88</v>
      </c>
      <c r="Z123" s="1012"/>
      <c r="AA123" s="1013"/>
      <c r="AB123" s="1014"/>
      <c r="AC123" s="1013"/>
      <c r="AD123" s="1015"/>
      <c r="AE123" s="1007"/>
      <c r="AF123" s="1012"/>
      <c r="AG123" s="1013"/>
      <c r="AH123" s="1014"/>
      <c r="AI123" s="1013"/>
      <c r="AJ123" s="1015"/>
      <c r="AK123" s="997">
        <f>ROUND((Y123+AE123)/T123/$V$5,0)*T123</f>
        <v>44</v>
      </c>
      <c r="AL123" s="1012"/>
      <c r="AM123" s="1016"/>
      <c r="AN123" s="1014"/>
      <c r="AO123" s="1013"/>
      <c r="AP123" s="1015"/>
      <c r="AQ123" s="997">
        <f>ROUND((Y123+AE123)/T123/$V$6,0)*T123</f>
        <v>44</v>
      </c>
      <c r="AR123" s="1012"/>
      <c r="AS123" s="1016"/>
      <c r="AT123" s="1017"/>
      <c r="AU123" s="1016"/>
      <c r="AV123" s="1015"/>
      <c r="AW123" s="1007"/>
      <c r="AX123" s="1012"/>
      <c r="AY123" s="1013"/>
      <c r="AZ123" s="1014"/>
      <c r="BA123" s="1013"/>
      <c r="BB123" s="1015"/>
      <c r="BC123" s="997">
        <f>ROUND((AK123/T123)*$V$7,0)*T123</f>
        <v>12</v>
      </c>
      <c r="BD123" s="1012"/>
      <c r="BE123" s="1013"/>
      <c r="BF123" s="1014"/>
      <c r="BG123" s="1013"/>
      <c r="BH123" s="1015"/>
      <c r="BI123" s="997">
        <f>ROUND((AK123/T123)*$V$8,0)*T123</f>
        <v>12</v>
      </c>
      <c r="BJ123" s="1012"/>
      <c r="BK123" s="1013"/>
      <c r="BL123" s="1014"/>
      <c r="BM123" s="1013"/>
      <c r="BN123" s="1015"/>
      <c r="BO123" s="1007">
        <f>T123*$V$9</f>
        <v>8</v>
      </c>
      <c r="BP123" s="1012"/>
      <c r="BQ123" s="1013"/>
      <c r="BR123" s="1014"/>
      <c r="BS123" s="1013"/>
      <c r="BT123" s="1015"/>
      <c r="BU123" s="1007"/>
      <c r="BV123" s="1012"/>
      <c r="BW123" s="1013"/>
      <c r="BX123" s="1014"/>
      <c r="BY123" s="1013"/>
      <c r="BZ123" s="1015"/>
      <c r="CA123" s="1018"/>
      <c r="CB123" s="1004"/>
      <c r="CC123" s="634"/>
      <c r="CD123" s="634"/>
      <c r="CE123" s="634"/>
      <c r="CF123" s="634"/>
      <c r="CG123" s="634"/>
      <c r="CH123" s="634"/>
      <c r="CI123" s="634"/>
      <c r="CJ123" s="634"/>
      <c r="CK123" s="634"/>
      <c r="CL123" s="634"/>
      <c r="CM123" s="634"/>
      <c r="CN123" s="634"/>
      <c r="CO123" s="634"/>
      <c r="CP123" s="634"/>
      <c r="CQ123" s="634"/>
      <c r="CR123" s="634"/>
      <c r="CS123" s="634"/>
      <c r="CT123" s="634"/>
      <c r="CU123" s="634"/>
      <c r="CV123" s="634"/>
      <c r="CW123" s="634"/>
      <c r="CX123" s="634"/>
      <c r="CY123" s="634"/>
      <c r="CZ123" s="634"/>
      <c r="DA123" s="634"/>
      <c r="DB123" s="634"/>
      <c r="DC123" s="634"/>
      <c r="DD123" s="634"/>
      <c r="DE123" s="634"/>
      <c r="DF123" s="634"/>
      <c r="DG123" s="634"/>
      <c r="DH123" s="634"/>
      <c r="DI123" s="634"/>
      <c r="DJ123" s="634"/>
      <c r="DK123" s="634"/>
      <c r="DL123" s="634"/>
      <c r="DM123" s="634"/>
      <c r="DN123" s="634"/>
      <c r="DO123" s="634"/>
      <c r="DP123" s="634"/>
      <c r="DQ123" s="634"/>
      <c r="DR123" s="634"/>
      <c r="DS123" s="634"/>
      <c r="DT123" s="634"/>
      <c r="DU123" s="634"/>
      <c r="DV123" s="634"/>
      <c r="DW123" s="634"/>
      <c r="DX123" s="634"/>
      <c r="DY123" s="634"/>
      <c r="DZ123" s="634"/>
      <c r="EA123" s="634"/>
      <c r="EB123" s="634"/>
      <c r="EC123" s="634"/>
      <c r="ED123" s="634"/>
      <c r="EE123" s="634"/>
      <c r="EF123" s="634"/>
      <c r="EG123" s="634"/>
      <c r="EH123" s="634"/>
      <c r="EI123" s="634"/>
      <c r="EJ123" s="634"/>
      <c r="EK123" s="634"/>
      <c r="EL123" s="634"/>
      <c r="EM123" s="634"/>
      <c r="EN123" s="634"/>
      <c r="EO123" s="634"/>
      <c r="EP123" s="634"/>
      <c r="EQ123" s="634"/>
      <c r="ER123" s="634"/>
      <c r="ES123" s="634"/>
      <c r="ET123" s="634"/>
      <c r="EU123" s="634"/>
      <c r="EV123" s="634"/>
      <c r="EW123" s="634"/>
      <c r="EX123" s="634"/>
      <c r="EY123" s="634"/>
      <c r="EZ123" s="634"/>
      <c r="FA123" s="634"/>
      <c r="FB123" s="634"/>
      <c r="FC123" s="634"/>
      <c r="FD123" s="634"/>
      <c r="FE123" s="634"/>
      <c r="FF123" s="634"/>
      <c r="FG123" s="634"/>
      <c r="FH123" s="634"/>
      <c r="FI123" s="634"/>
      <c r="FJ123" s="634"/>
      <c r="FK123" s="634"/>
      <c r="FL123" s="634"/>
      <c r="FM123" s="634"/>
      <c r="FN123" s="634"/>
      <c r="FO123" s="634"/>
      <c r="FP123" s="634"/>
      <c r="FQ123" s="634"/>
      <c r="FR123" s="634"/>
      <c r="FS123" s="634"/>
      <c r="FT123" s="634"/>
      <c r="FU123" s="634"/>
      <c r="FV123" s="634"/>
      <c r="FW123" s="634"/>
      <c r="FX123" s="634"/>
      <c r="GG123" s="634"/>
      <c r="GH123" s="634"/>
      <c r="GS123" s="634"/>
      <c r="GT123" s="634"/>
    </row>
    <row r="124" spans="1:208" ht="7.5" customHeight="1">
      <c r="A124" s="980"/>
      <c r="B124" s="2019"/>
      <c r="C124" s="2571"/>
      <c r="D124" s="2572"/>
      <c r="E124" s="2573"/>
      <c r="F124" s="2574"/>
      <c r="G124" s="2592" t="s">
        <v>308</v>
      </c>
      <c r="H124" s="2698"/>
      <c r="I124" s="2654">
        <v>109000</v>
      </c>
      <c r="J124" s="2595"/>
      <c r="K124" s="2596">
        <f>I124-R124/2</f>
        <v>108982</v>
      </c>
      <c r="L124" s="2597"/>
      <c r="M124" s="1002"/>
      <c r="N124" s="1003" t="s">
        <v>30</v>
      </c>
      <c r="O124" s="2691">
        <f>I124+R124/2</f>
        <v>109018</v>
      </c>
      <c r="P124" s="2691"/>
      <c r="Q124" s="1097"/>
      <c r="R124" s="1005">
        <v>36</v>
      </c>
      <c r="S124" s="1006"/>
      <c r="T124" s="1007">
        <v>2</v>
      </c>
      <c r="U124" s="1006"/>
      <c r="V124" s="1008" t="s">
        <v>192</v>
      </c>
      <c r="W124" s="1009">
        <v>15</v>
      </c>
      <c r="X124" s="1010"/>
      <c r="Y124" s="1011">
        <f>2*(W124+H3)</f>
        <v>44</v>
      </c>
      <c r="Z124" s="1012"/>
      <c r="AA124" s="1013"/>
      <c r="AB124" s="1014"/>
      <c r="AC124" s="1013"/>
      <c r="AD124" s="1015"/>
      <c r="AE124" s="1007"/>
      <c r="AF124" s="1012"/>
      <c r="AG124" s="1013"/>
      <c r="AH124" s="1014"/>
      <c r="AI124" s="1013"/>
      <c r="AJ124" s="1015"/>
      <c r="AK124" s="997">
        <f>ROUND((Y124+AE124)/T124/$V$5,0)*T124</f>
        <v>22</v>
      </c>
      <c r="AL124" s="1012"/>
      <c r="AM124" s="1016"/>
      <c r="AN124" s="1014"/>
      <c r="AO124" s="1013"/>
      <c r="AP124" s="1015"/>
      <c r="AQ124" s="997">
        <f>ROUND((Y124+AE124)/T124/$V$6,0)*T124</f>
        <v>22</v>
      </c>
      <c r="AR124" s="1012"/>
      <c r="AS124" s="1013"/>
      <c r="AT124" s="1014"/>
      <c r="AU124" s="1013"/>
      <c r="AV124" s="1015"/>
      <c r="AW124" s="1007"/>
      <c r="AX124" s="1012"/>
      <c r="AY124" s="1013"/>
      <c r="AZ124" s="1014"/>
      <c r="BA124" s="1013"/>
      <c r="BB124" s="1015"/>
      <c r="BC124" s="997">
        <f>ROUND((AK124/T124)*$V$7,0)*T124</f>
        <v>6</v>
      </c>
      <c r="BD124" s="1012"/>
      <c r="BE124" s="1013"/>
      <c r="BF124" s="1014"/>
      <c r="BG124" s="1013"/>
      <c r="BH124" s="1015"/>
      <c r="BI124" s="997">
        <f>ROUND((AK124/T124)*$V$8,0)*T124</f>
        <v>6</v>
      </c>
      <c r="BJ124" s="1012"/>
      <c r="BK124" s="1013"/>
      <c r="BL124" s="1014"/>
      <c r="BM124" s="1013"/>
      <c r="BN124" s="1015"/>
      <c r="BO124" s="1007">
        <f>T124*$V$9</f>
        <v>4</v>
      </c>
      <c r="BP124" s="1012"/>
      <c r="BQ124" s="1013"/>
      <c r="BR124" s="1014"/>
      <c r="BS124" s="1013"/>
      <c r="BT124" s="1015"/>
      <c r="BU124" s="1007"/>
      <c r="BV124" s="1012"/>
      <c r="BW124" s="1013"/>
      <c r="BX124" s="1014"/>
      <c r="BY124" s="1013"/>
      <c r="BZ124" s="1015"/>
      <c r="CA124" s="1018"/>
      <c r="CB124" s="1004"/>
      <c r="DH124" s="634"/>
      <c r="DI124" s="634"/>
      <c r="DJ124" s="634"/>
      <c r="DK124" s="634"/>
      <c r="DL124" s="634"/>
      <c r="DM124" s="634"/>
      <c r="DN124" s="634"/>
      <c r="DO124" s="634"/>
      <c r="DP124" s="634"/>
      <c r="DQ124" s="634"/>
      <c r="DR124" s="634"/>
      <c r="DS124" s="634"/>
      <c r="DT124" s="634"/>
      <c r="DU124" s="634"/>
      <c r="DV124" s="634"/>
      <c r="DW124" s="634"/>
      <c r="DX124" s="634"/>
      <c r="DY124" s="634"/>
      <c r="DZ124" s="634"/>
      <c r="EA124" s="634"/>
      <c r="EB124" s="634"/>
      <c r="EC124" s="634"/>
      <c r="ED124" s="634"/>
      <c r="EE124" s="634"/>
      <c r="EF124" s="634"/>
      <c r="EG124" s="634"/>
      <c r="EH124" s="634"/>
      <c r="EI124" s="634"/>
      <c r="EJ124" s="634"/>
      <c r="EK124" s="634"/>
      <c r="EL124" s="634"/>
      <c r="EM124" s="634"/>
      <c r="EN124" s="634"/>
      <c r="EO124" s="634"/>
      <c r="EP124" s="634"/>
      <c r="EQ124" s="634"/>
      <c r="ER124" s="634"/>
      <c r="ES124" s="634"/>
      <c r="ET124" s="634"/>
      <c r="EU124" s="634"/>
      <c r="EV124" s="634"/>
      <c r="EW124" s="634"/>
      <c r="EX124" s="634"/>
      <c r="EY124" s="634"/>
      <c r="EZ124" s="634"/>
      <c r="FA124" s="634"/>
      <c r="FB124" s="634"/>
      <c r="FC124" s="634"/>
      <c r="FD124" s="634"/>
      <c r="FE124" s="634"/>
      <c r="FF124" s="634"/>
      <c r="FG124" s="634"/>
      <c r="FH124" s="634"/>
      <c r="FI124" s="634"/>
      <c r="FJ124" s="634"/>
      <c r="FK124" s="634"/>
      <c r="FL124" s="634"/>
      <c r="FM124" s="634"/>
      <c r="FN124" s="634"/>
      <c r="FO124" s="634"/>
      <c r="FP124" s="634"/>
      <c r="FQ124" s="634"/>
      <c r="FR124" s="634"/>
      <c r="FS124" s="634"/>
      <c r="FT124" s="634"/>
      <c r="FU124" s="634"/>
      <c r="FV124" s="634"/>
      <c r="FW124" s="634"/>
      <c r="FX124" s="634"/>
      <c r="GG124" s="634"/>
      <c r="GH124" s="634"/>
      <c r="GS124" s="634"/>
      <c r="GT124" s="634"/>
    </row>
    <row r="125" spans="1:208" ht="7.5" customHeight="1">
      <c r="A125" s="980"/>
      <c r="B125" s="2019"/>
      <c r="C125" s="2571"/>
      <c r="D125" s="2572"/>
      <c r="E125" s="2573"/>
      <c r="F125" s="2574"/>
      <c r="G125" s="2586" t="s">
        <v>309</v>
      </c>
      <c r="H125" s="2696"/>
      <c r="I125" s="2667">
        <v>109320</v>
      </c>
      <c r="J125" s="2589"/>
      <c r="K125" s="2590">
        <f>I125-R125/2</f>
        <v>109094</v>
      </c>
      <c r="L125" s="2591"/>
      <c r="M125" s="1019"/>
      <c r="N125" s="1020" t="s">
        <v>30</v>
      </c>
      <c r="O125" s="2692">
        <f>I125+R125/2</f>
        <v>109546</v>
      </c>
      <c r="P125" s="2692"/>
      <c r="Q125" s="1095"/>
      <c r="R125" s="1056">
        <v>452</v>
      </c>
      <c r="S125" s="1057"/>
      <c r="T125" s="1058">
        <v>12</v>
      </c>
      <c r="U125" s="1057"/>
      <c r="V125" s="1059" t="s">
        <v>192</v>
      </c>
      <c r="W125" s="1060">
        <v>25</v>
      </c>
      <c r="X125" s="1061"/>
      <c r="Y125" s="1062">
        <f>2*(W125+H3)</f>
        <v>64</v>
      </c>
      <c r="Z125" s="1063"/>
      <c r="AA125" s="1064"/>
      <c r="AB125" s="1065"/>
      <c r="AC125" s="1064"/>
      <c r="AD125" s="1066"/>
      <c r="AE125" s="1058">
        <f>(T125-2)*(W125+H3)</f>
        <v>320</v>
      </c>
      <c r="AF125" s="1063"/>
      <c r="AG125" s="1064"/>
      <c r="AH125" s="1065"/>
      <c r="AI125" s="1064"/>
      <c r="AJ125" s="1066"/>
      <c r="AK125" s="997">
        <f>ROUND((Y125+AE125)/T125/$V$5,0)*T125</f>
        <v>192</v>
      </c>
      <c r="AL125" s="1063"/>
      <c r="AM125" s="1067"/>
      <c r="AN125" s="1065"/>
      <c r="AO125" s="1064"/>
      <c r="AP125" s="1066"/>
      <c r="AQ125" s="997">
        <f>ROUND((Y125+AE125)/T125/$V$6,0)*T125</f>
        <v>192</v>
      </c>
      <c r="AR125" s="1012"/>
      <c r="AS125" s="1013"/>
      <c r="AT125" s="1014"/>
      <c r="AU125" s="1013"/>
      <c r="AV125" s="1015"/>
      <c r="AW125" s="1058">
        <v>1</v>
      </c>
      <c r="AX125" s="1063"/>
      <c r="AY125" s="1064"/>
      <c r="AZ125" s="1065"/>
      <c r="BA125" s="1064"/>
      <c r="BB125" s="1066"/>
      <c r="BC125" s="997">
        <f>ROUND((AK125/T125)*$V$7,0)*T125</f>
        <v>48</v>
      </c>
      <c r="BD125" s="1063"/>
      <c r="BE125" s="1064"/>
      <c r="BF125" s="1065"/>
      <c r="BG125" s="1064"/>
      <c r="BH125" s="1066"/>
      <c r="BI125" s="997">
        <f>ROUND((AK125/T125)*$V$8,0)*T125</f>
        <v>48</v>
      </c>
      <c r="BJ125" s="1063"/>
      <c r="BK125" s="1064"/>
      <c r="BL125" s="1065"/>
      <c r="BM125" s="1064"/>
      <c r="BN125" s="1066"/>
      <c r="BO125" s="1058">
        <f>T125*$V$9</f>
        <v>24</v>
      </c>
      <c r="BP125" s="1063"/>
      <c r="BQ125" s="1064"/>
      <c r="BR125" s="1065"/>
      <c r="BS125" s="1064"/>
      <c r="BT125" s="1066"/>
      <c r="BU125" s="1058"/>
      <c r="BV125" s="1063"/>
      <c r="BW125" s="1064"/>
      <c r="BX125" s="1065"/>
      <c r="BY125" s="1064"/>
      <c r="BZ125" s="1066"/>
      <c r="CA125" s="1069"/>
      <c r="CB125" s="1021"/>
      <c r="CC125" s="634"/>
      <c r="CD125" s="634"/>
      <c r="CE125" s="634"/>
      <c r="CF125" s="634"/>
      <c r="CG125" s="634"/>
      <c r="CH125" s="634"/>
      <c r="CI125" s="634"/>
      <c r="CJ125" s="634"/>
      <c r="CK125" s="634"/>
      <c r="CL125" s="634"/>
      <c r="CM125" s="634"/>
      <c r="CN125" s="634"/>
      <c r="CO125" s="634"/>
      <c r="CP125" s="634"/>
      <c r="CQ125" s="634"/>
      <c r="CR125" s="634"/>
      <c r="CS125" s="634"/>
      <c r="CT125" s="634"/>
      <c r="CU125" s="634"/>
      <c r="CV125" s="634"/>
      <c r="CW125" s="634"/>
      <c r="CY125" s="634"/>
      <c r="CZ125" s="634"/>
      <c r="DA125" s="634"/>
      <c r="DB125" s="634"/>
      <c r="DC125" s="634"/>
      <c r="DD125" s="634"/>
      <c r="DE125" s="634"/>
      <c r="DG125" s="634"/>
      <c r="DK125" s="634"/>
      <c r="DL125" s="634"/>
      <c r="DM125" s="634"/>
      <c r="DN125" s="634"/>
      <c r="DO125" s="634"/>
      <c r="DP125" s="634"/>
      <c r="DQ125" s="634"/>
      <c r="DR125" s="634"/>
      <c r="DS125" s="634"/>
      <c r="DT125" s="634"/>
      <c r="DU125" s="634"/>
      <c r="DV125" s="634"/>
      <c r="DW125" s="634"/>
      <c r="DX125" s="634"/>
      <c r="DY125" s="634"/>
      <c r="DZ125" s="634"/>
      <c r="EA125" s="634"/>
      <c r="EB125" s="634"/>
      <c r="EC125" s="634"/>
      <c r="ED125" s="634"/>
      <c r="EE125" s="634"/>
      <c r="EF125" s="634"/>
      <c r="EG125" s="634"/>
      <c r="EH125" s="634"/>
      <c r="EI125" s="634"/>
      <c r="EJ125" s="634"/>
      <c r="EK125" s="634"/>
      <c r="EL125" s="634"/>
      <c r="EM125" s="634"/>
      <c r="EN125" s="634"/>
      <c r="EO125" s="634"/>
      <c r="EP125" s="634"/>
      <c r="EQ125" s="634"/>
      <c r="ER125" s="634"/>
      <c r="ES125" s="634"/>
      <c r="ET125" s="634"/>
      <c r="EU125" s="634"/>
      <c r="EV125" s="634"/>
      <c r="EW125" s="634"/>
      <c r="EX125" s="634"/>
      <c r="EY125" s="634"/>
      <c r="EZ125" s="634"/>
      <c r="FA125" s="634"/>
      <c r="FB125" s="634"/>
      <c r="FC125" s="634"/>
      <c r="FD125" s="634"/>
      <c r="FE125" s="634"/>
      <c r="FF125" s="634"/>
      <c r="FG125" s="634"/>
      <c r="FH125" s="634"/>
      <c r="FI125" s="634"/>
      <c r="FJ125" s="634"/>
      <c r="FK125" s="634"/>
      <c r="FL125" s="634"/>
      <c r="FM125" s="634"/>
      <c r="FN125" s="634"/>
      <c r="FO125" s="634"/>
      <c r="FP125" s="634"/>
      <c r="FQ125" s="634"/>
      <c r="FR125" s="634"/>
      <c r="FS125" s="634"/>
      <c r="FT125" s="634"/>
      <c r="FU125" s="634"/>
      <c r="FV125" s="634"/>
      <c r="FW125" s="634"/>
      <c r="FX125" s="634"/>
      <c r="GG125" s="634"/>
      <c r="GH125" s="634"/>
      <c r="GS125" s="634"/>
      <c r="GT125" s="634"/>
    </row>
    <row r="126" spans="1:208" s="634" customFormat="1" ht="7.5" customHeight="1">
      <c r="A126" s="980"/>
      <c r="B126" s="2019"/>
      <c r="C126" s="2579"/>
      <c r="D126" s="2580"/>
      <c r="E126" s="2584"/>
      <c r="F126" s="2585"/>
      <c r="G126" s="2581" t="s">
        <v>142</v>
      </c>
      <c r="H126" s="2582"/>
      <c r="I126" s="2582"/>
      <c r="J126" s="2582"/>
      <c r="K126" s="2582"/>
      <c r="L126" s="2582"/>
      <c r="M126" s="2582"/>
      <c r="N126" s="2582"/>
      <c r="O126" s="2582"/>
      <c r="P126" s="2582"/>
      <c r="Q126" s="2583"/>
      <c r="R126" s="1039">
        <f>SUM(R122:R125)</f>
        <v>590</v>
      </c>
      <c r="S126" s="1040"/>
      <c r="T126" s="1041">
        <f>SUM(T122:T125)</f>
        <v>20</v>
      </c>
      <c r="U126" s="1040"/>
      <c r="V126" s="1042"/>
      <c r="W126" s="1043"/>
      <c r="X126" s="644"/>
      <c r="Y126" s="1044">
        <f>SUM(Y122:Y125)</f>
        <v>240</v>
      </c>
      <c r="Z126" s="1045"/>
      <c r="AA126" s="1046">
        <f>'3.1Cost by Sub-contractors'!L22</f>
        <v>61.62</v>
      </c>
      <c r="AB126" s="1047"/>
      <c r="AC126" s="1046">
        <f>Y126*AA126</f>
        <v>14788.8</v>
      </c>
      <c r="AD126" s="1048"/>
      <c r="AE126" s="1041">
        <f>SUM(AE122:AE125)</f>
        <v>320</v>
      </c>
      <c r="AF126" s="1045"/>
      <c r="AG126" s="1046">
        <f>'3.1Cost by Sub-contractors'!L23</f>
        <v>72.34</v>
      </c>
      <c r="AH126" s="1047"/>
      <c r="AI126" s="1046">
        <f>AE126*AG126</f>
        <v>23148.800000000003</v>
      </c>
      <c r="AJ126" s="1048"/>
      <c r="AK126" s="1041">
        <f>SUM(AK122:AK125)</f>
        <v>280</v>
      </c>
      <c r="AL126" s="1045"/>
      <c r="AM126" s="2671" t="str">
        <f>'3.1Cost by Sub-contractors'!L24</f>
        <v>-</v>
      </c>
      <c r="AN126" s="2672"/>
      <c r="AO126" s="2671" t="str">
        <f>'3.1Cost by Sub-contractors'!L24</f>
        <v>-</v>
      </c>
      <c r="AP126" s="2672"/>
      <c r="AQ126" s="1041">
        <f>SUM(AQ122:AQ125)</f>
        <v>280</v>
      </c>
      <c r="AR126" s="1045"/>
      <c r="AS126" s="1046">
        <f>'3.1Cost by Sub-contractors'!L25</f>
        <v>15.96</v>
      </c>
      <c r="AT126" s="1047"/>
      <c r="AU126" s="1046">
        <f>AQ126*AS126</f>
        <v>4468.8</v>
      </c>
      <c r="AV126" s="1048"/>
      <c r="AW126" s="1041">
        <f>SUM(AW122:AW125)</f>
        <v>1</v>
      </c>
      <c r="AX126" s="1045"/>
      <c r="AY126" s="1046">
        <f>'3.1Cost by Sub-contractors'!L26</f>
        <v>1072.75</v>
      </c>
      <c r="AZ126" s="1047"/>
      <c r="BA126" s="1046">
        <f>AW126*AY126</f>
        <v>1072.75</v>
      </c>
      <c r="BB126" s="1048"/>
      <c r="BC126" s="1041">
        <f>SUM(BC122:BC125)</f>
        <v>72</v>
      </c>
      <c r="BD126" s="1045"/>
      <c r="BE126" s="1046">
        <f>'3.1Cost by Sub-contractors'!L27</f>
        <v>44.07</v>
      </c>
      <c r="BF126" s="1047"/>
      <c r="BG126" s="1046">
        <f>BC126*BE126</f>
        <v>3173.04</v>
      </c>
      <c r="BH126" s="1048"/>
      <c r="BI126" s="1041">
        <f>SUM(BI122:BI125)</f>
        <v>72</v>
      </c>
      <c r="BJ126" s="1045"/>
      <c r="BK126" s="1046">
        <f>'3.1Cost by Sub-contractors'!L28</f>
        <v>27.87</v>
      </c>
      <c r="BL126" s="1047"/>
      <c r="BM126" s="1046">
        <f>BI126*BK126</f>
        <v>2006.64</v>
      </c>
      <c r="BN126" s="1048"/>
      <c r="BO126" s="1041">
        <f>SUM(BO122:BO125)</f>
        <v>40</v>
      </c>
      <c r="BP126" s="1045"/>
      <c r="BQ126" s="1046">
        <f>'3.1Cost by Sub-contractors'!L29</f>
        <v>118.81</v>
      </c>
      <c r="BR126" s="1047"/>
      <c r="BS126" s="1046">
        <f>BO126*BQ126</f>
        <v>4752.3999999999996</v>
      </c>
      <c r="BT126" s="1048"/>
      <c r="BU126" s="1041"/>
      <c r="BV126" s="1045"/>
      <c r="BW126" s="1046"/>
      <c r="BX126" s="1047"/>
      <c r="BY126" s="1046"/>
      <c r="BZ126" s="1048"/>
      <c r="CA126" s="1049"/>
      <c r="CB126" s="1050"/>
      <c r="CC126" s="633"/>
      <c r="CD126" s="633"/>
      <c r="CE126" s="633"/>
      <c r="CF126" s="633"/>
      <c r="CG126" s="633"/>
      <c r="CH126" s="633"/>
      <c r="CI126" s="633"/>
      <c r="CJ126" s="633"/>
      <c r="CK126" s="633"/>
      <c r="CL126" s="633"/>
      <c r="CM126" s="633"/>
      <c r="CN126" s="633"/>
      <c r="CO126" s="633"/>
      <c r="CP126" s="633"/>
      <c r="CQ126" s="633"/>
      <c r="CR126" s="633"/>
      <c r="CS126" s="633"/>
      <c r="CT126" s="633"/>
      <c r="CU126" s="633"/>
      <c r="CV126" s="633"/>
      <c r="CW126" s="633"/>
      <c r="CX126" s="633"/>
      <c r="CY126" s="633"/>
      <c r="CZ126" s="633"/>
      <c r="DA126" s="633"/>
      <c r="DB126" s="633"/>
      <c r="DC126" s="633"/>
      <c r="DD126" s="633"/>
      <c r="DE126" s="633"/>
      <c r="DF126" s="633"/>
      <c r="DG126" s="633"/>
      <c r="DH126" s="633"/>
      <c r="DI126" s="633"/>
      <c r="DJ126" s="633"/>
      <c r="DK126" s="633"/>
      <c r="DL126" s="633"/>
      <c r="DM126" s="633"/>
      <c r="DN126" s="633"/>
      <c r="DO126" s="633"/>
      <c r="DP126" s="633"/>
      <c r="DQ126" s="633"/>
      <c r="DR126" s="633"/>
      <c r="DS126" s="633"/>
      <c r="DT126" s="633"/>
      <c r="DU126" s="633"/>
      <c r="DV126" s="633"/>
      <c r="DW126" s="633"/>
      <c r="DX126" s="633"/>
      <c r="DY126" s="633"/>
      <c r="DZ126" s="633"/>
      <c r="EA126" s="633"/>
      <c r="EB126" s="633"/>
      <c r="EC126" s="633"/>
      <c r="ED126" s="633"/>
      <c r="EE126" s="633"/>
      <c r="EF126" s="633"/>
      <c r="EG126" s="633"/>
      <c r="EH126" s="633"/>
      <c r="EI126" s="633"/>
      <c r="EJ126" s="633"/>
      <c r="EK126" s="633"/>
      <c r="EL126" s="633"/>
      <c r="EM126" s="633"/>
      <c r="EN126" s="633"/>
      <c r="EO126" s="633"/>
      <c r="EP126" s="633"/>
      <c r="EQ126" s="633"/>
      <c r="ER126" s="633"/>
      <c r="ES126" s="633"/>
      <c r="ET126" s="633"/>
      <c r="EU126" s="633"/>
      <c r="EV126" s="633"/>
      <c r="EW126" s="633"/>
      <c r="EX126" s="633"/>
      <c r="EY126" s="633"/>
      <c r="EZ126" s="633"/>
      <c r="FA126" s="633"/>
      <c r="FB126" s="633"/>
      <c r="FC126" s="633"/>
      <c r="FD126" s="633"/>
      <c r="FE126" s="633"/>
      <c r="FF126" s="633"/>
      <c r="FG126" s="633"/>
      <c r="FH126" s="633"/>
      <c r="FI126" s="633"/>
      <c r="FJ126" s="633"/>
      <c r="FK126" s="633"/>
      <c r="FL126" s="633"/>
      <c r="FM126" s="633"/>
      <c r="FN126" s="633"/>
      <c r="FO126" s="633"/>
      <c r="FP126" s="633"/>
      <c r="FQ126" s="633"/>
      <c r="FR126" s="633"/>
      <c r="FS126" s="633"/>
      <c r="FT126" s="633"/>
      <c r="FU126" s="633"/>
      <c r="FV126" s="633"/>
      <c r="FW126" s="633"/>
      <c r="FX126" s="633"/>
      <c r="FY126" s="633"/>
      <c r="FZ126" s="633"/>
      <c r="GA126" s="633"/>
      <c r="GB126" s="633"/>
      <c r="GC126" s="633"/>
      <c r="GD126" s="633"/>
      <c r="GE126" s="633"/>
      <c r="GG126" s="633"/>
      <c r="GH126" s="633"/>
      <c r="GI126" s="633"/>
      <c r="GJ126" s="633"/>
      <c r="GK126" s="633"/>
      <c r="GM126" s="633"/>
      <c r="GN126" s="633"/>
      <c r="GO126" s="633"/>
      <c r="GP126" s="633"/>
      <c r="GQ126" s="633"/>
      <c r="GR126" s="633"/>
      <c r="GS126" s="633"/>
      <c r="GT126" s="633"/>
      <c r="GU126" s="633"/>
      <c r="GV126" s="633"/>
      <c r="GW126" s="633"/>
      <c r="GX126" s="633"/>
      <c r="GZ126" s="633"/>
    </row>
    <row r="127" spans="1:208" ht="7.5" customHeight="1">
      <c r="A127" s="980"/>
      <c r="B127" s="2019"/>
      <c r="C127" s="2615" t="str">
        <f>'4.1Plan'!C321</f>
        <v>PKGA4</v>
      </c>
      <c r="D127" s="2616"/>
      <c r="E127" s="2575" t="str">
        <f>'4.1Plan'!D321</f>
        <v>MLA4-1</v>
      </c>
      <c r="F127" s="2576"/>
      <c r="G127" s="2674" t="s">
        <v>310</v>
      </c>
      <c r="H127" s="2697"/>
      <c r="I127" s="2677">
        <v>110128</v>
      </c>
      <c r="J127" s="2679"/>
      <c r="K127" s="2673">
        <f>I127-R127/2</f>
        <v>110095</v>
      </c>
      <c r="L127" s="2668"/>
      <c r="M127" s="1051"/>
      <c r="N127" s="1052" t="s">
        <v>30</v>
      </c>
      <c r="O127" s="2688">
        <f>I127+R127/2</f>
        <v>110161</v>
      </c>
      <c r="P127" s="2688"/>
      <c r="Q127" s="1126"/>
      <c r="R127" s="1074">
        <v>66</v>
      </c>
      <c r="S127" s="988"/>
      <c r="T127" s="987">
        <v>4</v>
      </c>
      <c r="U127" s="988"/>
      <c r="V127" s="989" t="s">
        <v>192</v>
      </c>
      <c r="W127" s="990">
        <v>12</v>
      </c>
      <c r="X127" s="1075"/>
      <c r="Y127" s="1076">
        <f>T127*(W127+H3)</f>
        <v>76</v>
      </c>
      <c r="Z127" s="1077"/>
      <c r="AA127" s="1078"/>
      <c r="AB127" s="1079"/>
      <c r="AC127" s="1078"/>
      <c r="AD127" s="1080"/>
      <c r="AE127" s="987"/>
      <c r="AF127" s="1077"/>
      <c r="AG127" s="1078"/>
      <c r="AH127" s="1079"/>
      <c r="AI127" s="1078"/>
      <c r="AJ127" s="1080"/>
      <c r="AK127" s="987">
        <f>ROUND((Y127+AE127)/T127/$V$5,0)*T127</f>
        <v>40</v>
      </c>
      <c r="AL127" s="1077"/>
      <c r="AM127" s="1081"/>
      <c r="AN127" s="1079"/>
      <c r="AO127" s="1078"/>
      <c r="AP127" s="1080"/>
      <c r="AQ127" s="987">
        <f>ROUND((Y127+AE127)/T127/$V$6,0)*T127</f>
        <v>40</v>
      </c>
      <c r="AR127" s="1077"/>
      <c r="AS127" s="1081"/>
      <c r="AT127" s="1082"/>
      <c r="AU127" s="1081"/>
      <c r="AV127" s="1080"/>
      <c r="AW127" s="987"/>
      <c r="AX127" s="1077"/>
      <c r="AY127" s="1078"/>
      <c r="AZ127" s="1079"/>
      <c r="BA127" s="1078"/>
      <c r="BB127" s="1080"/>
      <c r="BC127" s="997">
        <f>ROUND((AK127/T127)*$V$7,0)*T127</f>
        <v>12</v>
      </c>
      <c r="BD127" s="1077"/>
      <c r="BE127" s="1078"/>
      <c r="BF127" s="1079"/>
      <c r="BG127" s="1078"/>
      <c r="BH127" s="1080"/>
      <c r="BI127" s="997">
        <f>ROUND((AK127/T127)*$V$8,0)*T127</f>
        <v>12</v>
      </c>
      <c r="BJ127" s="1077"/>
      <c r="BK127" s="1078"/>
      <c r="BL127" s="1079"/>
      <c r="BM127" s="1078"/>
      <c r="BN127" s="1080"/>
      <c r="BO127" s="987">
        <f>T127*$V$9</f>
        <v>8</v>
      </c>
      <c r="BP127" s="1077"/>
      <c r="BQ127" s="1078"/>
      <c r="BR127" s="1079"/>
      <c r="BS127" s="1078"/>
      <c r="BT127" s="1080"/>
      <c r="BU127" s="987"/>
      <c r="BV127" s="1077"/>
      <c r="BW127" s="1078"/>
      <c r="BX127" s="1079"/>
      <c r="BY127" s="1078"/>
      <c r="BZ127" s="1080"/>
      <c r="CA127" s="1000"/>
      <c r="CB127" s="1001"/>
      <c r="DF127" s="634"/>
      <c r="DH127" s="634"/>
      <c r="GD127" s="634"/>
      <c r="GE127" s="634"/>
      <c r="GF127" s="634"/>
      <c r="GK127" s="634"/>
      <c r="GL127" s="634"/>
      <c r="GM127" s="634"/>
      <c r="GN127" s="634"/>
      <c r="GS127" s="634"/>
      <c r="GZ127" s="634"/>
    </row>
    <row r="128" spans="1:208" ht="7.5" customHeight="1">
      <c r="A128" s="980"/>
      <c r="B128" s="2019"/>
      <c r="C128" s="2571"/>
      <c r="D128" s="2572"/>
      <c r="E128" s="2573"/>
      <c r="F128" s="2574"/>
      <c r="G128" s="2586" t="s">
        <v>311</v>
      </c>
      <c r="H128" s="2696"/>
      <c r="I128" s="2667">
        <v>111120</v>
      </c>
      <c r="J128" s="2589"/>
      <c r="K128" s="2590">
        <f>I128-R128/2</f>
        <v>110874</v>
      </c>
      <c r="L128" s="2591"/>
      <c r="M128" s="1019"/>
      <c r="N128" s="1020" t="s">
        <v>30</v>
      </c>
      <c r="O128" s="2692">
        <f>I128+R128/2</f>
        <v>111366</v>
      </c>
      <c r="P128" s="2692"/>
      <c r="Q128" s="1021"/>
      <c r="R128" s="1056">
        <v>492</v>
      </c>
      <c r="S128" s="1057"/>
      <c r="T128" s="1058">
        <v>13</v>
      </c>
      <c r="U128" s="1057"/>
      <c r="V128" s="1059" t="s">
        <v>192</v>
      </c>
      <c r="W128" s="1060">
        <v>20</v>
      </c>
      <c r="X128" s="1061"/>
      <c r="Y128" s="1062">
        <f>T128*(W128+H3)</f>
        <v>351</v>
      </c>
      <c r="Z128" s="1063"/>
      <c r="AA128" s="1064"/>
      <c r="AB128" s="1065"/>
      <c r="AC128" s="1064"/>
      <c r="AD128" s="1066"/>
      <c r="AE128" s="1058"/>
      <c r="AF128" s="1063"/>
      <c r="AG128" s="1064"/>
      <c r="AH128" s="1065"/>
      <c r="AI128" s="1064"/>
      <c r="AJ128" s="1066"/>
      <c r="AK128" s="997">
        <f>ROUND((Y128+AE128)/T128/$V$5,0)*T128</f>
        <v>182</v>
      </c>
      <c r="AL128" s="1012"/>
      <c r="AM128" s="1016"/>
      <c r="AN128" s="1014"/>
      <c r="AO128" s="1013"/>
      <c r="AP128" s="1015"/>
      <c r="AQ128" s="1083">
        <f>ROUND((Y128+AE128)/T128/$V$6,0)*T128</f>
        <v>182</v>
      </c>
      <c r="AR128" s="1029"/>
      <c r="AS128" s="1033"/>
      <c r="AT128" s="1034"/>
      <c r="AU128" s="1033"/>
      <c r="AV128" s="1032"/>
      <c r="AW128" s="1058"/>
      <c r="AX128" s="1063"/>
      <c r="AY128" s="1064"/>
      <c r="AZ128" s="1065"/>
      <c r="BA128" s="1064"/>
      <c r="BB128" s="1066"/>
      <c r="BC128" s="997">
        <f>ROUND((AK128/T128)*$V$7,0)*T128</f>
        <v>52</v>
      </c>
      <c r="BD128" s="1063"/>
      <c r="BE128" s="1064"/>
      <c r="BF128" s="1065"/>
      <c r="BG128" s="1064"/>
      <c r="BH128" s="1066"/>
      <c r="BI128" s="997">
        <f>ROUND((AK128/T128)*$V$8,0)*T128</f>
        <v>52</v>
      </c>
      <c r="BJ128" s="1063"/>
      <c r="BK128" s="1064"/>
      <c r="BL128" s="1065"/>
      <c r="BM128" s="1064"/>
      <c r="BN128" s="1066"/>
      <c r="BO128" s="1058">
        <f>T128*$V$9</f>
        <v>26</v>
      </c>
      <c r="BP128" s="1063"/>
      <c r="BQ128" s="1064"/>
      <c r="BR128" s="1065"/>
      <c r="BS128" s="1064"/>
      <c r="BT128" s="1066"/>
      <c r="BU128" s="1058"/>
      <c r="BV128" s="1063"/>
      <c r="BW128" s="1064"/>
      <c r="BX128" s="1065"/>
      <c r="BY128" s="1064"/>
      <c r="BZ128" s="1066"/>
      <c r="CA128" s="1122"/>
      <c r="CB128" s="1123"/>
      <c r="CW128" s="634"/>
      <c r="CY128" s="634"/>
      <c r="CZ128" s="634"/>
      <c r="DC128" s="634"/>
      <c r="DD128" s="634"/>
      <c r="DG128" s="634"/>
      <c r="DI128" s="634"/>
      <c r="DJ128" s="634"/>
      <c r="DK128" s="634"/>
      <c r="DL128" s="634"/>
      <c r="DM128" s="634"/>
      <c r="DN128" s="634"/>
      <c r="DO128" s="634"/>
      <c r="DP128" s="634"/>
      <c r="DQ128" s="634"/>
      <c r="DR128" s="634"/>
      <c r="DS128" s="634"/>
      <c r="DT128" s="634"/>
      <c r="DU128" s="634"/>
      <c r="DV128" s="634"/>
      <c r="DW128" s="634"/>
      <c r="DX128" s="634"/>
      <c r="DY128" s="634"/>
      <c r="DZ128" s="634"/>
      <c r="EA128" s="634"/>
      <c r="EB128" s="634"/>
      <c r="EC128" s="634"/>
      <c r="ED128" s="634"/>
      <c r="EE128" s="634"/>
      <c r="EF128" s="634"/>
      <c r="EG128" s="634"/>
      <c r="EH128" s="634"/>
      <c r="EI128" s="634"/>
      <c r="EJ128" s="634"/>
      <c r="EK128" s="634"/>
      <c r="EL128" s="634"/>
      <c r="EM128" s="634"/>
      <c r="EN128" s="634"/>
      <c r="EO128" s="634"/>
      <c r="EP128" s="634"/>
      <c r="EQ128" s="634"/>
      <c r="ER128" s="634"/>
      <c r="ES128" s="634"/>
      <c r="ET128" s="634"/>
      <c r="EU128" s="634"/>
      <c r="EV128" s="634"/>
      <c r="EW128" s="634"/>
      <c r="EX128" s="634"/>
      <c r="EY128" s="634"/>
      <c r="EZ128" s="634"/>
      <c r="FA128" s="634"/>
      <c r="FB128" s="634"/>
      <c r="FC128" s="634"/>
      <c r="FD128" s="634"/>
      <c r="FE128" s="634"/>
      <c r="FF128" s="634"/>
      <c r="FG128" s="634"/>
      <c r="FH128" s="634"/>
      <c r="FI128" s="634"/>
      <c r="FJ128" s="634"/>
      <c r="FK128" s="634"/>
      <c r="FL128" s="634"/>
      <c r="FM128" s="634"/>
      <c r="FN128" s="634"/>
      <c r="FO128" s="634"/>
      <c r="FP128" s="634"/>
      <c r="FQ128" s="634"/>
      <c r="FR128" s="634"/>
      <c r="FS128" s="634"/>
      <c r="FT128" s="634"/>
      <c r="FU128" s="634"/>
      <c r="FV128" s="634"/>
      <c r="FW128" s="634"/>
      <c r="FX128" s="634"/>
      <c r="FY128" s="634"/>
      <c r="FZ128" s="634"/>
      <c r="GA128" s="634"/>
      <c r="GB128" s="634"/>
      <c r="GC128" s="634"/>
      <c r="GG128" s="634"/>
      <c r="GH128" s="634"/>
      <c r="GI128" s="634"/>
      <c r="GJ128" s="634"/>
      <c r="GO128" s="634"/>
      <c r="GP128" s="634"/>
      <c r="GQ128" s="634"/>
      <c r="GR128" s="634"/>
      <c r="GT128" s="634"/>
      <c r="GU128" s="634"/>
    </row>
    <row r="129" spans="1:208" s="634" customFormat="1" ht="7.5" customHeight="1">
      <c r="A129" s="1037"/>
      <c r="B129" s="2020"/>
      <c r="C129" s="2577"/>
      <c r="D129" s="2578"/>
      <c r="E129" s="2584"/>
      <c r="F129" s="2585"/>
      <c r="G129" s="2581" t="s">
        <v>142</v>
      </c>
      <c r="H129" s="2582"/>
      <c r="I129" s="2582"/>
      <c r="J129" s="2582"/>
      <c r="K129" s="2582"/>
      <c r="L129" s="2582"/>
      <c r="M129" s="2582"/>
      <c r="N129" s="2582"/>
      <c r="O129" s="2582"/>
      <c r="P129" s="2582"/>
      <c r="Q129" s="2583"/>
      <c r="R129" s="1039">
        <f>SUM(R127:R128)</f>
        <v>558</v>
      </c>
      <c r="S129" s="1040"/>
      <c r="T129" s="1041">
        <f>SUM(T127:T128)</f>
        <v>17</v>
      </c>
      <c r="U129" s="1040"/>
      <c r="V129" s="1042"/>
      <c r="W129" s="1043"/>
      <c r="X129" s="644"/>
      <c r="Y129" s="1044">
        <f>SUM(Y127:Y128)</f>
        <v>427</v>
      </c>
      <c r="Z129" s="1045"/>
      <c r="AA129" s="1046">
        <f>'3.1Cost by Sub-contractors'!L22</f>
        <v>61.62</v>
      </c>
      <c r="AB129" s="1047"/>
      <c r="AC129" s="1046">
        <f>Y129*AA129</f>
        <v>26311.739999999998</v>
      </c>
      <c r="AD129" s="1048"/>
      <c r="AE129" s="1041"/>
      <c r="AF129" s="1045"/>
      <c r="AG129" s="1046"/>
      <c r="AH129" s="1047"/>
      <c r="AI129" s="1046"/>
      <c r="AJ129" s="1048"/>
      <c r="AK129" s="1041">
        <f>SUM(AK127:AK128)</f>
        <v>222</v>
      </c>
      <c r="AL129" s="1045"/>
      <c r="AM129" s="2671" t="str">
        <f>'3.1Cost by Sub-contractors'!L24</f>
        <v>-</v>
      </c>
      <c r="AN129" s="2672"/>
      <c r="AO129" s="2671" t="str">
        <f>'3.1Cost by Sub-contractors'!L24</f>
        <v>-</v>
      </c>
      <c r="AP129" s="2672"/>
      <c r="AQ129" s="1041">
        <f>SUM(AQ127:AQ128)</f>
        <v>222</v>
      </c>
      <c r="AR129" s="1045"/>
      <c r="AS129" s="1046">
        <f>'3.1Cost by Sub-contractors'!L25</f>
        <v>15.96</v>
      </c>
      <c r="AT129" s="1047"/>
      <c r="AU129" s="1046">
        <f>AQ129*AS129</f>
        <v>3543.1200000000003</v>
      </c>
      <c r="AV129" s="1048"/>
      <c r="AW129" s="1041"/>
      <c r="AX129" s="1045"/>
      <c r="AY129" s="1046"/>
      <c r="AZ129" s="1047"/>
      <c r="BA129" s="1046"/>
      <c r="BB129" s="1048"/>
      <c r="BC129" s="1041">
        <f>SUM(BC127:BC128)</f>
        <v>64</v>
      </c>
      <c r="BD129" s="1045"/>
      <c r="BE129" s="1046">
        <f>'3.1Cost by Sub-contractors'!L27</f>
        <v>44.07</v>
      </c>
      <c r="BF129" s="1047"/>
      <c r="BG129" s="1046">
        <f>BC129*BE129</f>
        <v>2820.48</v>
      </c>
      <c r="BH129" s="1048"/>
      <c r="BI129" s="1041">
        <f>SUM(BI127:BI128)</f>
        <v>64</v>
      </c>
      <c r="BJ129" s="1045"/>
      <c r="BK129" s="1046">
        <f>'3.1Cost by Sub-contractors'!L28</f>
        <v>27.87</v>
      </c>
      <c r="BL129" s="1047"/>
      <c r="BM129" s="1046">
        <f>BI129*BK129</f>
        <v>1783.68</v>
      </c>
      <c r="BN129" s="1048"/>
      <c r="BO129" s="1041">
        <f>SUM(BO127:BO128)</f>
        <v>34</v>
      </c>
      <c r="BP129" s="1045"/>
      <c r="BQ129" s="1046">
        <f>'3.1Cost by Sub-contractors'!L29</f>
        <v>118.81</v>
      </c>
      <c r="BR129" s="1047"/>
      <c r="BS129" s="1046">
        <f>BO129*BQ129</f>
        <v>4039.54</v>
      </c>
      <c r="BT129" s="1048"/>
      <c r="BU129" s="1041"/>
      <c r="BV129" s="1045"/>
      <c r="BW129" s="1046"/>
      <c r="BX129" s="1047"/>
      <c r="BY129" s="1046"/>
      <c r="BZ129" s="1048"/>
      <c r="CA129" s="1049"/>
      <c r="CB129" s="1050"/>
      <c r="CC129" s="633"/>
      <c r="CD129" s="633"/>
      <c r="CE129" s="633"/>
      <c r="CF129" s="633"/>
      <c r="CG129" s="633"/>
      <c r="CH129" s="633"/>
      <c r="CI129" s="633"/>
      <c r="CJ129" s="633"/>
      <c r="CK129" s="633"/>
      <c r="CL129" s="633"/>
      <c r="CM129" s="633"/>
      <c r="CN129" s="633"/>
      <c r="CO129" s="633"/>
      <c r="CP129" s="633"/>
      <c r="CQ129" s="633"/>
      <c r="CR129" s="633"/>
      <c r="CS129" s="633"/>
      <c r="CT129" s="633"/>
      <c r="CU129" s="633"/>
      <c r="CV129" s="633"/>
      <c r="CW129" s="633"/>
      <c r="CX129" s="633"/>
      <c r="CY129" s="633"/>
      <c r="CZ129" s="633"/>
      <c r="DA129" s="633"/>
      <c r="DB129" s="633"/>
      <c r="DC129" s="633"/>
      <c r="DD129" s="633"/>
      <c r="DE129" s="633"/>
      <c r="DF129" s="633"/>
      <c r="DG129" s="633"/>
      <c r="DH129" s="633"/>
      <c r="DI129" s="633"/>
      <c r="DJ129" s="633"/>
      <c r="DK129" s="633"/>
      <c r="DL129" s="633"/>
      <c r="DM129" s="633"/>
      <c r="DN129" s="633"/>
      <c r="DO129" s="633"/>
      <c r="DP129" s="633"/>
      <c r="DQ129" s="633"/>
      <c r="DR129" s="633"/>
      <c r="DS129" s="633"/>
      <c r="DT129" s="633"/>
      <c r="DU129" s="633"/>
      <c r="DV129" s="633"/>
      <c r="DW129" s="633"/>
      <c r="DX129" s="633"/>
      <c r="DY129" s="633"/>
      <c r="DZ129" s="633"/>
      <c r="EA129" s="633"/>
      <c r="EB129" s="633"/>
      <c r="EC129" s="633"/>
      <c r="ED129" s="633"/>
      <c r="EE129" s="633"/>
      <c r="EF129" s="633"/>
      <c r="EG129" s="633"/>
      <c r="EH129" s="633"/>
      <c r="EI129" s="633"/>
      <c r="EJ129" s="633"/>
      <c r="EK129" s="633"/>
      <c r="EL129" s="633"/>
      <c r="EM129" s="633"/>
      <c r="EN129" s="633"/>
      <c r="EO129" s="633"/>
      <c r="EP129" s="633"/>
      <c r="EQ129" s="633"/>
      <c r="ER129" s="633"/>
      <c r="ES129" s="633"/>
      <c r="ET129" s="633"/>
      <c r="EU129" s="633"/>
      <c r="EV129" s="633"/>
      <c r="EW129" s="633"/>
      <c r="EX129" s="633"/>
      <c r="EY129" s="633"/>
      <c r="EZ129" s="633"/>
      <c r="FA129" s="633"/>
      <c r="FB129" s="633"/>
      <c r="FC129" s="633"/>
      <c r="FD129" s="633"/>
      <c r="FE129" s="633"/>
      <c r="FF129" s="633"/>
      <c r="FG129" s="633"/>
      <c r="FH129" s="633"/>
      <c r="FI129" s="633"/>
      <c r="FJ129" s="633"/>
      <c r="FK129" s="633"/>
      <c r="FL129" s="633"/>
      <c r="FM129" s="633"/>
      <c r="FN129" s="633"/>
      <c r="FO129" s="633"/>
      <c r="FP129" s="633"/>
      <c r="FQ129" s="633"/>
      <c r="FR129" s="633"/>
      <c r="FS129" s="633"/>
      <c r="FT129" s="633"/>
      <c r="FU129" s="633"/>
      <c r="FV129" s="633"/>
      <c r="FW129" s="633"/>
      <c r="FX129" s="633"/>
      <c r="FY129" s="633"/>
      <c r="FZ129" s="633"/>
      <c r="GA129" s="633"/>
      <c r="GB129" s="633"/>
      <c r="GC129" s="633"/>
      <c r="GD129" s="635"/>
      <c r="GE129" s="635"/>
      <c r="GF129" s="633"/>
      <c r="GG129" s="633"/>
      <c r="GI129" s="633"/>
      <c r="GJ129" s="633"/>
      <c r="GK129" s="633"/>
      <c r="GM129" s="633"/>
      <c r="GN129" s="633"/>
      <c r="GQ129" s="633"/>
      <c r="GR129" s="633"/>
      <c r="GU129" s="633"/>
      <c r="GV129" s="633"/>
      <c r="GW129" s="633"/>
      <c r="GX129" s="633"/>
      <c r="GZ129" s="633"/>
    </row>
    <row r="130" spans="1:208" ht="7.5" customHeight="1">
      <c r="A130" s="980"/>
      <c r="B130" s="2019"/>
      <c r="C130" s="2571"/>
      <c r="D130" s="2572"/>
      <c r="E130" s="2575" t="str">
        <f>'4.1Plan'!D337</f>
        <v>MLA4-2</v>
      </c>
      <c r="F130" s="2576"/>
      <c r="G130" s="2674" t="s">
        <v>312</v>
      </c>
      <c r="H130" s="2697"/>
      <c r="I130" s="2677">
        <v>116326</v>
      </c>
      <c r="J130" s="2679"/>
      <c r="K130" s="2673">
        <f>I130-R130/2</f>
        <v>116310</v>
      </c>
      <c r="L130" s="2668"/>
      <c r="M130" s="1051"/>
      <c r="N130" s="1052" t="s">
        <v>30</v>
      </c>
      <c r="O130" s="2688">
        <f>I130+R130/2</f>
        <v>116342</v>
      </c>
      <c r="P130" s="2688"/>
      <c r="Q130" s="1001"/>
      <c r="R130" s="1074">
        <v>32</v>
      </c>
      <c r="S130" s="988"/>
      <c r="T130" s="997">
        <v>2</v>
      </c>
      <c r="U130" s="986"/>
      <c r="V130" s="1053" t="s">
        <v>192</v>
      </c>
      <c r="W130" s="1054">
        <v>8</v>
      </c>
      <c r="X130" s="991"/>
      <c r="Y130" s="992">
        <f>2*(W130+H3)</f>
        <v>30</v>
      </c>
      <c r="Z130" s="993"/>
      <c r="AA130" s="994"/>
      <c r="AB130" s="995"/>
      <c r="AC130" s="994"/>
      <c r="AD130" s="996"/>
      <c r="AE130" s="997"/>
      <c r="AF130" s="993"/>
      <c r="AG130" s="994"/>
      <c r="AH130" s="995"/>
      <c r="AI130" s="994"/>
      <c r="AJ130" s="996"/>
      <c r="AK130" s="987">
        <f>ROUND((Y130+AE130)/T130/$V$5,0)*T130</f>
        <v>16</v>
      </c>
      <c r="AL130" s="1077"/>
      <c r="AM130" s="1081"/>
      <c r="AN130" s="1079"/>
      <c r="AO130" s="1078"/>
      <c r="AP130" s="1080"/>
      <c r="AQ130" s="987">
        <f>ROUND((Y130+AE130)/T130/$V$6,0)*T130</f>
        <v>16</v>
      </c>
      <c r="AR130" s="1077"/>
      <c r="AS130" s="1081"/>
      <c r="AT130" s="1082"/>
      <c r="AU130" s="1081"/>
      <c r="AV130" s="1080"/>
      <c r="AW130" s="997"/>
      <c r="AX130" s="993"/>
      <c r="AY130" s="994"/>
      <c r="AZ130" s="995"/>
      <c r="BA130" s="994"/>
      <c r="BB130" s="996"/>
      <c r="BC130" s="997">
        <f>ROUND((AK130/T130)*$V$7,0)*T130</f>
        <v>4</v>
      </c>
      <c r="BD130" s="993"/>
      <c r="BE130" s="994"/>
      <c r="BF130" s="995"/>
      <c r="BG130" s="994"/>
      <c r="BH130" s="996"/>
      <c r="BI130" s="997">
        <f>ROUND((AK130/T130)*$V$8,0)*T130</f>
        <v>4</v>
      </c>
      <c r="BJ130" s="993"/>
      <c r="BK130" s="994"/>
      <c r="BL130" s="995"/>
      <c r="BM130" s="994"/>
      <c r="BN130" s="996"/>
      <c r="BO130" s="997">
        <f>T130*$V$9</f>
        <v>4</v>
      </c>
      <c r="BP130" s="993"/>
      <c r="BQ130" s="994"/>
      <c r="BR130" s="995"/>
      <c r="BS130" s="994"/>
      <c r="BT130" s="996"/>
      <c r="BU130" s="997"/>
      <c r="BV130" s="993"/>
      <c r="BW130" s="994"/>
      <c r="BX130" s="995"/>
      <c r="BY130" s="994"/>
      <c r="BZ130" s="996"/>
      <c r="CA130" s="1018"/>
      <c r="CB130" s="1004"/>
      <c r="GD130" s="634"/>
      <c r="GE130" s="634"/>
      <c r="GF130" s="634"/>
      <c r="GI130" s="634"/>
      <c r="GJ130" s="634"/>
      <c r="GQ130" s="634"/>
      <c r="GR130" s="634"/>
      <c r="GV130" s="634"/>
      <c r="GW130" s="634"/>
      <c r="GX130" s="634"/>
      <c r="GZ130" s="634"/>
    </row>
    <row r="131" spans="1:208" ht="7.5" customHeight="1">
      <c r="A131" s="980"/>
      <c r="B131" s="2019"/>
      <c r="C131" s="2571"/>
      <c r="D131" s="2572"/>
      <c r="E131" s="2573"/>
      <c r="F131" s="2574"/>
      <c r="G131" s="2586" t="s">
        <v>313</v>
      </c>
      <c r="H131" s="2696"/>
      <c r="I131" s="2667">
        <v>118373</v>
      </c>
      <c r="J131" s="2589"/>
      <c r="K131" s="2590">
        <f>I131-R131/2</f>
        <v>118350.5</v>
      </c>
      <c r="L131" s="2591"/>
      <c r="M131" s="1019"/>
      <c r="N131" s="1020" t="s">
        <v>30</v>
      </c>
      <c r="O131" s="2692">
        <f>I131+R131/2</f>
        <v>118395.5</v>
      </c>
      <c r="P131" s="2692"/>
      <c r="Q131" s="1095"/>
      <c r="R131" s="1056">
        <v>45</v>
      </c>
      <c r="S131" s="1057"/>
      <c r="T131" s="1024">
        <v>2</v>
      </c>
      <c r="U131" s="1023"/>
      <c r="V131" s="1025" t="s">
        <v>192</v>
      </c>
      <c r="W131" s="1026">
        <v>8</v>
      </c>
      <c r="X131" s="1027"/>
      <c r="Y131" s="1028">
        <f>2*(W131+H3)</f>
        <v>30</v>
      </c>
      <c r="Z131" s="1029"/>
      <c r="AA131" s="1030"/>
      <c r="AB131" s="1031"/>
      <c r="AC131" s="1030"/>
      <c r="AD131" s="1032"/>
      <c r="AE131" s="1024"/>
      <c r="AF131" s="1029"/>
      <c r="AG131" s="1030"/>
      <c r="AH131" s="1031"/>
      <c r="AI131" s="1030"/>
      <c r="AJ131" s="1032"/>
      <c r="AK131" s="997">
        <f>ROUND((Y131+AE131)/T131/$V$5,0)*T131</f>
        <v>16</v>
      </c>
      <c r="AL131" s="1012"/>
      <c r="AM131" s="1016"/>
      <c r="AN131" s="1014"/>
      <c r="AO131" s="1013"/>
      <c r="AP131" s="1015"/>
      <c r="AQ131" s="1083">
        <f>ROUND((Y131+AE131)/T131/$V$6,0)*T131</f>
        <v>16</v>
      </c>
      <c r="AR131" s="1029"/>
      <c r="AS131" s="1033"/>
      <c r="AT131" s="1034"/>
      <c r="AU131" s="1033"/>
      <c r="AV131" s="1032"/>
      <c r="AW131" s="1024"/>
      <c r="AX131" s="1029"/>
      <c r="AY131" s="1030"/>
      <c r="AZ131" s="1031"/>
      <c r="BA131" s="1030"/>
      <c r="BB131" s="1032"/>
      <c r="BC131" s="997">
        <f>ROUND((AK131/T131)*$V$7,0)*T131</f>
        <v>4</v>
      </c>
      <c r="BD131" s="1029"/>
      <c r="BE131" s="1030"/>
      <c r="BF131" s="1031"/>
      <c r="BG131" s="1030"/>
      <c r="BH131" s="1032"/>
      <c r="BI131" s="997">
        <f>ROUND((AK131/T131)*$V$8,0)*T131</f>
        <v>4</v>
      </c>
      <c r="BJ131" s="1029"/>
      <c r="BK131" s="1030"/>
      <c r="BL131" s="1031"/>
      <c r="BM131" s="1030"/>
      <c r="BN131" s="1032"/>
      <c r="BO131" s="997">
        <f>T131*$V$9</f>
        <v>4</v>
      </c>
      <c r="BP131" s="1029"/>
      <c r="BQ131" s="1030"/>
      <c r="BR131" s="1031"/>
      <c r="BS131" s="1030"/>
      <c r="BT131" s="1032"/>
      <c r="BU131" s="1024"/>
      <c r="BV131" s="1029"/>
      <c r="BW131" s="1030"/>
      <c r="BX131" s="1031"/>
      <c r="BY131" s="1030"/>
      <c r="BZ131" s="1032"/>
      <c r="CA131" s="1035"/>
      <c r="CB131" s="1036"/>
      <c r="GH131" s="634"/>
      <c r="GK131" s="634"/>
      <c r="GL131" s="634"/>
      <c r="GO131" s="634"/>
      <c r="GP131" s="634"/>
      <c r="GS131" s="634"/>
      <c r="GU131" s="634"/>
    </row>
    <row r="132" spans="1:208" s="634" customFormat="1" ht="7.5" customHeight="1">
      <c r="A132" s="1037"/>
      <c r="B132" s="2020"/>
      <c r="C132" s="2571"/>
      <c r="D132" s="2572"/>
      <c r="E132" s="2573"/>
      <c r="F132" s="2574"/>
      <c r="G132" s="2581" t="s">
        <v>142</v>
      </c>
      <c r="H132" s="2582"/>
      <c r="I132" s="2582"/>
      <c r="J132" s="2582"/>
      <c r="K132" s="2582"/>
      <c r="L132" s="2582"/>
      <c r="M132" s="2582"/>
      <c r="N132" s="2582"/>
      <c r="O132" s="2582"/>
      <c r="P132" s="2582"/>
      <c r="Q132" s="2583"/>
      <c r="R132" s="1039">
        <f>SUM(R130:R131)</f>
        <v>77</v>
      </c>
      <c r="S132" s="1040"/>
      <c r="T132" s="1041">
        <f>SUM(T130:T131)</f>
        <v>4</v>
      </c>
      <c r="U132" s="1040"/>
      <c r="V132" s="1042"/>
      <c r="W132" s="1043"/>
      <c r="X132" s="644"/>
      <c r="Y132" s="1044">
        <f>SUM(Y130:Y131)</f>
        <v>60</v>
      </c>
      <c r="Z132" s="1045"/>
      <c r="AA132" s="1046">
        <f>'3.1Cost by Sub-contractors'!L22</f>
        <v>61.62</v>
      </c>
      <c r="AB132" s="1047"/>
      <c r="AC132" s="1046">
        <f>Y132*AA132</f>
        <v>3697.2</v>
      </c>
      <c r="AD132" s="1048"/>
      <c r="AE132" s="1041"/>
      <c r="AF132" s="1045"/>
      <c r="AG132" s="1046"/>
      <c r="AH132" s="1047"/>
      <c r="AI132" s="1046"/>
      <c r="AJ132" s="1048"/>
      <c r="AK132" s="1041">
        <f>SUM(AK130:AK131)</f>
        <v>32</v>
      </c>
      <c r="AL132" s="1045"/>
      <c r="AM132" s="2671" t="str">
        <f>'3.1Cost by Sub-contractors'!L24</f>
        <v>-</v>
      </c>
      <c r="AN132" s="2672"/>
      <c r="AO132" s="2671" t="str">
        <f>'3.1Cost by Sub-contractors'!L24</f>
        <v>-</v>
      </c>
      <c r="AP132" s="2672"/>
      <c r="AQ132" s="1041">
        <f>SUM(AQ130:AQ131)</f>
        <v>32</v>
      </c>
      <c r="AR132" s="1045"/>
      <c r="AS132" s="1046">
        <f>'3.1Cost by Sub-contractors'!L25</f>
        <v>15.96</v>
      </c>
      <c r="AT132" s="1047"/>
      <c r="AU132" s="1046">
        <f>AQ132*AS132</f>
        <v>510.72</v>
      </c>
      <c r="AV132" s="1048"/>
      <c r="AW132" s="1041"/>
      <c r="AX132" s="1045"/>
      <c r="AY132" s="1046"/>
      <c r="AZ132" s="1047"/>
      <c r="BA132" s="1046"/>
      <c r="BB132" s="1048"/>
      <c r="BC132" s="1041">
        <f>SUM(BC130:BC131)</f>
        <v>8</v>
      </c>
      <c r="BD132" s="1045"/>
      <c r="BE132" s="1046">
        <f>'3.1Cost by Sub-contractors'!L27</f>
        <v>44.07</v>
      </c>
      <c r="BF132" s="1047"/>
      <c r="BG132" s="1046">
        <f>BC132*BE132</f>
        <v>352.56</v>
      </c>
      <c r="BH132" s="1048"/>
      <c r="BI132" s="1041">
        <f>SUM(BI130:BI131)</f>
        <v>8</v>
      </c>
      <c r="BJ132" s="1045"/>
      <c r="BK132" s="1046">
        <f>'3.1Cost by Sub-contractors'!L28</f>
        <v>27.87</v>
      </c>
      <c r="BL132" s="1047"/>
      <c r="BM132" s="1046">
        <f>BI132*BK132</f>
        <v>222.96</v>
      </c>
      <c r="BN132" s="1048"/>
      <c r="BO132" s="1041">
        <f>SUM(BO130:BO131)</f>
        <v>8</v>
      </c>
      <c r="BP132" s="1045"/>
      <c r="BQ132" s="1046">
        <f>'3.1Cost by Sub-contractors'!L29</f>
        <v>118.81</v>
      </c>
      <c r="BR132" s="1047"/>
      <c r="BS132" s="1046">
        <f>BO132*BQ132</f>
        <v>950.48</v>
      </c>
      <c r="BT132" s="1048"/>
      <c r="BU132" s="1041"/>
      <c r="BV132" s="1045"/>
      <c r="BW132" s="1046"/>
      <c r="BX132" s="1047"/>
      <c r="BY132" s="1046"/>
      <c r="BZ132" s="1048"/>
      <c r="CA132" s="1049"/>
      <c r="CB132" s="1050"/>
      <c r="CC132" s="633"/>
      <c r="CD132" s="633"/>
      <c r="CE132" s="633"/>
      <c r="CF132" s="633"/>
      <c r="CG132" s="633"/>
      <c r="CH132" s="633"/>
      <c r="CI132" s="633"/>
      <c r="CJ132" s="633"/>
      <c r="CK132" s="633"/>
      <c r="CL132" s="633"/>
      <c r="CM132" s="633"/>
      <c r="CN132" s="633"/>
      <c r="CO132" s="633"/>
      <c r="CP132" s="633"/>
      <c r="CQ132" s="633"/>
      <c r="CR132" s="633"/>
      <c r="CS132" s="633"/>
      <c r="CT132" s="633"/>
      <c r="CU132" s="633"/>
      <c r="CV132" s="633"/>
      <c r="CW132" s="633"/>
      <c r="CX132" s="633"/>
      <c r="CY132" s="633"/>
      <c r="CZ132" s="633"/>
      <c r="DA132" s="633"/>
      <c r="DB132" s="633"/>
      <c r="DC132" s="633"/>
      <c r="DD132" s="633"/>
      <c r="DE132" s="633"/>
      <c r="DF132" s="633"/>
      <c r="DG132" s="633"/>
      <c r="DH132" s="633"/>
      <c r="DI132" s="633"/>
      <c r="DJ132" s="633"/>
      <c r="DK132" s="633"/>
      <c r="DL132" s="633"/>
      <c r="DM132" s="633"/>
      <c r="DN132" s="633"/>
      <c r="DO132" s="633"/>
      <c r="DP132" s="633"/>
      <c r="DQ132" s="633"/>
      <c r="DR132" s="633"/>
      <c r="DS132" s="633"/>
      <c r="DT132" s="633"/>
      <c r="DU132" s="633"/>
      <c r="DV132" s="633"/>
      <c r="DW132" s="633"/>
      <c r="DX132" s="633"/>
      <c r="DY132" s="633"/>
      <c r="DZ132" s="633"/>
      <c r="EA132" s="633"/>
      <c r="EB132" s="633"/>
      <c r="EC132" s="633"/>
      <c r="ED132" s="633"/>
      <c r="EE132" s="633"/>
      <c r="EF132" s="633"/>
      <c r="EG132" s="633"/>
      <c r="EH132" s="633"/>
      <c r="EI132" s="633"/>
      <c r="EJ132" s="633"/>
      <c r="EK132" s="633"/>
      <c r="EL132" s="633"/>
      <c r="EM132" s="633"/>
      <c r="EN132" s="633"/>
      <c r="EO132" s="633"/>
      <c r="EP132" s="633"/>
      <c r="EQ132" s="633"/>
      <c r="ER132" s="633"/>
      <c r="ES132" s="633"/>
      <c r="ET132" s="633"/>
      <c r="EU132" s="633"/>
      <c r="EV132" s="633"/>
      <c r="EW132" s="633"/>
      <c r="EX132" s="633"/>
      <c r="EY132" s="633"/>
      <c r="EZ132" s="633"/>
      <c r="FA132" s="633"/>
      <c r="FB132" s="633"/>
      <c r="FC132" s="633"/>
      <c r="FD132" s="633"/>
      <c r="FE132" s="633"/>
      <c r="FF132" s="633"/>
      <c r="FG132" s="633"/>
      <c r="FH132" s="633"/>
      <c r="FI132" s="633"/>
      <c r="FJ132" s="633"/>
      <c r="FK132" s="633"/>
      <c r="FL132" s="633"/>
      <c r="FM132" s="633"/>
      <c r="FN132" s="633"/>
      <c r="FO132" s="633"/>
      <c r="FP132" s="633"/>
      <c r="FQ132" s="633"/>
      <c r="FR132" s="633"/>
      <c r="FS132" s="633"/>
      <c r="FT132" s="633"/>
      <c r="FU132" s="633"/>
      <c r="FV132" s="633"/>
      <c r="FW132" s="633"/>
      <c r="FX132" s="633"/>
      <c r="FY132" s="633"/>
      <c r="FZ132" s="633"/>
      <c r="GA132" s="633"/>
      <c r="GB132" s="633"/>
      <c r="GC132" s="633"/>
      <c r="GD132" s="633"/>
      <c r="GE132" s="633"/>
      <c r="GG132" s="633"/>
      <c r="GH132" s="633"/>
      <c r="GK132" s="633"/>
      <c r="GL132" s="633"/>
      <c r="GM132" s="633"/>
      <c r="GN132" s="633"/>
      <c r="GO132" s="633"/>
      <c r="GP132" s="633"/>
      <c r="GQ132" s="633"/>
      <c r="GR132" s="633"/>
      <c r="GS132" s="633"/>
      <c r="GT132" s="633"/>
      <c r="GU132" s="633"/>
      <c r="GV132" s="633"/>
      <c r="GW132" s="633"/>
      <c r="GX132" s="633"/>
      <c r="GZ132" s="633"/>
    </row>
    <row r="133" spans="1:208" s="634" customFormat="1" ht="7.5" customHeight="1">
      <c r="A133" s="1037"/>
      <c r="B133" s="2020"/>
      <c r="C133" s="2571"/>
      <c r="D133" s="2572"/>
      <c r="E133" s="2575" t="str">
        <f>'4.1Plan'!D353</f>
        <v>MLA4-3</v>
      </c>
      <c r="F133" s="2576"/>
      <c r="G133" s="2699" t="s">
        <v>314</v>
      </c>
      <c r="H133" s="2700"/>
      <c r="I133" s="2677">
        <v>124400</v>
      </c>
      <c r="J133" s="2679"/>
      <c r="K133" s="2673">
        <f>I133-R133/2</f>
        <v>124194</v>
      </c>
      <c r="L133" s="2668"/>
      <c r="M133" s="1051"/>
      <c r="N133" s="1052" t="s">
        <v>30</v>
      </c>
      <c r="O133" s="2688">
        <f>I133+R133/2</f>
        <v>124606</v>
      </c>
      <c r="P133" s="2688"/>
      <c r="Q133" s="1096"/>
      <c r="R133" s="1074">
        <v>412</v>
      </c>
      <c r="S133" s="988"/>
      <c r="T133" s="987">
        <v>11</v>
      </c>
      <c r="U133" s="988"/>
      <c r="V133" s="989" t="s">
        <v>192</v>
      </c>
      <c r="W133" s="990">
        <v>22</v>
      </c>
      <c r="X133" s="1075"/>
      <c r="Y133" s="1114">
        <f>T133*(W133+H3)</f>
        <v>319</v>
      </c>
      <c r="Z133" s="1115"/>
      <c r="AA133" s="1116"/>
      <c r="AB133" s="1117"/>
      <c r="AC133" s="1116"/>
      <c r="AD133" s="1118"/>
      <c r="AE133" s="1110"/>
      <c r="AF133" s="1115"/>
      <c r="AG133" s="1116"/>
      <c r="AH133" s="1117"/>
      <c r="AI133" s="1116"/>
      <c r="AJ133" s="1118"/>
      <c r="AK133" s="987">
        <f>ROUND((Y133+AE133)/T133/$V$5,0)*T133</f>
        <v>165</v>
      </c>
      <c r="AL133" s="1077"/>
      <c r="AM133" s="1081"/>
      <c r="AN133" s="1079"/>
      <c r="AO133" s="1078"/>
      <c r="AP133" s="1080"/>
      <c r="AQ133" s="987">
        <f>ROUND((Y133+AE133)/T133/$V$6,0)*T133</f>
        <v>165</v>
      </c>
      <c r="AR133" s="1077"/>
      <c r="AS133" s="1081"/>
      <c r="AT133" s="1082"/>
      <c r="AU133" s="1081"/>
      <c r="AV133" s="1080"/>
      <c r="AW133" s="1110"/>
      <c r="AX133" s="1115"/>
      <c r="AY133" s="1116"/>
      <c r="AZ133" s="1117"/>
      <c r="BA133" s="1116"/>
      <c r="BB133" s="1118"/>
      <c r="BC133" s="997">
        <f>ROUND((AK133/T133)*$V$7,0)*T133</f>
        <v>44</v>
      </c>
      <c r="BD133" s="1115"/>
      <c r="BE133" s="1116"/>
      <c r="BF133" s="1117"/>
      <c r="BG133" s="1116"/>
      <c r="BH133" s="1118"/>
      <c r="BI133" s="997">
        <f>ROUND((AK133/T133)*$V$8,0)*T133</f>
        <v>44</v>
      </c>
      <c r="BJ133" s="1115"/>
      <c r="BK133" s="1116"/>
      <c r="BL133" s="1117"/>
      <c r="BM133" s="1116"/>
      <c r="BN133" s="1118"/>
      <c r="BO133" s="1110">
        <f>T133*$V$9</f>
        <v>22</v>
      </c>
      <c r="BP133" s="1115"/>
      <c r="BQ133" s="1116"/>
      <c r="BR133" s="1117"/>
      <c r="BS133" s="1116"/>
      <c r="BT133" s="1118"/>
      <c r="BU133" s="1110"/>
      <c r="BV133" s="1115"/>
      <c r="BW133" s="1116"/>
      <c r="BX133" s="1117"/>
      <c r="BY133" s="1116"/>
      <c r="BZ133" s="1118"/>
      <c r="CA133" s="1120"/>
      <c r="CB133" s="1073"/>
      <c r="CC133" s="633"/>
      <c r="CD133" s="633"/>
      <c r="CE133" s="633"/>
      <c r="CF133" s="633"/>
      <c r="CG133" s="633"/>
      <c r="CH133" s="633"/>
      <c r="CI133" s="633"/>
      <c r="CJ133" s="633"/>
      <c r="CK133" s="633"/>
      <c r="CL133" s="633"/>
      <c r="CM133" s="633"/>
      <c r="CN133" s="633"/>
      <c r="CO133" s="633"/>
      <c r="CP133" s="633"/>
      <c r="CQ133" s="633"/>
      <c r="CR133" s="633"/>
      <c r="CS133" s="633"/>
      <c r="CT133" s="633"/>
      <c r="CU133" s="633"/>
      <c r="CV133" s="633"/>
      <c r="CW133" s="633"/>
      <c r="CX133" s="633"/>
      <c r="CY133" s="633"/>
      <c r="CZ133" s="633"/>
      <c r="DA133" s="633"/>
      <c r="DB133" s="633"/>
      <c r="DC133" s="633"/>
      <c r="DD133" s="633"/>
      <c r="DE133" s="633"/>
      <c r="DF133" s="633"/>
      <c r="DH133" s="633"/>
    </row>
    <row r="134" spans="1:208" s="634" customFormat="1" ht="7.5" customHeight="1">
      <c r="A134" s="1037"/>
      <c r="B134" s="2020"/>
      <c r="C134" s="2579"/>
      <c r="D134" s="2580"/>
      <c r="E134" s="2584"/>
      <c r="F134" s="2585"/>
      <c r="G134" s="2581" t="s">
        <v>142</v>
      </c>
      <c r="H134" s="2582"/>
      <c r="I134" s="2582"/>
      <c r="J134" s="2582"/>
      <c r="K134" s="2582"/>
      <c r="L134" s="2582"/>
      <c r="M134" s="2582"/>
      <c r="N134" s="2582"/>
      <c r="O134" s="2582"/>
      <c r="P134" s="2582"/>
      <c r="Q134" s="2583"/>
      <c r="R134" s="1039">
        <f>R133</f>
        <v>412</v>
      </c>
      <c r="S134" s="1040"/>
      <c r="T134" s="1041">
        <f>T133</f>
        <v>11</v>
      </c>
      <c r="U134" s="1040"/>
      <c r="V134" s="1042"/>
      <c r="W134" s="1043"/>
      <c r="X134" s="644"/>
      <c r="Y134" s="1044">
        <f>Y133</f>
        <v>319</v>
      </c>
      <c r="Z134" s="1045"/>
      <c r="AA134" s="1046">
        <f>'3.1Cost by Sub-contractors'!L22</f>
        <v>61.62</v>
      </c>
      <c r="AB134" s="1047"/>
      <c r="AC134" s="1046">
        <f>Y134*AA134</f>
        <v>19656.78</v>
      </c>
      <c r="AD134" s="1048"/>
      <c r="AE134" s="1041"/>
      <c r="AF134" s="1045"/>
      <c r="AG134" s="1046"/>
      <c r="AH134" s="1047"/>
      <c r="AI134" s="1046"/>
      <c r="AJ134" s="1048"/>
      <c r="AK134" s="1041">
        <f>AK133</f>
        <v>165</v>
      </c>
      <c r="AL134" s="1045"/>
      <c r="AM134" s="2671" t="str">
        <f>'3.1Cost by Sub-contractors'!L24</f>
        <v>-</v>
      </c>
      <c r="AN134" s="2672"/>
      <c r="AO134" s="2671" t="str">
        <f>'3.1Cost by Sub-contractors'!L24</f>
        <v>-</v>
      </c>
      <c r="AP134" s="2672"/>
      <c r="AQ134" s="1041">
        <f>AQ133</f>
        <v>165</v>
      </c>
      <c r="AR134" s="1045"/>
      <c r="AS134" s="1046">
        <f>'3.1Cost by Sub-contractors'!L25</f>
        <v>15.96</v>
      </c>
      <c r="AT134" s="1047"/>
      <c r="AU134" s="1046">
        <f>AQ134*AS134</f>
        <v>2633.4</v>
      </c>
      <c r="AV134" s="1048"/>
      <c r="AW134" s="1041"/>
      <c r="AX134" s="1045"/>
      <c r="AY134" s="1046"/>
      <c r="AZ134" s="1047"/>
      <c r="BA134" s="1046"/>
      <c r="BB134" s="1048"/>
      <c r="BC134" s="1041">
        <f>BC133</f>
        <v>44</v>
      </c>
      <c r="BD134" s="1045"/>
      <c r="BE134" s="1046">
        <f>'3.1Cost by Sub-contractors'!L27</f>
        <v>44.07</v>
      </c>
      <c r="BF134" s="1047"/>
      <c r="BG134" s="1046">
        <f>BC134*BE134</f>
        <v>1939.08</v>
      </c>
      <c r="BH134" s="1048"/>
      <c r="BI134" s="1041">
        <f>BI133</f>
        <v>44</v>
      </c>
      <c r="BJ134" s="1045"/>
      <c r="BK134" s="1046">
        <f>'3.1Cost by Sub-contractors'!L28</f>
        <v>27.87</v>
      </c>
      <c r="BL134" s="1047"/>
      <c r="BM134" s="1046">
        <f>BI134*BK134</f>
        <v>1226.28</v>
      </c>
      <c r="BN134" s="1048"/>
      <c r="BO134" s="1041">
        <f>BO133</f>
        <v>22</v>
      </c>
      <c r="BP134" s="1045"/>
      <c r="BQ134" s="1046">
        <f>'3.1Cost by Sub-contractors'!L29</f>
        <v>118.81</v>
      </c>
      <c r="BR134" s="1047"/>
      <c r="BS134" s="1046">
        <f>BO134*BQ134</f>
        <v>2613.8200000000002</v>
      </c>
      <c r="BT134" s="1048"/>
      <c r="BU134" s="1041"/>
      <c r="BV134" s="1045"/>
      <c r="BW134" s="1046"/>
      <c r="BX134" s="1047"/>
      <c r="BY134" s="1046"/>
      <c r="BZ134" s="1048"/>
      <c r="CA134" s="636"/>
      <c r="CB134" s="1050"/>
      <c r="CC134" s="633"/>
      <c r="CD134" s="633"/>
      <c r="CE134" s="633"/>
      <c r="CF134" s="633"/>
      <c r="CG134" s="633"/>
      <c r="CH134" s="633"/>
      <c r="CI134" s="633"/>
      <c r="CJ134" s="633"/>
      <c r="CK134" s="633"/>
      <c r="CL134" s="633"/>
      <c r="CM134" s="633"/>
      <c r="CN134" s="633"/>
      <c r="CO134" s="633"/>
      <c r="CP134" s="633"/>
      <c r="CQ134" s="633"/>
      <c r="CR134" s="633"/>
      <c r="CS134" s="633"/>
      <c r="CT134" s="633"/>
      <c r="CU134" s="633"/>
      <c r="CV134" s="633"/>
      <c r="CW134" s="633"/>
      <c r="CX134" s="633"/>
      <c r="CY134" s="633"/>
      <c r="CZ134" s="633"/>
      <c r="DA134" s="633"/>
      <c r="DB134" s="633"/>
      <c r="DC134" s="633"/>
      <c r="DD134" s="633"/>
      <c r="DE134" s="633"/>
      <c r="DF134" s="633"/>
      <c r="DG134" s="633"/>
      <c r="DH134" s="633"/>
      <c r="DI134" s="633"/>
      <c r="DJ134" s="633"/>
      <c r="DK134" s="633"/>
      <c r="DL134" s="633"/>
      <c r="DM134" s="633"/>
      <c r="DN134" s="633"/>
      <c r="DO134" s="633"/>
      <c r="DP134" s="633"/>
      <c r="DQ134" s="633"/>
      <c r="DR134" s="633"/>
      <c r="DS134" s="633"/>
      <c r="DT134" s="633"/>
      <c r="DU134" s="633"/>
      <c r="DV134" s="633"/>
      <c r="DW134" s="633"/>
      <c r="DX134" s="633"/>
      <c r="DY134" s="633"/>
      <c r="DZ134" s="633"/>
      <c r="EA134" s="633"/>
      <c r="EB134" s="633"/>
      <c r="EC134" s="633"/>
      <c r="ED134" s="633"/>
      <c r="EE134" s="633"/>
      <c r="EF134" s="633"/>
      <c r="EG134" s="633"/>
      <c r="EH134" s="633"/>
      <c r="EI134" s="633"/>
      <c r="EJ134" s="633"/>
      <c r="EK134" s="633"/>
      <c r="EL134" s="633"/>
      <c r="EM134" s="633"/>
      <c r="EN134" s="633"/>
      <c r="EO134" s="633"/>
      <c r="EP134" s="633"/>
      <c r="EQ134" s="633"/>
      <c r="ER134" s="633"/>
      <c r="ES134" s="633"/>
      <c r="ET134" s="633"/>
      <c r="EU134" s="633"/>
      <c r="EV134" s="633"/>
      <c r="EW134" s="633"/>
      <c r="EX134" s="633"/>
      <c r="EY134" s="633"/>
      <c r="EZ134" s="633"/>
      <c r="FA134" s="633"/>
      <c r="FB134" s="633"/>
      <c r="FC134" s="633"/>
      <c r="FD134" s="633"/>
      <c r="FE134" s="633"/>
      <c r="FF134" s="633"/>
      <c r="FG134" s="633"/>
      <c r="FH134" s="633"/>
      <c r="FI134" s="633"/>
      <c r="FJ134" s="633"/>
      <c r="FK134" s="633"/>
      <c r="FL134" s="633"/>
      <c r="FM134" s="633"/>
      <c r="FN134" s="633"/>
      <c r="FO134" s="633"/>
      <c r="FP134" s="633"/>
      <c r="FQ134" s="633"/>
      <c r="FR134" s="633"/>
      <c r="FS134" s="633"/>
      <c r="FT134" s="633"/>
      <c r="FU134" s="633"/>
      <c r="FV134" s="633"/>
      <c r="FW134" s="633"/>
      <c r="FX134" s="633"/>
      <c r="FY134" s="633"/>
      <c r="FZ134" s="633"/>
      <c r="GA134" s="633"/>
      <c r="GB134" s="633"/>
      <c r="GC134" s="633"/>
      <c r="GD134" s="633"/>
      <c r="GE134" s="633"/>
      <c r="GF134" s="633"/>
      <c r="GG134" s="633"/>
      <c r="GH134" s="633"/>
      <c r="GI134" s="633"/>
      <c r="GJ134" s="633"/>
      <c r="GK134" s="633"/>
      <c r="GO134" s="633"/>
      <c r="GP134" s="633"/>
      <c r="GQ134" s="633"/>
      <c r="GR134" s="633"/>
      <c r="GS134" s="633"/>
      <c r="GT134" s="633"/>
      <c r="GU134" s="633"/>
      <c r="GV134" s="633"/>
      <c r="GW134" s="633"/>
      <c r="GX134" s="633"/>
      <c r="GZ134" s="633"/>
    </row>
    <row r="135" spans="1:208" ht="7.5" customHeight="1">
      <c r="A135" s="980"/>
      <c r="B135" s="2019"/>
      <c r="C135" s="2571" t="str">
        <f>'4.1Plan'!C365</f>
        <v>PKGA5</v>
      </c>
      <c r="D135" s="2572"/>
      <c r="E135" s="2573" t="str">
        <f>'4.1Plan'!D365</f>
        <v>MLA5-1</v>
      </c>
      <c r="F135" s="2574"/>
      <c r="G135" s="2674" t="s">
        <v>315</v>
      </c>
      <c r="H135" s="2697"/>
      <c r="I135" s="2677">
        <v>125700</v>
      </c>
      <c r="J135" s="2679"/>
      <c r="K135" s="2673">
        <f>I135-R135/2</f>
        <v>125277</v>
      </c>
      <c r="L135" s="2668"/>
      <c r="M135" s="1051"/>
      <c r="N135" s="1052" t="s">
        <v>30</v>
      </c>
      <c r="O135" s="2688">
        <f>I135+R135/2</f>
        <v>126123</v>
      </c>
      <c r="P135" s="2688"/>
      <c r="Q135" s="1096"/>
      <c r="R135" s="1074">
        <v>846</v>
      </c>
      <c r="S135" s="988"/>
      <c r="T135" s="987">
        <v>10</v>
      </c>
      <c r="U135" s="988"/>
      <c r="V135" s="989" t="s">
        <v>192</v>
      </c>
      <c r="W135" s="990">
        <v>28</v>
      </c>
      <c r="X135" s="1075"/>
      <c r="Y135" s="1076">
        <f>2*(W135+H3)</f>
        <v>70</v>
      </c>
      <c r="Z135" s="1077"/>
      <c r="AA135" s="1078"/>
      <c r="AB135" s="1079"/>
      <c r="AC135" s="1078"/>
      <c r="AD135" s="1080"/>
      <c r="AE135" s="987">
        <f>(T135-2)*(W135+H3)</f>
        <v>280</v>
      </c>
      <c r="AF135" s="1077"/>
      <c r="AG135" s="1078"/>
      <c r="AH135" s="1079"/>
      <c r="AI135" s="1078"/>
      <c r="AJ135" s="1080"/>
      <c r="AK135" s="987">
        <f>ROUND((Y135+AE135)/T135/$V$5,0)*T135</f>
        <v>180</v>
      </c>
      <c r="AL135" s="1077"/>
      <c r="AM135" s="1081"/>
      <c r="AN135" s="1079"/>
      <c r="AO135" s="1078"/>
      <c r="AP135" s="1080"/>
      <c r="AQ135" s="987">
        <f>ROUND((Y135+AE135)/T135/$V$6,0)*T135</f>
        <v>180</v>
      </c>
      <c r="AR135" s="1077"/>
      <c r="AS135" s="1081"/>
      <c r="AT135" s="1082"/>
      <c r="AU135" s="1081"/>
      <c r="AV135" s="1080"/>
      <c r="AW135" s="987">
        <v>1</v>
      </c>
      <c r="AX135" s="1077"/>
      <c r="AY135" s="1078"/>
      <c r="AZ135" s="1079"/>
      <c r="BA135" s="1078"/>
      <c r="BB135" s="1080"/>
      <c r="BC135" s="997">
        <f>ROUND((AK135/T135)*$V$7,0)*T135</f>
        <v>50</v>
      </c>
      <c r="BD135" s="1077"/>
      <c r="BE135" s="1078"/>
      <c r="BF135" s="1079"/>
      <c r="BG135" s="1078"/>
      <c r="BH135" s="1080"/>
      <c r="BI135" s="997">
        <f>ROUND((AK135/T135)*$V$8,0)*T135</f>
        <v>50</v>
      </c>
      <c r="BJ135" s="1077"/>
      <c r="BK135" s="1078"/>
      <c r="BL135" s="1079"/>
      <c r="BM135" s="1078"/>
      <c r="BN135" s="1080"/>
      <c r="BO135" s="987">
        <f>T135*$V$9</f>
        <v>20</v>
      </c>
      <c r="BP135" s="1077"/>
      <c r="BQ135" s="1078"/>
      <c r="BR135" s="1079"/>
      <c r="BS135" s="1078"/>
      <c r="BT135" s="1080"/>
      <c r="BU135" s="987"/>
      <c r="BV135" s="1077"/>
      <c r="BW135" s="1078"/>
      <c r="BX135" s="1079"/>
      <c r="BY135" s="1078"/>
      <c r="BZ135" s="1080"/>
      <c r="CA135" s="1000"/>
      <c r="CB135" s="1001"/>
      <c r="GL135" s="634"/>
      <c r="GU135" s="634"/>
      <c r="GW135" s="634"/>
      <c r="GX135" s="634"/>
    </row>
    <row r="136" spans="1:208" ht="7.5" customHeight="1">
      <c r="A136" s="980"/>
      <c r="B136" s="2019"/>
      <c r="C136" s="2571"/>
      <c r="D136" s="2572"/>
      <c r="E136" s="2573"/>
      <c r="F136" s="2574"/>
      <c r="G136" s="2592" t="s">
        <v>316</v>
      </c>
      <c r="H136" s="2698"/>
      <c r="I136" s="2654">
        <v>127200</v>
      </c>
      <c r="J136" s="2595"/>
      <c r="K136" s="2596">
        <f>I136-R136/2</f>
        <v>126874</v>
      </c>
      <c r="L136" s="2597"/>
      <c r="M136" s="1002"/>
      <c r="N136" s="1003" t="s">
        <v>30</v>
      </c>
      <c r="O136" s="2691">
        <f>I136+R136/2</f>
        <v>127526</v>
      </c>
      <c r="P136" s="2691"/>
      <c r="Q136" s="1097"/>
      <c r="R136" s="1005">
        <v>652</v>
      </c>
      <c r="S136" s="1006"/>
      <c r="T136" s="1007">
        <v>17</v>
      </c>
      <c r="U136" s="1006"/>
      <c r="V136" s="1008" t="s">
        <v>192</v>
      </c>
      <c r="W136" s="1009">
        <v>28</v>
      </c>
      <c r="X136" s="1010"/>
      <c r="Y136" s="1011">
        <f>T136*(W136+H3)</f>
        <v>595</v>
      </c>
      <c r="Z136" s="1012"/>
      <c r="AA136" s="1013"/>
      <c r="AB136" s="1014"/>
      <c r="AC136" s="1013"/>
      <c r="AD136" s="1015"/>
      <c r="AE136" s="1007"/>
      <c r="AF136" s="1012"/>
      <c r="AG136" s="1013"/>
      <c r="AH136" s="1014"/>
      <c r="AI136" s="1013"/>
      <c r="AJ136" s="1015"/>
      <c r="AK136" s="997">
        <f>ROUND((Y136+AE136)/T136/$V$5,0)*T136</f>
        <v>306</v>
      </c>
      <c r="AL136" s="1012"/>
      <c r="AM136" s="1016"/>
      <c r="AN136" s="1014"/>
      <c r="AO136" s="1013"/>
      <c r="AP136" s="1015"/>
      <c r="AQ136" s="997">
        <f>ROUND((Y136+AE136)/T136/$V$6,0)*T136</f>
        <v>306</v>
      </c>
      <c r="AR136" s="1012"/>
      <c r="AS136" s="1016"/>
      <c r="AT136" s="1017"/>
      <c r="AU136" s="1016"/>
      <c r="AV136" s="1015"/>
      <c r="AW136" s="1007"/>
      <c r="AX136" s="1012"/>
      <c r="AY136" s="1013"/>
      <c r="AZ136" s="1014"/>
      <c r="BA136" s="1013"/>
      <c r="BB136" s="1015"/>
      <c r="BC136" s="997">
        <f>ROUND((AK136/T136)*$V$7,0)*T136</f>
        <v>85</v>
      </c>
      <c r="BD136" s="1012"/>
      <c r="BE136" s="1013"/>
      <c r="BF136" s="1014"/>
      <c r="BG136" s="1013"/>
      <c r="BH136" s="1015"/>
      <c r="BI136" s="997">
        <f>ROUND((AK136/T136)*$V$8,0)*T136</f>
        <v>85</v>
      </c>
      <c r="BJ136" s="1012"/>
      <c r="BK136" s="1013"/>
      <c r="BL136" s="1014"/>
      <c r="BM136" s="1013"/>
      <c r="BN136" s="1015"/>
      <c r="BO136" s="1007">
        <f>T136*$V$9</f>
        <v>34</v>
      </c>
      <c r="BP136" s="1012"/>
      <c r="BQ136" s="1013"/>
      <c r="BR136" s="1014"/>
      <c r="BS136" s="1013"/>
      <c r="BT136" s="1015"/>
      <c r="BU136" s="1007"/>
      <c r="BV136" s="1012"/>
      <c r="BW136" s="1013"/>
      <c r="BX136" s="1014"/>
      <c r="BY136" s="1013"/>
      <c r="BZ136" s="1015"/>
      <c r="CA136" s="1018"/>
      <c r="CB136" s="1004"/>
      <c r="GL136" s="634"/>
      <c r="GM136" s="634"/>
      <c r="GN136" s="634"/>
      <c r="GV136" s="634"/>
      <c r="GW136" s="634"/>
      <c r="GX136" s="634"/>
      <c r="GZ136" s="634"/>
    </row>
    <row r="137" spans="1:208" ht="7.5" customHeight="1">
      <c r="A137" s="980"/>
      <c r="B137" s="2019"/>
      <c r="C137" s="2571"/>
      <c r="D137" s="2572"/>
      <c r="E137" s="2573"/>
      <c r="F137" s="2574"/>
      <c r="G137" s="2586" t="s">
        <v>317</v>
      </c>
      <c r="H137" s="2696"/>
      <c r="I137" s="2667">
        <v>128180</v>
      </c>
      <c r="J137" s="2589"/>
      <c r="K137" s="2590">
        <f>I137-R137/2</f>
        <v>128034</v>
      </c>
      <c r="L137" s="2591"/>
      <c r="M137" s="1019"/>
      <c r="N137" s="1020" t="s">
        <v>30</v>
      </c>
      <c r="O137" s="2692">
        <f>I137+R137/2</f>
        <v>128326</v>
      </c>
      <c r="P137" s="2692"/>
      <c r="Q137" s="1095"/>
      <c r="R137" s="1056">
        <v>292</v>
      </c>
      <c r="S137" s="1057"/>
      <c r="T137" s="1058">
        <v>8</v>
      </c>
      <c r="U137" s="1057"/>
      <c r="V137" s="1059" t="s">
        <v>192</v>
      </c>
      <c r="W137" s="1060">
        <v>28</v>
      </c>
      <c r="X137" s="1061"/>
      <c r="Y137" s="1062">
        <f>T137*(W137+H3)</f>
        <v>280</v>
      </c>
      <c r="Z137" s="1063"/>
      <c r="AA137" s="1064"/>
      <c r="AB137" s="1065"/>
      <c r="AC137" s="1064"/>
      <c r="AD137" s="1066"/>
      <c r="AE137" s="1058"/>
      <c r="AF137" s="1063"/>
      <c r="AG137" s="1064"/>
      <c r="AH137" s="1065"/>
      <c r="AI137" s="1064"/>
      <c r="AJ137" s="1066"/>
      <c r="AK137" s="997">
        <f>ROUND((Y137+AE137)/T137/$V$5,0)*T137</f>
        <v>144</v>
      </c>
      <c r="AL137" s="1012"/>
      <c r="AM137" s="1016"/>
      <c r="AN137" s="1014"/>
      <c r="AO137" s="1013"/>
      <c r="AP137" s="1015"/>
      <c r="AQ137" s="997">
        <f>ROUND((Y137+AE137)/T137/$V$6,0)*T137</f>
        <v>144</v>
      </c>
      <c r="AR137" s="1012"/>
      <c r="AS137" s="1013"/>
      <c r="AT137" s="1014"/>
      <c r="AU137" s="1013"/>
      <c r="AV137" s="1015"/>
      <c r="AW137" s="1058"/>
      <c r="AX137" s="1063"/>
      <c r="AY137" s="1064"/>
      <c r="AZ137" s="1065"/>
      <c r="BA137" s="1064"/>
      <c r="BB137" s="1066"/>
      <c r="BC137" s="997">
        <f>ROUND((AK137/T137)*$V$7,0)*T137</f>
        <v>40</v>
      </c>
      <c r="BD137" s="1063"/>
      <c r="BE137" s="1064"/>
      <c r="BF137" s="1065"/>
      <c r="BG137" s="1064"/>
      <c r="BH137" s="1066"/>
      <c r="BI137" s="997">
        <f>ROUND((AK137/T137)*$V$8,0)*T137</f>
        <v>40</v>
      </c>
      <c r="BJ137" s="1063"/>
      <c r="BK137" s="1064"/>
      <c r="BL137" s="1065"/>
      <c r="BM137" s="1064"/>
      <c r="BN137" s="1066"/>
      <c r="BO137" s="1058">
        <f>T137*$V$9</f>
        <v>16</v>
      </c>
      <c r="BP137" s="1063"/>
      <c r="BQ137" s="1064"/>
      <c r="BR137" s="1065"/>
      <c r="BS137" s="1064"/>
      <c r="BT137" s="1066"/>
      <c r="BU137" s="1058"/>
      <c r="BV137" s="1063"/>
      <c r="BW137" s="1064"/>
      <c r="BX137" s="1065"/>
      <c r="BY137" s="1064"/>
      <c r="BZ137" s="1066"/>
      <c r="CA137" s="1069"/>
      <c r="CB137" s="1021"/>
      <c r="GI137" s="634"/>
      <c r="GJ137" s="634"/>
      <c r="GK137" s="634"/>
      <c r="GM137" s="634"/>
      <c r="GN137" s="634"/>
      <c r="GQ137" s="634"/>
      <c r="GR137" s="634"/>
      <c r="GS137" s="634"/>
      <c r="GT137" s="634"/>
    </row>
    <row r="138" spans="1:208" s="634" customFormat="1" ht="7.5" customHeight="1">
      <c r="A138" s="1070"/>
      <c r="B138" s="2021"/>
      <c r="C138" s="2579"/>
      <c r="D138" s="2580"/>
      <c r="E138" s="2584"/>
      <c r="F138" s="2585"/>
      <c r="G138" s="2581" t="s">
        <v>142</v>
      </c>
      <c r="H138" s="2582"/>
      <c r="I138" s="2582"/>
      <c r="J138" s="2582"/>
      <c r="K138" s="2582"/>
      <c r="L138" s="2582"/>
      <c r="M138" s="2582"/>
      <c r="N138" s="2582"/>
      <c r="O138" s="2582"/>
      <c r="P138" s="2582"/>
      <c r="Q138" s="2583"/>
      <c r="R138" s="1039">
        <f>SUM(R135:R137)</f>
        <v>1790</v>
      </c>
      <c r="S138" s="1040"/>
      <c r="T138" s="1041">
        <f>SUM(T135:T137)</f>
        <v>35</v>
      </c>
      <c r="U138" s="1040"/>
      <c r="V138" s="1042"/>
      <c r="W138" s="1043"/>
      <c r="X138" s="644"/>
      <c r="Y138" s="1044">
        <f>SUM(Y135:Y137)</f>
        <v>945</v>
      </c>
      <c r="Z138" s="1045"/>
      <c r="AA138" s="1046">
        <f>'3.1Cost by Sub-contractors'!L22</f>
        <v>61.62</v>
      </c>
      <c r="AB138" s="1047"/>
      <c r="AC138" s="1046">
        <f>Y138*AA138</f>
        <v>58230.899999999994</v>
      </c>
      <c r="AD138" s="1048"/>
      <c r="AE138" s="1041">
        <f>SUM(AE135:AE137)</f>
        <v>280</v>
      </c>
      <c r="AF138" s="1045"/>
      <c r="AG138" s="1046">
        <f>'3.1Cost by Sub-contractors'!L23</f>
        <v>72.34</v>
      </c>
      <c r="AH138" s="1047"/>
      <c r="AI138" s="1046">
        <f>AE138*AG138</f>
        <v>20255.2</v>
      </c>
      <c r="AJ138" s="1048"/>
      <c r="AK138" s="1041">
        <f>SUM(AK135:AK137)</f>
        <v>630</v>
      </c>
      <c r="AL138" s="1045"/>
      <c r="AM138" s="2671" t="str">
        <f>'3.1Cost by Sub-contractors'!L24</f>
        <v>-</v>
      </c>
      <c r="AN138" s="2672"/>
      <c r="AO138" s="2671" t="str">
        <f>'3.1Cost by Sub-contractors'!L24</f>
        <v>-</v>
      </c>
      <c r="AP138" s="2672"/>
      <c r="AQ138" s="1041">
        <f>SUM(AQ135:AQ137)</f>
        <v>630</v>
      </c>
      <c r="AR138" s="1045"/>
      <c r="AS138" s="1046">
        <f>'3.1Cost by Sub-contractors'!L25</f>
        <v>15.96</v>
      </c>
      <c r="AT138" s="1047"/>
      <c r="AU138" s="1046">
        <f>AQ138*AS138</f>
        <v>10054.800000000001</v>
      </c>
      <c r="AV138" s="1048"/>
      <c r="AW138" s="1041">
        <f>SUM(AW135:AW137)</f>
        <v>1</v>
      </c>
      <c r="AX138" s="1045"/>
      <c r="AY138" s="1046">
        <f>'3.1Cost by Sub-contractors'!L26</f>
        <v>1072.75</v>
      </c>
      <c r="AZ138" s="1047"/>
      <c r="BA138" s="1046">
        <f>AW138*AY138</f>
        <v>1072.75</v>
      </c>
      <c r="BB138" s="1048"/>
      <c r="BC138" s="1041">
        <f>SUM(BC135:BC137)</f>
        <v>175</v>
      </c>
      <c r="BD138" s="1045"/>
      <c r="BE138" s="1046">
        <f>'3.1Cost by Sub-contractors'!L27</f>
        <v>44.07</v>
      </c>
      <c r="BF138" s="1047"/>
      <c r="BG138" s="1046">
        <f>BC138*BE138</f>
        <v>7712.25</v>
      </c>
      <c r="BH138" s="1048"/>
      <c r="BI138" s="1041">
        <f>SUM(BI135:BI137)</f>
        <v>175</v>
      </c>
      <c r="BJ138" s="1045"/>
      <c r="BK138" s="1046">
        <f>'3.1Cost by Sub-contractors'!L28</f>
        <v>27.87</v>
      </c>
      <c r="BL138" s="1047"/>
      <c r="BM138" s="1046">
        <f>BI138*BK138</f>
        <v>4877.25</v>
      </c>
      <c r="BN138" s="1048"/>
      <c r="BO138" s="1041">
        <f>SUM(BO135:BO137)</f>
        <v>70</v>
      </c>
      <c r="BP138" s="1045"/>
      <c r="BQ138" s="1046">
        <f>'3.1Cost by Sub-contractors'!L29</f>
        <v>118.81</v>
      </c>
      <c r="BR138" s="1047"/>
      <c r="BS138" s="1046">
        <f>BO138*BQ138</f>
        <v>8316.7000000000007</v>
      </c>
      <c r="BT138" s="1048"/>
      <c r="BU138" s="1041"/>
      <c r="BV138" s="1045"/>
      <c r="BW138" s="1046"/>
      <c r="BX138" s="1047"/>
      <c r="BY138" s="1046"/>
      <c r="BZ138" s="1048"/>
      <c r="CA138" s="1049"/>
      <c r="CB138" s="1050"/>
      <c r="CC138" s="633"/>
      <c r="CD138" s="633"/>
      <c r="CE138" s="633"/>
      <c r="CF138" s="633"/>
      <c r="CG138" s="633"/>
      <c r="CH138" s="633"/>
      <c r="CI138" s="633"/>
      <c r="CJ138" s="633"/>
      <c r="CK138" s="633"/>
      <c r="CL138" s="633"/>
      <c r="CM138" s="633"/>
      <c r="CN138" s="633"/>
      <c r="CO138" s="633"/>
      <c r="CP138" s="633"/>
      <c r="CQ138" s="633"/>
      <c r="CR138" s="633"/>
      <c r="CS138" s="633"/>
      <c r="CT138" s="633"/>
      <c r="CU138" s="633"/>
      <c r="CV138" s="633"/>
      <c r="CW138" s="633"/>
      <c r="CX138" s="633"/>
      <c r="CY138" s="633"/>
      <c r="CZ138" s="633"/>
      <c r="DA138" s="633"/>
      <c r="DB138" s="633"/>
      <c r="DC138" s="633"/>
      <c r="DD138" s="633"/>
      <c r="DE138" s="633"/>
      <c r="DF138" s="633"/>
      <c r="DG138" s="633"/>
      <c r="DH138" s="633"/>
      <c r="DI138" s="633"/>
      <c r="DJ138" s="633"/>
      <c r="DK138" s="633"/>
      <c r="DL138" s="633"/>
      <c r="DM138" s="633"/>
      <c r="DN138" s="633"/>
      <c r="DO138" s="633"/>
      <c r="DP138" s="633"/>
      <c r="DQ138" s="633"/>
      <c r="DR138" s="633"/>
      <c r="DS138" s="633"/>
      <c r="DT138" s="633"/>
      <c r="DU138" s="633"/>
      <c r="DV138" s="633"/>
      <c r="DW138" s="633"/>
      <c r="DX138" s="633"/>
      <c r="DY138" s="633"/>
      <c r="DZ138" s="633"/>
      <c r="EA138" s="633"/>
      <c r="EB138" s="633"/>
      <c r="EC138" s="633"/>
      <c r="ED138" s="633"/>
      <c r="EE138" s="633"/>
      <c r="EF138" s="633"/>
      <c r="EG138" s="633"/>
      <c r="EH138" s="633"/>
      <c r="EI138" s="633"/>
      <c r="EJ138" s="633"/>
      <c r="EK138" s="633"/>
      <c r="EL138" s="633"/>
      <c r="EM138" s="633"/>
      <c r="EN138" s="633"/>
      <c r="EO138" s="633"/>
      <c r="EP138" s="633"/>
      <c r="EQ138" s="633"/>
      <c r="ER138" s="633"/>
      <c r="ES138" s="633"/>
      <c r="ET138" s="633"/>
      <c r="EU138" s="633"/>
      <c r="EV138" s="633"/>
      <c r="EW138" s="633"/>
      <c r="EX138" s="633"/>
      <c r="EY138" s="633"/>
      <c r="EZ138" s="633"/>
      <c r="FA138" s="633"/>
      <c r="FB138" s="633"/>
      <c r="FC138" s="633"/>
      <c r="FD138" s="633"/>
      <c r="FE138" s="633"/>
      <c r="FF138" s="633"/>
      <c r="FG138" s="633"/>
      <c r="FH138" s="633"/>
      <c r="FI138" s="633"/>
      <c r="FJ138" s="633"/>
      <c r="FK138" s="633"/>
      <c r="FL138" s="633"/>
      <c r="FM138" s="633"/>
      <c r="FN138" s="633"/>
      <c r="FO138" s="633"/>
      <c r="FP138" s="633"/>
      <c r="FQ138" s="633"/>
      <c r="FR138" s="633"/>
      <c r="FS138" s="633"/>
      <c r="FT138" s="633"/>
      <c r="FU138" s="633"/>
      <c r="FV138" s="633"/>
      <c r="FW138" s="633"/>
      <c r="FX138" s="633"/>
      <c r="FY138" s="633"/>
      <c r="FZ138" s="633"/>
      <c r="GA138" s="633"/>
      <c r="GB138" s="633"/>
      <c r="GC138" s="633"/>
      <c r="GD138" s="633"/>
      <c r="GE138" s="633"/>
      <c r="GF138" s="633"/>
      <c r="GG138" s="633"/>
      <c r="GH138" s="633"/>
      <c r="GI138" s="633"/>
      <c r="GJ138" s="633"/>
      <c r="GK138" s="633"/>
      <c r="GQ138" s="633"/>
      <c r="GR138" s="633"/>
      <c r="GS138" s="633"/>
      <c r="GT138" s="633"/>
      <c r="GV138" s="633"/>
      <c r="GZ138" s="633"/>
    </row>
    <row r="139" spans="1:208" ht="7.5" customHeight="1">
      <c r="A139" s="2023"/>
      <c r="B139" s="2660" t="s">
        <v>318</v>
      </c>
      <c r="C139" s="2660"/>
      <c r="D139" s="2660"/>
      <c r="E139" s="2660"/>
      <c r="F139" s="2660"/>
      <c r="G139" s="2660"/>
      <c r="H139" s="2660"/>
      <c r="I139" s="2660"/>
      <c r="J139" s="2660"/>
      <c r="K139" s="2660"/>
      <c r="L139" s="2660"/>
      <c r="M139" s="2660"/>
      <c r="N139" s="2660"/>
      <c r="O139" s="2660"/>
      <c r="P139" s="2660"/>
      <c r="Q139" s="2660"/>
      <c r="R139" s="2660"/>
      <c r="S139" s="2660"/>
      <c r="T139" s="2660"/>
      <c r="U139" s="2660"/>
      <c r="V139" s="2660"/>
      <c r="W139" s="2660"/>
      <c r="X139" s="2660"/>
      <c r="Y139" s="2660"/>
      <c r="Z139" s="2660"/>
      <c r="AA139" s="2660"/>
      <c r="AB139" s="2660"/>
      <c r="AC139" s="2660"/>
      <c r="AD139" s="2660"/>
      <c r="AE139" s="2660"/>
      <c r="AF139" s="2660"/>
      <c r="AG139" s="2660"/>
      <c r="AH139" s="2660"/>
      <c r="AI139" s="2660"/>
      <c r="AJ139" s="2660"/>
      <c r="AK139" s="2660"/>
      <c r="AL139" s="2660"/>
      <c r="AM139" s="2660"/>
      <c r="AN139" s="2660"/>
      <c r="AO139" s="2660"/>
      <c r="AP139" s="2660"/>
      <c r="AQ139" s="2660"/>
      <c r="AR139" s="2660"/>
      <c r="AS139" s="2660"/>
      <c r="AT139" s="2660"/>
      <c r="AU139" s="2660"/>
      <c r="AV139" s="2660"/>
      <c r="AW139" s="2660"/>
      <c r="AX139" s="2660"/>
      <c r="AY139" s="2660"/>
      <c r="AZ139" s="2660"/>
      <c r="BA139" s="2660"/>
      <c r="BB139" s="2660"/>
      <c r="BC139" s="2660"/>
      <c r="BD139" s="2660"/>
      <c r="BE139" s="2660"/>
      <c r="BF139" s="2660"/>
      <c r="BG139" s="2660"/>
      <c r="BH139" s="2660"/>
      <c r="BI139" s="2660"/>
      <c r="BJ139" s="2660"/>
      <c r="BK139" s="2660"/>
      <c r="BL139" s="2660"/>
      <c r="BM139" s="2660"/>
      <c r="BN139" s="2660"/>
      <c r="BO139" s="2660"/>
      <c r="BP139" s="2660"/>
      <c r="BQ139" s="2660"/>
      <c r="BR139" s="2660"/>
      <c r="BS139" s="2660"/>
      <c r="BT139" s="2660"/>
      <c r="BU139" s="2660"/>
      <c r="BV139" s="2660"/>
      <c r="BW139" s="2660"/>
      <c r="BX139" s="2660"/>
      <c r="BY139" s="2660"/>
      <c r="BZ139" s="2660"/>
      <c r="CA139" s="2660"/>
      <c r="CB139" s="2661"/>
      <c r="GI139" s="634"/>
      <c r="GJ139" s="634"/>
      <c r="GK139" s="634"/>
      <c r="GM139" s="634"/>
      <c r="GN139" s="634"/>
      <c r="GQ139" s="634"/>
      <c r="GR139" s="634"/>
      <c r="GS139" s="634"/>
    </row>
    <row r="140" spans="1:208" ht="7.5" customHeight="1">
      <c r="A140" s="980"/>
      <c r="B140" s="981" t="str">
        <f>'4.1Plan'!B6</f>
        <v>Danang</v>
      </c>
      <c r="C140" s="2571" t="str">
        <f>'4.1Plan'!C6</f>
        <v>PKG01</v>
      </c>
      <c r="D140" s="2572"/>
      <c r="E140" s="2573" t="str">
        <f>'4.1Plan'!D6</f>
        <v>ML01-1</v>
      </c>
      <c r="F140" s="2574"/>
      <c r="G140" s="2662" t="s">
        <v>319</v>
      </c>
      <c r="H140" s="2663"/>
      <c r="I140" s="2701" t="s">
        <v>320</v>
      </c>
      <c r="J140" s="2678"/>
      <c r="K140" s="2702">
        <v>0</v>
      </c>
      <c r="L140" s="2703"/>
      <c r="M140" s="2703"/>
      <c r="N140" s="2703"/>
      <c r="O140" s="2703"/>
      <c r="P140" s="2703"/>
      <c r="Q140" s="2704"/>
      <c r="R140" s="985">
        <v>220</v>
      </c>
      <c r="S140" s="986"/>
      <c r="T140" s="987">
        <v>7</v>
      </c>
      <c r="U140" s="988"/>
      <c r="V140" s="989" t="s">
        <v>192</v>
      </c>
      <c r="W140" s="990">
        <v>18</v>
      </c>
      <c r="X140" s="991"/>
      <c r="Y140" s="997">
        <f>T140*(W140+H3)</f>
        <v>175</v>
      </c>
      <c r="Z140" s="993"/>
      <c r="AA140" s="994"/>
      <c r="AB140" s="995"/>
      <c r="AC140" s="994"/>
      <c r="AD140" s="996"/>
      <c r="AE140" s="997"/>
      <c r="AF140" s="993"/>
      <c r="AG140" s="994"/>
      <c r="AH140" s="995"/>
      <c r="AI140" s="994"/>
      <c r="AJ140" s="996"/>
      <c r="AK140" s="987">
        <f>ROUND((Y140+AE140)/T140/$V$5,0)*T140</f>
        <v>91</v>
      </c>
      <c r="AL140" s="1077"/>
      <c r="AM140" s="1081"/>
      <c r="AN140" s="1079"/>
      <c r="AO140" s="1078"/>
      <c r="AP140" s="1080"/>
      <c r="AQ140" s="987">
        <f>ROUND((Y140+AE140)/T140/$V$6,0)*T140</f>
        <v>91</v>
      </c>
      <c r="AR140" s="1077"/>
      <c r="AS140" s="1081"/>
      <c r="AT140" s="1082"/>
      <c r="AU140" s="1081"/>
      <c r="AV140" s="1080"/>
      <c r="AW140" s="997"/>
      <c r="AX140" s="993"/>
      <c r="AY140" s="994"/>
      <c r="AZ140" s="995"/>
      <c r="BA140" s="994"/>
      <c r="BB140" s="996"/>
      <c r="BC140" s="997">
        <f>ROUND((AK140/T140)*$V$7,0)*T140</f>
        <v>21</v>
      </c>
      <c r="BD140" s="993"/>
      <c r="BE140" s="994"/>
      <c r="BF140" s="995"/>
      <c r="BG140" s="994"/>
      <c r="BH140" s="996"/>
      <c r="BI140" s="997">
        <f>ROUND((AK140/T140)*$V$8,0)*T140</f>
        <v>21</v>
      </c>
      <c r="BJ140" s="993"/>
      <c r="BK140" s="994"/>
      <c r="BL140" s="995"/>
      <c r="BM140" s="994"/>
      <c r="BN140" s="996"/>
      <c r="BO140" s="997">
        <f>T140*$V$9</f>
        <v>14</v>
      </c>
      <c r="BP140" s="993"/>
      <c r="BQ140" s="994"/>
      <c r="BR140" s="995"/>
      <c r="BS140" s="994"/>
      <c r="BT140" s="996"/>
      <c r="BU140" s="997"/>
      <c r="BV140" s="993"/>
      <c r="BW140" s="994"/>
      <c r="BX140" s="995"/>
      <c r="BY140" s="994"/>
      <c r="BZ140" s="996"/>
      <c r="CA140" s="1055"/>
      <c r="CB140" s="984" t="s">
        <v>321</v>
      </c>
      <c r="GO140" s="634"/>
      <c r="GP140" s="634"/>
      <c r="GT140" s="634"/>
      <c r="GU140" s="634"/>
      <c r="GV140" s="634"/>
      <c r="GZ140" s="634"/>
    </row>
    <row r="141" spans="1:208" ht="7.5" customHeight="1">
      <c r="A141" s="980"/>
      <c r="B141" s="981"/>
      <c r="C141" s="2571"/>
      <c r="D141" s="2572"/>
      <c r="E141" s="2573"/>
      <c r="F141" s="2574"/>
      <c r="G141" s="2586" t="s">
        <v>322</v>
      </c>
      <c r="H141" s="2587"/>
      <c r="I141" s="2588">
        <v>590</v>
      </c>
      <c r="J141" s="2589"/>
      <c r="K141" s="2705">
        <f>I141</f>
        <v>590</v>
      </c>
      <c r="L141" s="2706"/>
      <c r="M141" s="2706"/>
      <c r="N141" s="2706"/>
      <c r="O141" s="2706"/>
      <c r="P141" s="2706"/>
      <c r="Q141" s="2707"/>
      <c r="R141" s="1056">
        <v>45</v>
      </c>
      <c r="S141" s="1057"/>
      <c r="T141" s="1058">
        <v>2</v>
      </c>
      <c r="U141" s="1057"/>
      <c r="V141" s="1059" t="s">
        <v>192</v>
      </c>
      <c r="W141" s="1060">
        <v>14</v>
      </c>
      <c r="X141" s="1061"/>
      <c r="Y141" s="1058">
        <f>T141*(W141+H3)</f>
        <v>42</v>
      </c>
      <c r="Z141" s="1063"/>
      <c r="AA141" s="1064"/>
      <c r="AB141" s="1065"/>
      <c r="AC141" s="1064"/>
      <c r="AD141" s="1066"/>
      <c r="AE141" s="1058"/>
      <c r="AF141" s="1063"/>
      <c r="AG141" s="1064"/>
      <c r="AH141" s="1065"/>
      <c r="AI141" s="1064"/>
      <c r="AJ141" s="1066"/>
      <c r="AK141" s="997">
        <f>ROUND((Y141+AE141)/T141/$V$5,0)*T141</f>
        <v>22</v>
      </c>
      <c r="AL141" s="1012"/>
      <c r="AM141" s="1016"/>
      <c r="AN141" s="1014"/>
      <c r="AO141" s="1013"/>
      <c r="AP141" s="1015"/>
      <c r="AQ141" s="997">
        <f>ROUND((Y141+AE141)/T141/$V$6,0)*T141</f>
        <v>22</v>
      </c>
      <c r="AR141" s="1012"/>
      <c r="AS141" s="1016"/>
      <c r="AT141" s="1017"/>
      <c r="AU141" s="1016"/>
      <c r="AV141" s="1015"/>
      <c r="AW141" s="1058"/>
      <c r="AX141" s="1063"/>
      <c r="AY141" s="1064"/>
      <c r="AZ141" s="1065"/>
      <c r="BA141" s="1064"/>
      <c r="BB141" s="1066"/>
      <c r="BC141" s="997">
        <f>ROUND((AK141/T141)*$V$7,0)*T141</f>
        <v>6</v>
      </c>
      <c r="BD141" s="1063"/>
      <c r="BE141" s="1064"/>
      <c r="BF141" s="1065"/>
      <c r="BG141" s="1064"/>
      <c r="BH141" s="1066"/>
      <c r="BI141" s="997">
        <f>ROUND((AK141/T141)*$V$8,0)*T141</f>
        <v>6</v>
      </c>
      <c r="BJ141" s="1063"/>
      <c r="BK141" s="1064"/>
      <c r="BL141" s="1065"/>
      <c r="BM141" s="1064"/>
      <c r="BN141" s="1066"/>
      <c r="BO141" s="997">
        <f>T141*$V$9</f>
        <v>4</v>
      </c>
      <c r="BP141" s="1063"/>
      <c r="BQ141" s="1064"/>
      <c r="BR141" s="1065"/>
      <c r="BS141" s="1064"/>
      <c r="BT141" s="1066"/>
      <c r="BU141" s="1058"/>
      <c r="BV141" s="1063"/>
      <c r="BW141" s="1064"/>
      <c r="BX141" s="1065"/>
      <c r="BY141" s="1064"/>
      <c r="BZ141" s="1066"/>
      <c r="CA141" s="1035"/>
      <c r="CB141" s="1036"/>
      <c r="GK141" s="634"/>
      <c r="GM141" s="634"/>
      <c r="GN141" s="634"/>
      <c r="GQ141" s="634"/>
      <c r="GR141" s="634"/>
      <c r="GW141" s="634"/>
      <c r="GX141" s="634"/>
    </row>
    <row r="142" spans="1:208" s="634" customFormat="1" ht="7.5" customHeight="1">
      <c r="A142" s="1070"/>
      <c r="B142" s="1071"/>
      <c r="C142" s="2579"/>
      <c r="D142" s="2580"/>
      <c r="E142" s="2584"/>
      <c r="F142" s="2585"/>
      <c r="G142" s="2581" t="s">
        <v>142</v>
      </c>
      <c r="H142" s="2582"/>
      <c r="I142" s="2582"/>
      <c r="J142" s="2582"/>
      <c r="K142" s="2582"/>
      <c r="L142" s="2582"/>
      <c r="M142" s="2582"/>
      <c r="N142" s="2582"/>
      <c r="O142" s="2582"/>
      <c r="P142" s="2582"/>
      <c r="Q142" s="2583"/>
      <c r="R142" s="1039">
        <f>SUM(R140:R141)</f>
        <v>265</v>
      </c>
      <c r="S142" s="1040"/>
      <c r="T142" s="1041">
        <f>SUM(T140:T141)</f>
        <v>9</v>
      </c>
      <c r="U142" s="1040"/>
      <c r="V142" s="1042"/>
      <c r="W142" s="1043"/>
      <c r="X142" s="644"/>
      <c r="Y142" s="1041">
        <f>SUM(Y140:Y141)</f>
        <v>217</v>
      </c>
      <c r="Z142" s="1045"/>
      <c r="AA142" s="1046">
        <f>'3.1Cost by Sub-contractors'!L22</f>
        <v>61.62</v>
      </c>
      <c r="AB142" s="1047"/>
      <c r="AC142" s="1046">
        <f>Y142*AA142</f>
        <v>13371.539999999999</v>
      </c>
      <c r="AD142" s="1048"/>
      <c r="AE142" s="1041"/>
      <c r="AF142" s="1045"/>
      <c r="AG142" s="1046"/>
      <c r="AH142" s="1047"/>
      <c r="AI142" s="1046"/>
      <c r="AJ142" s="1048"/>
      <c r="AK142" s="1041">
        <f>SUM(AK140:AK141)</f>
        <v>113</v>
      </c>
      <c r="AL142" s="1045"/>
      <c r="AM142" s="2671" t="str">
        <f>'3.1Cost by Sub-contractors'!L24</f>
        <v>-</v>
      </c>
      <c r="AN142" s="2672"/>
      <c r="AO142" s="2671" t="str">
        <f>'3.1Cost by Sub-contractors'!L24</f>
        <v>-</v>
      </c>
      <c r="AP142" s="2672"/>
      <c r="AQ142" s="1041">
        <f>SUM(AQ140:AQ141)</f>
        <v>113</v>
      </c>
      <c r="AR142" s="1045"/>
      <c r="AS142" s="1046">
        <f>'3.1Cost by Sub-contractors'!L25</f>
        <v>15.96</v>
      </c>
      <c r="AT142" s="1047"/>
      <c r="AU142" s="1046">
        <f>AQ142*AS142</f>
        <v>1803.48</v>
      </c>
      <c r="AV142" s="1048"/>
      <c r="AW142" s="1041"/>
      <c r="AX142" s="1045"/>
      <c r="AY142" s="1046"/>
      <c r="AZ142" s="1047"/>
      <c r="BA142" s="1046"/>
      <c r="BB142" s="1048"/>
      <c r="BC142" s="1041">
        <f>SUM(BC140:BC141)</f>
        <v>27</v>
      </c>
      <c r="BD142" s="1045"/>
      <c r="BE142" s="1046">
        <f>'3.1Cost by Sub-contractors'!L27</f>
        <v>44.07</v>
      </c>
      <c r="BF142" s="1047"/>
      <c r="BG142" s="1046">
        <f>BC142*BE142</f>
        <v>1189.8900000000001</v>
      </c>
      <c r="BH142" s="1048"/>
      <c r="BI142" s="1041">
        <f>SUM(BI140:BI141)</f>
        <v>27</v>
      </c>
      <c r="BJ142" s="1045"/>
      <c r="BK142" s="1046">
        <f>'3.1Cost by Sub-contractors'!L28</f>
        <v>27.87</v>
      </c>
      <c r="BL142" s="1047"/>
      <c r="BM142" s="1046">
        <f>BI142*BK142</f>
        <v>752.49</v>
      </c>
      <c r="BN142" s="1048"/>
      <c r="BO142" s="1041">
        <f>SUM(BO140:BO141)</f>
        <v>18</v>
      </c>
      <c r="BP142" s="1045"/>
      <c r="BQ142" s="1046">
        <f>'3.1Cost by Sub-contractors'!L29</f>
        <v>118.81</v>
      </c>
      <c r="BR142" s="1047"/>
      <c r="BS142" s="1046">
        <f>BO142*BQ142</f>
        <v>2138.58</v>
      </c>
      <c r="BT142" s="1048"/>
      <c r="BU142" s="1041"/>
      <c r="BV142" s="1045"/>
      <c r="BW142" s="1046"/>
      <c r="BX142" s="1047"/>
      <c r="BY142" s="1046"/>
      <c r="BZ142" s="1048"/>
      <c r="CA142" s="1049"/>
      <c r="CB142" s="1050"/>
      <c r="CC142" s="633"/>
      <c r="CD142" s="633"/>
      <c r="CE142" s="633"/>
      <c r="CF142" s="633"/>
      <c r="CG142" s="633"/>
      <c r="CH142" s="633"/>
      <c r="CI142" s="633"/>
      <c r="CJ142" s="633"/>
      <c r="CK142" s="633"/>
      <c r="CL142" s="633"/>
      <c r="CM142" s="633"/>
      <c r="CN142" s="633"/>
      <c r="CO142" s="633"/>
      <c r="CP142" s="633"/>
      <c r="CQ142" s="633"/>
      <c r="CR142" s="633"/>
      <c r="CS142" s="633"/>
      <c r="CT142" s="633"/>
      <c r="CU142" s="633"/>
      <c r="CV142" s="633"/>
      <c r="CW142" s="633"/>
      <c r="CX142" s="633"/>
      <c r="CY142" s="633"/>
      <c r="CZ142" s="633"/>
      <c r="DA142" s="633"/>
      <c r="DB142" s="633"/>
      <c r="DC142" s="633"/>
      <c r="DD142" s="633"/>
      <c r="DE142" s="633"/>
      <c r="DF142" s="633"/>
      <c r="DG142" s="633"/>
      <c r="DH142" s="633"/>
      <c r="DI142" s="633"/>
      <c r="DJ142" s="633"/>
      <c r="DK142" s="633"/>
      <c r="DL142" s="633"/>
      <c r="DM142" s="633"/>
      <c r="DN142" s="633"/>
      <c r="DO142" s="633"/>
      <c r="DP142" s="633"/>
      <c r="DQ142" s="633"/>
      <c r="DR142" s="633"/>
      <c r="DS142" s="633"/>
      <c r="DT142" s="633"/>
      <c r="DU142" s="633"/>
      <c r="DV142" s="633"/>
      <c r="DW142" s="633"/>
      <c r="DX142" s="633"/>
      <c r="DY142" s="633"/>
      <c r="DZ142" s="633"/>
      <c r="EA142" s="633"/>
      <c r="EB142" s="633"/>
      <c r="EC142" s="633"/>
      <c r="ED142" s="633"/>
      <c r="EE142" s="633"/>
      <c r="EF142" s="633"/>
      <c r="EG142" s="633"/>
      <c r="EH142" s="633"/>
      <c r="EI142" s="633"/>
      <c r="EJ142" s="633"/>
      <c r="EK142" s="633"/>
      <c r="EL142" s="633"/>
      <c r="EM142" s="633"/>
      <c r="EN142" s="633"/>
      <c r="EO142" s="633"/>
      <c r="EP142" s="633"/>
      <c r="EQ142" s="633"/>
      <c r="ER142" s="633"/>
      <c r="ES142" s="633"/>
      <c r="ET142" s="633"/>
      <c r="EU142" s="633"/>
      <c r="EV142" s="633"/>
      <c r="EW142" s="633"/>
      <c r="EX142" s="633"/>
      <c r="EY142" s="633"/>
      <c r="EZ142" s="633"/>
      <c r="FA142" s="633"/>
      <c r="FB142" s="633"/>
      <c r="FC142" s="633"/>
      <c r="FD142" s="633"/>
      <c r="FE142" s="633"/>
      <c r="FF142" s="633"/>
      <c r="FG142" s="633"/>
      <c r="FH142" s="633"/>
      <c r="FI142" s="633"/>
      <c r="FJ142" s="633"/>
      <c r="FK142" s="633"/>
      <c r="FL142" s="633"/>
      <c r="FM142" s="633"/>
      <c r="FN142" s="633"/>
      <c r="FO142" s="633"/>
      <c r="FP142" s="633"/>
      <c r="FQ142" s="633"/>
      <c r="FR142" s="633"/>
      <c r="FS142" s="633"/>
      <c r="FT142" s="633"/>
      <c r="FU142" s="633"/>
      <c r="FV142" s="633"/>
      <c r="FW142" s="633"/>
      <c r="FX142" s="633"/>
      <c r="FY142" s="633"/>
      <c r="FZ142" s="633"/>
      <c r="GA142" s="633"/>
      <c r="GB142" s="633"/>
      <c r="GC142" s="633"/>
      <c r="GD142" s="633"/>
      <c r="GE142" s="633"/>
      <c r="GF142" s="633"/>
      <c r="GG142" s="633"/>
      <c r="GH142" s="633"/>
      <c r="GI142" s="633"/>
      <c r="GJ142" s="633"/>
      <c r="GK142" s="633"/>
      <c r="GM142" s="633"/>
      <c r="GN142" s="633"/>
      <c r="GQ142" s="633"/>
      <c r="GR142" s="633"/>
      <c r="GW142" s="633"/>
      <c r="GX142" s="633"/>
    </row>
    <row r="143" spans="1:208" ht="7.5" customHeight="1">
      <c r="A143" s="1072"/>
      <c r="B143" s="1098" t="str">
        <f>'4.1Plan'!B37</f>
        <v>Quang Nam</v>
      </c>
      <c r="C143" s="2615" t="str">
        <f>'4.1Plan'!C37</f>
        <v>PKG02</v>
      </c>
      <c r="D143" s="2616"/>
      <c r="E143" s="2575" t="str">
        <f>'4.1Plan'!D37</f>
        <v>ML02-1</v>
      </c>
      <c r="F143" s="2576"/>
      <c r="G143" s="2699" t="s">
        <v>323</v>
      </c>
      <c r="H143" s="2700"/>
      <c r="I143" s="2713">
        <v>9585</v>
      </c>
      <c r="J143" s="2714"/>
      <c r="K143" s="2710">
        <f>I143</f>
        <v>9585</v>
      </c>
      <c r="L143" s="2711"/>
      <c r="M143" s="2711"/>
      <c r="N143" s="2711"/>
      <c r="O143" s="2711"/>
      <c r="P143" s="2711"/>
      <c r="Q143" s="2712"/>
      <c r="R143" s="1074">
        <v>45</v>
      </c>
      <c r="S143" s="988"/>
      <c r="T143" s="1083">
        <v>2</v>
      </c>
      <c r="U143" s="1084"/>
      <c r="V143" s="1085" t="s">
        <v>192</v>
      </c>
      <c r="W143" s="1086">
        <v>15</v>
      </c>
      <c r="X143" s="1087"/>
      <c r="Y143" s="1083">
        <f>T143*(W143+H3)</f>
        <v>44</v>
      </c>
      <c r="Z143" s="1089"/>
      <c r="AA143" s="1090"/>
      <c r="AB143" s="1091"/>
      <c r="AC143" s="1090"/>
      <c r="AD143" s="1092"/>
      <c r="AE143" s="1083"/>
      <c r="AF143" s="1089"/>
      <c r="AG143" s="1090"/>
      <c r="AH143" s="1091"/>
      <c r="AI143" s="1090"/>
      <c r="AJ143" s="1092"/>
      <c r="AK143" s="987">
        <f>ROUND((Y143+AE143)/T143/$V$5,0)*T143</f>
        <v>22</v>
      </c>
      <c r="AL143" s="1077"/>
      <c r="AM143" s="1081"/>
      <c r="AN143" s="1079"/>
      <c r="AO143" s="1078"/>
      <c r="AP143" s="1080"/>
      <c r="AQ143" s="987">
        <f>ROUND((Y143+AE143)/T143/$V$6,0)*T143</f>
        <v>22</v>
      </c>
      <c r="AR143" s="1077"/>
      <c r="AS143" s="1081"/>
      <c r="AT143" s="1082"/>
      <c r="AU143" s="1081"/>
      <c r="AV143" s="1080"/>
      <c r="AW143" s="1083"/>
      <c r="AX143" s="1089"/>
      <c r="AY143" s="1090"/>
      <c r="AZ143" s="1091"/>
      <c r="BA143" s="1090"/>
      <c r="BB143" s="1092"/>
      <c r="BC143" s="997">
        <f>ROUND((AK143/T143)*$V$7,0)*T143</f>
        <v>6</v>
      </c>
      <c r="BD143" s="1089"/>
      <c r="BE143" s="1090"/>
      <c r="BF143" s="1091"/>
      <c r="BG143" s="1090"/>
      <c r="BH143" s="1092"/>
      <c r="BI143" s="997">
        <f>ROUND((AK143/T143)*$V$8,0)*T143</f>
        <v>6</v>
      </c>
      <c r="BJ143" s="1089"/>
      <c r="BK143" s="1090"/>
      <c r="BL143" s="1091"/>
      <c r="BM143" s="1090"/>
      <c r="BN143" s="1092"/>
      <c r="BO143" s="997">
        <f>T143*$V$9</f>
        <v>4</v>
      </c>
      <c r="BP143" s="1089"/>
      <c r="BQ143" s="1090"/>
      <c r="BR143" s="1091"/>
      <c r="BS143" s="1090"/>
      <c r="BT143" s="1092"/>
      <c r="BU143" s="1083"/>
      <c r="BV143" s="1089"/>
      <c r="BW143" s="1090"/>
      <c r="BX143" s="1091"/>
      <c r="BY143" s="1090"/>
      <c r="BZ143" s="1092"/>
      <c r="CA143" s="637"/>
      <c r="CB143" s="981"/>
      <c r="GK143" s="634"/>
      <c r="GQ143" s="634"/>
      <c r="GR143" s="634"/>
      <c r="GW143" s="634"/>
      <c r="GX143" s="634"/>
    </row>
    <row r="144" spans="1:208" s="634" customFormat="1" ht="7.5" customHeight="1">
      <c r="A144" s="1037"/>
      <c r="B144" s="1127"/>
      <c r="C144" s="2579"/>
      <c r="D144" s="2580"/>
      <c r="E144" s="2584"/>
      <c r="F144" s="2585"/>
      <c r="G144" s="2581" t="s">
        <v>142</v>
      </c>
      <c r="H144" s="2582"/>
      <c r="I144" s="2582"/>
      <c r="J144" s="2582"/>
      <c r="K144" s="2582"/>
      <c r="L144" s="2582"/>
      <c r="M144" s="2582"/>
      <c r="N144" s="2582"/>
      <c r="O144" s="2582"/>
      <c r="P144" s="2582"/>
      <c r="Q144" s="2583"/>
      <c r="R144" s="1039">
        <f>R143</f>
        <v>45</v>
      </c>
      <c r="S144" s="1040"/>
      <c r="T144" s="1041">
        <f>T143</f>
        <v>2</v>
      </c>
      <c r="U144" s="1040"/>
      <c r="V144" s="1042"/>
      <c r="W144" s="1043"/>
      <c r="X144" s="644"/>
      <c r="Y144" s="1041">
        <f>Y143</f>
        <v>44</v>
      </c>
      <c r="Z144" s="1045"/>
      <c r="AA144" s="1046">
        <f>'3.1Cost by Sub-contractors'!L22</f>
        <v>61.62</v>
      </c>
      <c r="AB144" s="1047"/>
      <c r="AC144" s="1046">
        <f>Y144*AA144</f>
        <v>2711.2799999999997</v>
      </c>
      <c r="AD144" s="1048"/>
      <c r="AE144" s="1041"/>
      <c r="AF144" s="1045"/>
      <c r="AG144" s="1046"/>
      <c r="AH144" s="1047"/>
      <c r="AI144" s="1046"/>
      <c r="AJ144" s="1048"/>
      <c r="AK144" s="1041">
        <f>AK143</f>
        <v>22</v>
      </c>
      <c r="AL144" s="1045"/>
      <c r="AM144" s="2671" t="str">
        <f>'3.1Cost by Sub-contractors'!L24</f>
        <v>-</v>
      </c>
      <c r="AN144" s="2672"/>
      <c r="AO144" s="2671" t="str">
        <f>'3.1Cost by Sub-contractors'!L24</f>
        <v>-</v>
      </c>
      <c r="AP144" s="2672"/>
      <c r="AQ144" s="1041">
        <f>AQ143</f>
        <v>22</v>
      </c>
      <c r="AR144" s="1045"/>
      <c r="AS144" s="1046">
        <f>'3.1Cost by Sub-contractors'!L25</f>
        <v>15.96</v>
      </c>
      <c r="AT144" s="1047"/>
      <c r="AU144" s="1046">
        <f>AQ144*AS144</f>
        <v>351.12</v>
      </c>
      <c r="AV144" s="1048"/>
      <c r="AW144" s="1041"/>
      <c r="AX144" s="1045"/>
      <c r="AY144" s="1046"/>
      <c r="AZ144" s="1047"/>
      <c r="BA144" s="1046"/>
      <c r="BB144" s="1048"/>
      <c r="BC144" s="1041">
        <f>BC143</f>
        <v>6</v>
      </c>
      <c r="BD144" s="1045"/>
      <c r="BE144" s="1046">
        <f>'3.1Cost by Sub-contractors'!L27</f>
        <v>44.07</v>
      </c>
      <c r="BF144" s="1047"/>
      <c r="BG144" s="1046">
        <f>BC144*BE144</f>
        <v>264.42</v>
      </c>
      <c r="BH144" s="1048"/>
      <c r="BI144" s="1041">
        <f>BI143</f>
        <v>6</v>
      </c>
      <c r="BJ144" s="1045"/>
      <c r="BK144" s="1046">
        <f>'3.1Cost by Sub-contractors'!L28</f>
        <v>27.87</v>
      </c>
      <c r="BL144" s="1047"/>
      <c r="BM144" s="1046">
        <f>BI144*BK144</f>
        <v>167.22</v>
      </c>
      <c r="BN144" s="1048"/>
      <c r="BO144" s="1041">
        <f>BO143</f>
        <v>4</v>
      </c>
      <c r="BP144" s="1045"/>
      <c r="BQ144" s="1046">
        <f>'3.1Cost by Sub-contractors'!L29</f>
        <v>118.81</v>
      </c>
      <c r="BR144" s="1047"/>
      <c r="BS144" s="1046">
        <f>BO144*BQ144</f>
        <v>475.24</v>
      </c>
      <c r="BT144" s="1048"/>
      <c r="BU144" s="1041"/>
      <c r="BV144" s="1045"/>
      <c r="BW144" s="1046"/>
      <c r="BX144" s="1047"/>
      <c r="BY144" s="1046"/>
      <c r="BZ144" s="1048"/>
      <c r="CA144" s="1049"/>
      <c r="CB144" s="1050"/>
      <c r="CC144" s="633"/>
      <c r="CD144" s="633"/>
      <c r="CE144" s="633"/>
      <c r="CF144" s="633"/>
      <c r="CG144" s="633"/>
      <c r="CH144" s="633"/>
      <c r="CI144" s="633"/>
      <c r="CJ144" s="633"/>
      <c r="CK144" s="633"/>
      <c r="CL144" s="633"/>
      <c r="CM144" s="633"/>
      <c r="CN144" s="633"/>
      <c r="CO144" s="633"/>
      <c r="CP144" s="633"/>
      <c r="CQ144" s="633"/>
      <c r="CR144" s="633"/>
      <c r="CS144" s="633"/>
      <c r="CT144" s="633"/>
      <c r="CU144" s="633"/>
      <c r="CV144" s="633"/>
      <c r="CW144" s="633"/>
      <c r="CX144" s="633"/>
      <c r="CY144" s="633"/>
      <c r="CZ144" s="633"/>
      <c r="DA144" s="633"/>
      <c r="DB144" s="633"/>
      <c r="DC144" s="633"/>
      <c r="DD144" s="633"/>
      <c r="DE144" s="633"/>
      <c r="DF144" s="633"/>
      <c r="DG144" s="633"/>
      <c r="DH144" s="633"/>
      <c r="DI144" s="633"/>
      <c r="DJ144" s="633"/>
      <c r="DK144" s="633"/>
      <c r="DL144" s="633"/>
      <c r="DM144" s="633"/>
      <c r="DN144" s="633"/>
      <c r="DO144" s="633"/>
      <c r="DP144" s="633"/>
      <c r="DQ144" s="633"/>
      <c r="DR144" s="633"/>
      <c r="DS144" s="633"/>
      <c r="DT144" s="633"/>
      <c r="DU144" s="633"/>
      <c r="DV144" s="633"/>
      <c r="DW144" s="633"/>
      <c r="DX144" s="633"/>
      <c r="DY144" s="633"/>
      <c r="DZ144" s="633"/>
      <c r="EA144" s="633"/>
      <c r="EB144" s="633"/>
      <c r="EC144" s="633"/>
      <c r="ED144" s="633"/>
      <c r="EE144" s="633"/>
      <c r="EF144" s="633"/>
      <c r="EG144" s="633"/>
      <c r="EH144" s="633"/>
      <c r="EI144" s="633"/>
      <c r="EJ144" s="633"/>
      <c r="EK144" s="633"/>
      <c r="EL144" s="633"/>
      <c r="EM144" s="633"/>
      <c r="EN144" s="633"/>
      <c r="EO144" s="633"/>
      <c r="EP144" s="633"/>
      <c r="EQ144" s="633"/>
      <c r="ER144" s="633"/>
      <c r="ES144" s="633"/>
      <c r="ET144" s="633"/>
      <c r="EU144" s="633"/>
      <c r="EV144" s="633"/>
      <c r="EW144" s="633"/>
      <c r="EX144" s="633"/>
      <c r="EY144" s="633"/>
      <c r="EZ144" s="633"/>
      <c r="FA144" s="633"/>
      <c r="FB144" s="633"/>
      <c r="FC144" s="633"/>
      <c r="FD144" s="633"/>
      <c r="FE144" s="633"/>
      <c r="FF144" s="633"/>
      <c r="FG144" s="633"/>
      <c r="FH144" s="633"/>
      <c r="FI144" s="633"/>
      <c r="FJ144" s="633"/>
      <c r="FK144" s="633"/>
      <c r="FL144" s="633"/>
      <c r="FM144" s="633"/>
      <c r="FN144" s="633"/>
      <c r="FO144" s="633"/>
      <c r="FP144" s="633"/>
      <c r="FQ144" s="633"/>
      <c r="FR144" s="633"/>
      <c r="FS144" s="633"/>
      <c r="FT144" s="633"/>
      <c r="FU144" s="633"/>
      <c r="FV144" s="633"/>
      <c r="FW144" s="633"/>
      <c r="FX144" s="633"/>
      <c r="FY144" s="633"/>
      <c r="FZ144" s="633"/>
      <c r="GA144" s="633"/>
      <c r="GB144" s="633"/>
      <c r="GC144" s="633"/>
      <c r="GD144" s="633"/>
      <c r="GE144" s="633"/>
      <c r="GF144" s="633"/>
      <c r="GG144" s="633"/>
      <c r="GH144" s="633"/>
      <c r="GI144" s="633"/>
      <c r="GJ144" s="633"/>
      <c r="GK144" s="633"/>
      <c r="GM144" s="633"/>
      <c r="GN144" s="633"/>
      <c r="GO144" s="633"/>
      <c r="GP144" s="633"/>
      <c r="GQ144" s="633"/>
      <c r="GR144" s="633"/>
      <c r="GU144" s="633"/>
      <c r="GW144" s="633"/>
      <c r="GX144" s="633"/>
    </row>
    <row r="145" spans="1:208" ht="7.5" customHeight="1">
      <c r="A145" s="980"/>
      <c r="B145" s="2019"/>
      <c r="C145" s="2615" t="str">
        <f>'4.1Plan'!C223</f>
        <v>PKGA1</v>
      </c>
      <c r="D145" s="2616"/>
      <c r="E145" s="2575" t="str">
        <f>'4.1Plan'!D223</f>
        <v>MLA1-1</v>
      </c>
      <c r="F145" s="2576"/>
      <c r="G145" s="2699" t="s">
        <v>324</v>
      </c>
      <c r="H145" s="2700"/>
      <c r="I145" s="2708">
        <v>66334</v>
      </c>
      <c r="J145" s="2709"/>
      <c r="K145" s="2710">
        <f>I145</f>
        <v>66334</v>
      </c>
      <c r="L145" s="2711"/>
      <c r="M145" s="2711"/>
      <c r="N145" s="2711"/>
      <c r="O145" s="2711"/>
      <c r="P145" s="2711"/>
      <c r="Q145" s="2712"/>
      <c r="R145" s="1005">
        <v>185</v>
      </c>
      <c r="S145" s="1006"/>
      <c r="T145" s="1083">
        <v>6</v>
      </c>
      <c r="U145" s="1084"/>
      <c r="V145" s="1085" t="s">
        <v>192</v>
      </c>
      <c r="W145" s="1086">
        <v>15</v>
      </c>
      <c r="X145" s="1087"/>
      <c r="Y145" s="1128">
        <f>T145*(W145+H3)</f>
        <v>132</v>
      </c>
      <c r="Z145" s="1129"/>
      <c r="AA145" s="1130"/>
      <c r="AB145" s="1131"/>
      <c r="AC145" s="1130"/>
      <c r="AD145" s="1132"/>
      <c r="AE145" s="1128"/>
      <c r="AF145" s="1129"/>
      <c r="AG145" s="1130"/>
      <c r="AH145" s="1131"/>
      <c r="AI145" s="1130"/>
      <c r="AJ145" s="1132"/>
      <c r="AK145" s="987">
        <f>ROUND((Y145+AE145)/T145/$V$5,0)*T145</f>
        <v>66</v>
      </c>
      <c r="AL145" s="1077"/>
      <c r="AM145" s="1081"/>
      <c r="AN145" s="1079"/>
      <c r="AO145" s="1078"/>
      <c r="AP145" s="1080"/>
      <c r="AQ145" s="987">
        <f>ROUND((Y145+AE145)/T145/$V$6,0)*T145</f>
        <v>66</v>
      </c>
      <c r="AR145" s="1077"/>
      <c r="AS145" s="1081"/>
      <c r="AT145" s="1082"/>
      <c r="AU145" s="1081"/>
      <c r="AV145" s="1080"/>
      <c r="AW145" s="1128"/>
      <c r="AX145" s="1129"/>
      <c r="AY145" s="1130"/>
      <c r="AZ145" s="1131"/>
      <c r="BA145" s="1130"/>
      <c r="BB145" s="1132"/>
      <c r="BC145" s="997">
        <f>ROUND((AK145/T145)*$V$7,0)*T145</f>
        <v>18</v>
      </c>
      <c r="BD145" s="1129"/>
      <c r="BE145" s="1130"/>
      <c r="BF145" s="1131"/>
      <c r="BG145" s="1130"/>
      <c r="BH145" s="1132"/>
      <c r="BI145" s="997">
        <f>ROUND((AK145/T145)*$V$8,0)*T145</f>
        <v>18</v>
      </c>
      <c r="BJ145" s="1129"/>
      <c r="BK145" s="1130"/>
      <c r="BL145" s="1131"/>
      <c r="BM145" s="1130"/>
      <c r="BN145" s="1132"/>
      <c r="BO145" s="997">
        <f>T145*$V$9</f>
        <v>12</v>
      </c>
      <c r="BP145" s="1129"/>
      <c r="BQ145" s="1130"/>
      <c r="BR145" s="1131"/>
      <c r="BS145" s="1130"/>
      <c r="BT145" s="1132"/>
      <c r="BU145" s="1128"/>
      <c r="BV145" s="1129"/>
      <c r="BW145" s="1130"/>
      <c r="BX145" s="1131"/>
      <c r="BY145" s="1130"/>
      <c r="BZ145" s="1132"/>
      <c r="CA145" s="637"/>
      <c r="CB145" s="981"/>
      <c r="GK145" s="634"/>
      <c r="GM145" s="634"/>
      <c r="GN145" s="634"/>
      <c r="GO145" s="634"/>
      <c r="GP145" s="634"/>
      <c r="GU145" s="634"/>
      <c r="GW145" s="634"/>
      <c r="GX145" s="634"/>
    </row>
    <row r="146" spans="1:208" s="634" customFormat="1" ht="7.5" customHeight="1">
      <c r="A146" s="1037"/>
      <c r="B146" s="2020"/>
      <c r="C146" s="2571"/>
      <c r="D146" s="2572"/>
      <c r="E146" s="2584"/>
      <c r="F146" s="2585"/>
      <c r="G146" s="2581" t="s">
        <v>142</v>
      </c>
      <c r="H146" s="2582"/>
      <c r="I146" s="2582"/>
      <c r="J146" s="2582"/>
      <c r="K146" s="2582"/>
      <c r="L146" s="2582"/>
      <c r="M146" s="2582"/>
      <c r="N146" s="2582"/>
      <c r="O146" s="2582"/>
      <c r="P146" s="2582"/>
      <c r="Q146" s="2583"/>
      <c r="R146" s="1039">
        <f>R145</f>
        <v>185</v>
      </c>
      <c r="S146" s="1040"/>
      <c r="T146" s="1041">
        <f>T145</f>
        <v>6</v>
      </c>
      <c r="U146" s="1040"/>
      <c r="V146" s="1042"/>
      <c r="W146" s="1043"/>
      <c r="X146" s="644"/>
      <c r="Y146" s="1041">
        <f>Y145</f>
        <v>132</v>
      </c>
      <c r="Z146" s="1045"/>
      <c r="AA146" s="1046">
        <f>'3.1Cost by Sub-contractors'!L22</f>
        <v>61.62</v>
      </c>
      <c r="AB146" s="1047"/>
      <c r="AC146" s="1046">
        <f>Y146*AA146</f>
        <v>8133.8399999999992</v>
      </c>
      <c r="AD146" s="1048"/>
      <c r="AE146" s="1041"/>
      <c r="AF146" s="1045"/>
      <c r="AG146" s="1046"/>
      <c r="AH146" s="1047"/>
      <c r="AI146" s="1046"/>
      <c r="AJ146" s="1048"/>
      <c r="AK146" s="1041">
        <f>AK145</f>
        <v>66</v>
      </c>
      <c r="AL146" s="1045"/>
      <c r="AM146" s="2671" t="str">
        <f>'3.1Cost by Sub-contractors'!L24</f>
        <v>-</v>
      </c>
      <c r="AN146" s="2672"/>
      <c r="AO146" s="2671" t="str">
        <f>'3.1Cost by Sub-contractors'!L24</f>
        <v>-</v>
      </c>
      <c r="AP146" s="2672"/>
      <c r="AQ146" s="1041">
        <f>AQ145</f>
        <v>66</v>
      </c>
      <c r="AR146" s="1045"/>
      <c r="AS146" s="1046">
        <f>'3.1Cost by Sub-contractors'!L25</f>
        <v>15.96</v>
      </c>
      <c r="AT146" s="1047"/>
      <c r="AU146" s="1046">
        <f>AQ146*AS146</f>
        <v>1053.3600000000001</v>
      </c>
      <c r="AV146" s="1048"/>
      <c r="AW146" s="1041"/>
      <c r="AX146" s="1045"/>
      <c r="AY146" s="1046"/>
      <c r="AZ146" s="1047"/>
      <c r="BA146" s="1046"/>
      <c r="BB146" s="1048"/>
      <c r="BC146" s="1041">
        <f>BC145</f>
        <v>18</v>
      </c>
      <c r="BD146" s="1045"/>
      <c r="BE146" s="1046">
        <f>'3.1Cost by Sub-contractors'!L27</f>
        <v>44.07</v>
      </c>
      <c r="BF146" s="1047"/>
      <c r="BG146" s="1046">
        <f>BC146*BE146</f>
        <v>793.26</v>
      </c>
      <c r="BH146" s="1048"/>
      <c r="BI146" s="1041">
        <f>BI145</f>
        <v>18</v>
      </c>
      <c r="BJ146" s="1045"/>
      <c r="BK146" s="1046">
        <f>'3.1Cost by Sub-contractors'!L28</f>
        <v>27.87</v>
      </c>
      <c r="BL146" s="1047"/>
      <c r="BM146" s="1046">
        <f>BI146*BK146</f>
        <v>501.66</v>
      </c>
      <c r="BN146" s="1048"/>
      <c r="BO146" s="1041">
        <f>BO145</f>
        <v>12</v>
      </c>
      <c r="BP146" s="1045"/>
      <c r="BQ146" s="1046">
        <f>'3.1Cost by Sub-contractors'!L29</f>
        <v>118.81</v>
      </c>
      <c r="BR146" s="1047"/>
      <c r="BS146" s="1046">
        <f>BO146*BQ146</f>
        <v>1425.72</v>
      </c>
      <c r="BT146" s="1048"/>
      <c r="BU146" s="1041"/>
      <c r="BV146" s="1045"/>
      <c r="BW146" s="1046"/>
      <c r="BX146" s="1047"/>
      <c r="BY146" s="1046"/>
      <c r="BZ146" s="1048"/>
      <c r="CA146" s="1049"/>
      <c r="CB146" s="1050"/>
      <c r="CC146" s="633"/>
      <c r="CD146" s="633"/>
      <c r="CE146" s="633"/>
      <c r="CF146" s="633"/>
      <c r="CG146" s="633"/>
      <c r="CH146" s="633"/>
      <c r="CI146" s="633"/>
      <c r="CJ146" s="633"/>
      <c r="CK146" s="633"/>
      <c r="CL146" s="633"/>
      <c r="CM146" s="633"/>
      <c r="CN146" s="633"/>
      <c r="CO146" s="633"/>
      <c r="CP146" s="633"/>
      <c r="CQ146" s="633"/>
      <c r="CR146" s="633"/>
      <c r="CS146" s="633"/>
      <c r="CT146" s="633"/>
      <c r="CU146" s="633"/>
      <c r="CV146" s="633"/>
      <c r="CW146" s="633"/>
      <c r="CX146" s="633"/>
      <c r="CY146" s="633"/>
      <c r="CZ146" s="633"/>
      <c r="DA146" s="633"/>
      <c r="DB146" s="633"/>
      <c r="DC146" s="633"/>
      <c r="DD146" s="633"/>
      <c r="DE146" s="633"/>
      <c r="DF146" s="633"/>
      <c r="DG146" s="633"/>
      <c r="DH146" s="633"/>
      <c r="DI146" s="633"/>
      <c r="DJ146" s="633"/>
      <c r="DK146" s="633"/>
      <c r="DL146" s="633"/>
      <c r="DM146" s="633"/>
      <c r="DN146" s="633"/>
      <c r="DO146" s="633"/>
      <c r="DP146" s="633"/>
      <c r="DQ146" s="633"/>
      <c r="DR146" s="633"/>
      <c r="DS146" s="633"/>
      <c r="DT146" s="633"/>
      <c r="DU146" s="633"/>
      <c r="DV146" s="633"/>
      <c r="DW146" s="633"/>
      <c r="DX146" s="633"/>
      <c r="DY146" s="633"/>
      <c r="DZ146" s="633"/>
      <c r="EA146" s="633"/>
      <c r="EB146" s="633"/>
      <c r="EC146" s="633"/>
      <c r="ED146" s="633"/>
      <c r="EE146" s="633"/>
      <c r="EF146" s="633"/>
      <c r="EG146" s="633"/>
      <c r="EH146" s="633"/>
      <c r="EI146" s="633"/>
      <c r="EJ146" s="633"/>
      <c r="EK146" s="633"/>
      <c r="EL146" s="633"/>
      <c r="EM146" s="633"/>
      <c r="EN146" s="633"/>
      <c r="EO146" s="633"/>
      <c r="EP146" s="633"/>
      <c r="EQ146" s="633"/>
      <c r="ER146" s="633"/>
      <c r="ES146" s="633"/>
      <c r="ET146" s="633"/>
      <c r="EU146" s="633"/>
      <c r="EV146" s="633"/>
      <c r="EW146" s="633"/>
      <c r="EX146" s="633"/>
      <c r="EY146" s="633"/>
      <c r="EZ146" s="633"/>
      <c r="FA146" s="633"/>
      <c r="FB146" s="633"/>
      <c r="FC146" s="633"/>
      <c r="FD146" s="633"/>
      <c r="FE146" s="633"/>
      <c r="FF146" s="633"/>
      <c r="FG146" s="633"/>
      <c r="FH146" s="633"/>
      <c r="FI146" s="633"/>
      <c r="FJ146" s="633"/>
      <c r="FK146" s="633"/>
      <c r="FL146" s="633"/>
      <c r="FM146" s="633"/>
      <c r="FN146" s="633"/>
      <c r="FO146" s="633"/>
      <c r="FP146" s="633"/>
      <c r="FQ146" s="633"/>
      <c r="FR146" s="633"/>
      <c r="FS146" s="633"/>
      <c r="FT146" s="633"/>
      <c r="FU146" s="633"/>
      <c r="FV146" s="633"/>
      <c r="FW146" s="633"/>
      <c r="FX146" s="633"/>
      <c r="FY146" s="633"/>
      <c r="FZ146" s="633"/>
      <c r="GA146" s="633"/>
      <c r="GB146" s="633"/>
      <c r="GC146" s="633"/>
      <c r="GD146" s="633"/>
      <c r="GE146" s="633"/>
      <c r="GF146" s="633"/>
      <c r="GG146" s="633"/>
      <c r="GH146" s="633"/>
      <c r="GI146" s="633"/>
      <c r="GJ146" s="633"/>
      <c r="GK146" s="633"/>
      <c r="GM146" s="633"/>
      <c r="GN146" s="633"/>
      <c r="GO146" s="633"/>
      <c r="GP146" s="633"/>
      <c r="GZ146" s="633"/>
    </row>
    <row r="147" spans="1:208" ht="7.5" customHeight="1">
      <c r="A147" s="980"/>
      <c r="B147" s="2019"/>
      <c r="C147" s="2571"/>
      <c r="D147" s="2572"/>
      <c r="E147" s="2573" t="str">
        <f>'4.1Plan'!D243</f>
        <v>MLA1-3</v>
      </c>
      <c r="F147" s="2574"/>
      <c r="G147" s="2674" t="s">
        <v>325</v>
      </c>
      <c r="H147" s="2675"/>
      <c r="I147" s="2676">
        <v>78481</v>
      </c>
      <c r="J147" s="2679"/>
      <c r="K147" s="2715">
        <f>I147</f>
        <v>78481</v>
      </c>
      <c r="L147" s="2716"/>
      <c r="M147" s="2716"/>
      <c r="N147" s="2716"/>
      <c r="O147" s="2716"/>
      <c r="P147" s="2716"/>
      <c r="Q147" s="2717"/>
      <c r="R147" s="1074">
        <v>187</v>
      </c>
      <c r="S147" s="988"/>
      <c r="T147" s="997">
        <v>6</v>
      </c>
      <c r="U147" s="986"/>
      <c r="V147" s="1053" t="s">
        <v>192</v>
      </c>
      <c r="W147" s="1054">
        <v>15</v>
      </c>
      <c r="X147" s="991"/>
      <c r="Y147" s="997">
        <f>T147*(W147+H3)</f>
        <v>132</v>
      </c>
      <c r="Z147" s="993"/>
      <c r="AA147" s="994"/>
      <c r="AB147" s="995"/>
      <c r="AC147" s="994"/>
      <c r="AD147" s="996"/>
      <c r="AE147" s="997"/>
      <c r="AF147" s="993"/>
      <c r="AG147" s="994"/>
      <c r="AH147" s="995"/>
      <c r="AI147" s="994"/>
      <c r="AJ147" s="996"/>
      <c r="AK147" s="987">
        <f>ROUND((Y147+AE147)/T147/$V$5,0)*T147</f>
        <v>66</v>
      </c>
      <c r="AL147" s="1077"/>
      <c r="AM147" s="1081"/>
      <c r="AN147" s="1079"/>
      <c r="AO147" s="1078"/>
      <c r="AP147" s="1080"/>
      <c r="AQ147" s="987">
        <f>ROUND((Y147+AE147)/T147/$V$6,0)*T147</f>
        <v>66</v>
      </c>
      <c r="AR147" s="1077"/>
      <c r="AS147" s="1081"/>
      <c r="AT147" s="1082"/>
      <c r="AU147" s="1081"/>
      <c r="AV147" s="1080"/>
      <c r="AW147" s="997"/>
      <c r="AX147" s="993"/>
      <c r="AY147" s="994"/>
      <c r="AZ147" s="995"/>
      <c r="BA147" s="994"/>
      <c r="BB147" s="996"/>
      <c r="BC147" s="997">
        <f>ROUND((AK147/T147)*$V$7,0)*T147</f>
        <v>18</v>
      </c>
      <c r="BD147" s="993"/>
      <c r="BE147" s="994"/>
      <c r="BF147" s="995"/>
      <c r="BG147" s="994"/>
      <c r="BH147" s="996"/>
      <c r="BI147" s="997">
        <f>ROUND((AK147/T147)*$V$8,0)*T147</f>
        <v>18</v>
      </c>
      <c r="BJ147" s="993"/>
      <c r="BK147" s="994"/>
      <c r="BL147" s="995"/>
      <c r="BM147" s="994"/>
      <c r="BN147" s="996"/>
      <c r="BO147" s="997">
        <f>T147*$V$9</f>
        <v>12</v>
      </c>
      <c r="BP147" s="993"/>
      <c r="BQ147" s="994"/>
      <c r="BR147" s="995"/>
      <c r="BS147" s="994"/>
      <c r="BT147" s="996"/>
      <c r="BU147" s="997"/>
      <c r="BV147" s="993"/>
      <c r="BW147" s="994"/>
      <c r="BX147" s="995"/>
      <c r="BY147" s="994"/>
      <c r="BZ147" s="996"/>
      <c r="CA147" s="1055"/>
      <c r="CB147" s="984"/>
      <c r="GM147" s="634"/>
      <c r="GN147" s="634"/>
      <c r="GO147" s="634"/>
      <c r="GP147" s="634"/>
      <c r="GU147" s="634"/>
      <c r="GW147" s="634"/>
      <c r="GX147" s="634"/>
      <c r="GZ147" s="634"/>
    </row>
    <row r="148" spans="1:208" ht="7.5" customHeight="1">
      <c r="A148" s="980"/>
      <c r="B148" s="2019"/>
      <c r="C148" s="2571"/>
      <c r="D148" s="2572"/>
      <c r="E148" s="2573"/>
      <c r="F148" s="2574"/>
      <c r="G148" s="2586" t="s">
        <v>326</v>
      </c>
      <c r="H148" s="2587"/>
      <c r="I148" s="2588">
        <v>80071</v>
      </c>
      <c r="J148" s="2589"/>
      <c r="K148" s="2705">
        <f>I148</f>
        <v>80071</v>
      </c>
      <c r="L148" s="2706"/>
      <c r="M148" s="2706"/>
      <c r="N148" s="2706"/>
      <c r="O148" s="2706"/>
      <c r="P148" s="2706"/>
      <c r="Q148" s="2707"/>
      <c r="R148" s="1056">
        <v>117</v>
      </c>
      <c r="S148" s="1057"/>
      <c r="T148" s="1024">
        <v>4</v>
      </c>
      <c r="U148" s="1023"/>
      <c r="V148" s="1025" t="s">
        <v>192</v>
      </c>
      <c r="W148" s="1026">
        <v>15</v>
      </c>
      <c r="X148" s="1027"/>
      <c r="Y148" s="1024">
        <f>T148*(W148+H3)</f>
        <v>88</v>
      </c>
      <c r="Z148" s="1029"/>
      <c r="AA148" s="1030"/>
      <c r="AB148" s="1031"/>
      <c r="AC148" s="1030"/>
      <c r="AD148" s="1032"/>
      <c r="AE148" s="1024"/>
      <c r="AF148" s="1029"/>
      <c r="AG148" s="1030"/>
      <c r="AH148" s="1031"/>
      <c r="AI148" s="1030"/>
      <c r="AJ148" s="1032"/>
      <c r="AK148" s="997">
        <f>ROUND((Y148+AE148)/T148/$V$5,0)*T148</f>
        <v>44</v>
      </c>
      <c r="AL148" s="1012"/>
      <c r="AM148" s="1016"/>
      <c r="AN148" s="1014"/>
      <c r="AO148" s="1013"/>
      <c r="AP148" s="1015"/>
      <c r="AQ148" s="997">
        <f>ROUND((Y148+AE148)/T148/$V$6,0)*T148</f>
        <v>44</v>
      </c>
      <c r="AR148" s="1012"/>
      <c r="AS148" s="1016"/>
      <c r="AT148" s="1017"/>
      <c r="AU148" s="1016"/>
      <c r="AV148" s="1015"/>
      <c r="AW148" s="1024"/>
      <c r="AX148" s="1029"/>
      <c r="AY148" s="1030"/>
      <c r="AZ148" s="1031"/>
      <c r="BA148" s="1030"/>
      <c r="BB148" s="1032"/>
      <c r="BC148" s="997">
        <f>ROUND((AK148/T148)*$V$7,0)*T148</f>
        <v>12</v>
      </c>
      <c r="BD148" s="1029"/>
      <c r="BE148" s="1030"/>
      <c r="BF148" s="1031"/>
      <c r="BG148" s="1030"/>
      <c r="BH148" s="1032"/>
      <c r="BI148" s="997">
        <f>ROUND((AK148/T148)*$V$8,0)*T148</f>
        <v>12</v>
      </c>
      <c r="BJ148" s="1029"/>
      <c r="BK148" s="1030"/>
      <c r="BL148" s="1031"/>
      <c r="BM148" s="1030"/>
      <c r="BN148" s="1032"/>
      <c r="BO148" s="997">
        <f>T148*$V$9</f>
        <v>8</v>
      </c>
      <c r="BP148" s="1029"/>
      <c r="BQ148" s="1030"/>
      <c r="BR148" s="1031"/>
      <c r="BS148" s="1030"/>
      <c r="BT148" s="1032"/>
      <c r="BU148" s="1024"/>
      <c r="BV148" s="1029"/>
      <c r="BW148" s="1030"/>
      <c r="BX148" s="1031"/>
      <c r="BY148" s="1030"/>
      <c r="BZ148" s="1032"/>
      <c r="CA148" s="1035"/>
      <c r="CB148" s="1036"/>
      <c r="GK148" s="634"/>
      <c r="GL148" s="634"/>
      <c r="GQ148" s="634"/>
      <c r="GR148" s="634"/>
      <c r="GS148" s="634"/>
      <c r="GT148" s="634"/>
      <c r="GU148" s="634"/>
      <c r="GV148" s="634"/>
      <c r="GW148" s="634"/>
      <c r="GX148" s="634"/>
    </row>
    <row r="149" spans="1:208" s="634" customFormat="1" ht="7.5" customHeight="1">
      <c r="A149" s="1037"/>
      <c r="B149" s="2020"/>
      <c r="C149" s="2579"/>
      <c r="D149" s="2580"/>
      <c r="E149" s="2584"/>
      <c r="F149" s="2585"/>
      <c r="G149" s="2581" t="s">
        <v>142</v>
      </c>
      <c r="H149" s="2582"/>
      <c r="I149" s="2582"/>
      <c r="J149" s="2582"/>
      <c r="K149" s="2582"/>
      <c r="L149" s="2582"/>
      <c r="M149" s="2582"/>
      <c r="N149" s="2582"/>
      <c r="O149" s="2582"/>
      <c r="P149" s="2582"/>
      <c r="Q149" s="2583"/>
      <c r="R149" s="1039">
        <f>SUM(R147:R148)</f>
        <v>304</v>
      </c>
      <c r="S149" s="1040"/>
      <c r="T149" s="1041">
        <f>SUM(T147:T148)</f>
        <v>10</v>
      </c>
      <c r="U149" s="1040"/>
      <c r="V149" s="1042"/>
      <c r="W149" s="1043"/>
      <c r="X149" s="644"/>
      <c r="Y149" s="1041">
        <f>SUM(Y147:Y148)</f>
        <v>220</v>
      </c>
      <c r="Z149" s="1045"/>
      <c r="AA149" s="1046">
        <f>'3.1Cost by Sub-contractors'!L22</f>
        <v>61.62</v>
      </c>
      <c r="AB149" s="1047"/>
      <c r="AC149" s="1046">
        <f>Y149*AA149</f>
        <v>13556.4</v>
      </c>
      <c r="AD149" s="1048"/>
      <c r="AE149" s="1041"/>
      <c r="AF149" s="1045"/>
      <c r="AG149" s="1046"/>
      <c r="AH149" s="1047"/>
      <c r="AI149" s="1046"/>
      <c r="AJ149" s="1048"/>
      <c r="AK149" s="1041">
        <f>SUM(AK147:AK148)</f>
        <v>110</v>
      </c>
      <c r="AL149" s="1045"/>
      <c r="AM149" s="2671" t="str">
        <f>'3.1Cost by Sub-contractors'!L24</f>
        <v>-</v>
      </c>
      <c r="AN149" s="2672"/>
      <c r="AO149" s="2671" t="str">
        <f>'3.1Cost by Sub-contractors'!L24</f>
        <v>-</v>
      </c>
      <c r="AP149" s="2672"/>
      <c r="AQ149" s="1041">
        <f>SUM(AQ147:AQ148)</f>
        <v>110</v>
      </c>
      <c r="AR149" s="1045"/>
      <c r="AS149" s="1046">
        <f>'3.1Cost by Sub-contractors'!L25</f>
        <v>15.96</v>
      </c>
      <c r="AT149" s="1047"/>
      <c r="AU149" s="1046">
        <f>AQ149*AS149</f>
        <v>1755.6000000000001</v>
      </c>
      <c r="AV149" s="1048"/>
      <c r="AW149" s="1041"/>
      <c r="AX149" s="1045"/>
      <c r="AY149" s="1046"/>
      <c r="AZ149" s="1047"/>
      <c r="BA149" s="1046"/>
      <c r="BB149" s="1048"/>
      <c r="BC149" s="1041">
        <f>SUM(BC147:BC148)</f>
        <v>30</v>
      </c>
      <c r="BD149" s="1045"/>
      <c r="BE149" s="1046">
        <f>'3.1Cost by Sub-contractors'!L27</f>
        <v>44.07</v>
      </c>
      <c r="BF149" s="1047"/>
      <c r="BG149" s="1046">
        <f>BC149*BE149</f>
        <v>1322.1</v>
      </c>
      <c r="BH149" s="1048"/>
      <c r="BI149" s="1041">
        <f>SUM(BI147:BI148)</f>
        <v>30</v>
      </c>
      <c r="BJ149" s="1045"/>
      <c r="BK149" s="1046">
        <f>'3.1Cost by Sub-contractors'!L28</f>
        <v>27.87</v>
      </c>
      <c r="BL149" s="1047"/>
      <c r="BM149" s="1046">
        <f>BI149*BK149</f>
        <v>836.1</v>
      </c>
      <c r="BN149" s="1048"/>
      <c r="BO149" s="1041">
        <f>SUM(BO147:BO148)</f>
        <v>20</v>
      </c>
      <c r="BP149" s="1045"/>
      <c r="BQ149" s="1046">
        <f>'3.1Cost by Sub-contractors'!L29</f>
        <v>118.81</v>
      </c>
      <c r="BR149" s="1047"/>
      <c r="BS149" s="1046">
        <f>BO149*BQ149</f>
        <v>2376.1999999999998</v>
      </c>
      <c r="BT149" s="1048"/>
      <c r="BU149" s="1041"/>
      <c r="BV149" s="1045"/>
      <c r="BW149" s="1046"/>
      <c r="BX149" s="1047"/>
      <c r="BY149" s="1046"/>
      <c r="BZ149" s="1048"/>
      <c r="CA149" s="1049"/>
      <c r="CB149" s="1050"/>
      <c r="CC149" s="633"/>
      <c r="CD149" s="633"/>
      <c r="CE149" s="633"/>
      <c r="CF149" s="633"/>
      <c r="CG149" s="633"/>
      <c r="CH149" s="633"/>
      <c r="CI149" s="633"/>
      <c r="CJ149" s="633"/>
      <c r="CK149" s="633"/>
      <c r="CL149" s="633"/>
      <c r="CM149" s="633"/>
      <c r="CN149" s="633"/>
      <c r="CO149" s="633"/>
      <c r="CP149" s="633"/>
      <c r="CQ149" s="633"/>
      <c r="CR149" s="633"/>
      <c r="CS149" s="633"/>
      <c r="CT149" s="633"/>
      <c r="CU149" s="633"/>
      <c r="CV149" s="633"/>
      <c r="CW149" s="633"/>
      <c r="CX149" s="633"/>
      <c r="CY149" s="633"/>
      <c r="CZ149" s="633"/>
      <c r="DA149" s="633"/>
      <c r="DB149" s="633"/>
      <c r="DC149" s="633"/>
      <c r="DD149" s="633"/>
      <c r="DE149" s="633"/>
      <c r="DF149" s="633"/>
      <c r="DG149" s="633"/>
      <c r="DH149" s="633"/>
      <c r="DI149" s="633"/>
      <c r="DJ149" s="633"/>
      <c r="DK149" s="633"/>
      <c r="DL149" s="633"/>
      <c r="DM149" s="633"/>
      <c r="DN149" s="633"/>
      <c r="DO149" s="633"/>
      <c r="DP149" s="633"/>
      <c r="DQ149" s="633"/>
      <c r="DR149" s="633"/>
      <c r="DS149" s="633"/>
      <c r="DT149" s="633"/>
      <c r="DU149" s="633"/>
      <c r="DV149" s="633"/>
      <c r="DW149" s="633"/>
      <c r="DX149" s="633"/>
      <c r="DY149" s="633"/>
      <c r="DZ149" s="633"/>
      <c r="EA149" s="633"/>
      <c r="EB149" s="633"/>
      <c r="EC149" s="633"/>
      <c r="ED149" s="633"/>
      <c r="EE149" s="633"/>
      <c r="EF149" s="633"/>
      <c r="EG149" s="633"/>
      <c r="EH149" s="633"/>
      <c r="EI149" s="633"/>
      <c r="EJ149" s="633"/>
      <c r="EK149" s="633"/>
      <c r="EL149" s="633"/>
      <c r="EM149" s="633"/>
      <c r="EN149" s="633"/>
      <c r="EO149" s="633"/>
      <c r="EP149" s="633"/>
      <c r="EQ149" s="633"/>
      <c r="ER149" s="633"/>
      <c r="ES149" s="633"/>
      <c r="ET149" s="633"/>
      <c r="EU149" s="633"/>
      <c r="EV149" s="633"/>
      <c r="EW149" s="633"/>
      <c r="EX149" s="633"/>
      <c r="EY149" s="633"/>
      <c r="EZ149" s="633"/>
      <c r="FA149" s="633"/>
      <c r="FB149" s="633"/>
      <c r="FC149" s="633"/>
      <c r="FD149" s="633"/>
      <c r="FE149" s="633"/>
      <c r="FF149" s="633"/>
      <c r="FG149" s="633"/>
      <c r="FH149" s="633"/>
      <c r="FI149" s="633"/>
      <c r="FJ149" s="633"/>
      <c r="FK149" s="633"/>
      <c r="FL149" s="633"/>
      <c r="FM149" s="633"/>
      <c r="FN149" s="633"/>
      <c r="FO149" s="633"/>
      <c r="FP149" s="633"/>
      <c r="FQ149" s="633"/>
      <c r="FR149" s="633"/>
      <c r="FS149" s="633"/>
      <c r="FT149" s="633"/>
      <c r="FU149" s="633"/>
      <c r="FV149" s="633"/>
      <c r="FW149" s="633"/>
      <c r="FX149" s="633"/>
      <c r="FY149" s="633"/>
      <c r="FZ149" s="633"/>
      <c r="GA149" s="633"/>
      <c r="GB149" s="633"/>
      <c r="GC149" s="633"/>
      <c r="GD149" s="633"/>
      <c r="GE149" s="633"/>
      <c r="GF149" s="633"/>
      <c r="GG149" s="633"/>
      <c r="GH149" s="633"/>
      <c r="GI149" s="633"/>
      <c r="GJ149" s="633"/>
      <c r="GK149" s="633"/>
      <c r="GL149" s="633"/>
      <c r="GO149" s="633"/>
      <c r="GP149" s="633"/>
      <c r="GQ149" s="633"/>
      <c r="GR149" s="633"/>
      <c r="GS149" s="633"/>
      <c r="GT149" s="633"/>
    </row>
    <row r="150" spans="1:208" ht="7.5" customHeight="1">
      <c r="A150" s="980"/>
      <c r="B150" s="2019"/>
      <c r="C150" s="2615" t="str">
        <f>'4.1Plan'!C253</f>
        <v>PKGA2</v>
      </c>
      <c r="D150" s="2616"/>
      <c r="E150" s="2575" t="str">
        <f>'4.1Plan'!D253</f>
        <v>MLA2-1</v>
      </c>
      <c r="F150" s="2576"/>
      <c r="G150" s="2699" t="s">
        <v>327</v>
      </c>
      <c r="H150" s="2700"/>
      <c r="I150" s="2708">
        <v>85940</v>
      </c>
      <c r="J150" s="2709"/>
      <c r="K150" s="2710">
        <f>I150</f>
        <v>85940</v>
      </c>
      <c r="L150" s="2711"/>
      <c r="M150" s="2711"/>
      <c r="N150" s="2711"/>
      <c r="O150" s="2711"/>
      <c r="P150" s="2711"/>
      <c r="Q150" s="2712"/>
      <c r="R150" s="1005">
        <v>117</v>
      </c>
      <c r="S150" s="1006"/>
      <c r="T150" s="1083">
        <v>4</v>
      </c>
      <c r="U150" s="1084"/>
      <c r="V150" s="1085" t="s">
        <v>192</v>
      </c>
      <c r="W150" s="1086">
        <v>15</v>
      </c>
      <c r="X150" s="1087"/>
      <c r="Y150" s="1083">
        <f>T150*(W150+H3)</f>
        <v>88</v>
      </c>
      <c r="Z150" s="1089"/>
      <c r="AA150" s="1090"/>
      <c r="AB150" s="1091"/>
      <c r="AC150" s="1090"/>
      <c r="AD150" s="1092"/>
      <c r="AE150" s="1083"/>
      <c r="AF150" s="1089"/>
      <c r="AG150" s="1090"/>
      <c r="AH150" s="1091"/>
      <c r="AI150" s="1090"/>
      <c r="AJ150" s="1092"/>
      <c r="AK150" s="987">
        <f>ROUND((Y150+AE150)/T150/$V$5,0)*T150</f>
        <v>44</v>
      </c>
      <c r="AL150" s="1077"/>
      <c r="AM150" s="1081"/>
      <c r="AN150" s="1079"/>
      <c r="AO150" s="1078"/>
      <c r="AP150" s="1080"/>
      <c r="AQ150" s="987">
        <f>ROUND((Y150+AE150)/T150/$V$6,0)*T150</f>
        <v>44</v>
      </c>
      <c r="AR150" s="1077"/>
      <c r="AS150" s="1081"/>
      <c r="AT150" s="1082"/>
      <c r="AU150" s="1081"/>
      <c r="AV150" s="1080"/>
      <c r="AW150" s="1083"/>
      <c r="AX150" s="1089"/>
      <c r="AY150" s="1090"/>
      <c r="AZ150" s="1091"/>
      <c r="BA150" s="1090"/>
      <c r="BB150" s="1092"/>
      <c r="BC150" s="997">
        <f>ROUND((AK150/T150)*$V$7,0)*T150</f>
        <v>12</v>
      </c>
      <c r="BD150" s="1089"/>
      <c r="BE150" s="1090"/>
      <c r="BF150" s="1091"/>
      <c r="BG150" s="1090"/>
      <c r="BH150" s="1092"/>
      <c r="BI150" s="997">
        <f>ROUND((AK150/T150)*$V$8,0)*T150</f>
        <v>12</v>
      </c>
      <c r="BJ150" s="1089"/>
      <c r="BK150" s="1090"/>
      <c r="BL150" s="1091"/>
      <c r="BM150" s="1090"/>
      <c r="BN150" s="1092"/>
      <c r="BO150" s="997">
        <f>T150*$V$9</f>
        <v>8</v>
      </c>
      <c r="BP150" s="1089"/>
      <c r="BQ150" s="1090"/>
      <c r="BR150" s="1091"/>
      <c r="BS150" s="1090"/>
      <c r="BT150" s="1092"/>
      <c r="BU150" s="1083"/>
      <c r="BV150" s="1089"/>
      <c r="BW150" s="1090"/>
      <c r="BX150" s="1091"/>
      <c r="BY150" s="1090"/>
      <c r="BZ150" s="1092"/>
      <c r="CA150" s="1049"/>
      <c r="CB150" s="1050"/>
      <c r="GK150" s="634"/>
      <c r="GQ150" s="634"/>
      <c r="GR150" s="634"/>
      <c r="GS150" s="634"/>
      <c r="GT150" s="634"/>
    </row>
    <row r="151" spans="1:208" s="634" customFormat="1" ht="7.5" customHeight="1">
      <c r="A151" s="1037"/>
      <c r="B151" s="2020"/>
      <c r="C151" s="2577"/>
      <c r="D151" s="2578"/>
      <c r="E151" s="2584"/>
      <c r="F151" s="2585"/>
      <c r="G151" s="2581" t="s">
        <v>142</v>
      </c>
      <c r="H151" s="2582"/>
      <c r="I151" s="2582"/>
      <c r="J151" s="2582"/>
      <c r="K151" s="2582"/>
      <c r="L151" s="2582"/>
      <c r="M151" s="2582"/>
      <c r="N151" s="2582"/>
      <c r="O151" s="2582"/>
      <c r="P151" s="2582"/>
      <c r="Q151" s="2583"/>
      <c r="R151" s="1039">
        <f>R150</f>
        <v>117</v>
      </c>
      <c r="S151" s="1040"/>
      <c r="T151" s="1041">
        <f>T150</f>
        <v>4</v>
      </c>
      <c r="U151" s="1040"/>
      <c r="V151" s="1042"/>
      <c r="W151" s="1043"/>
      <c r="X151" s="644"/>
      <c r="Y151" s="1041">
        <f>Y150</f>
        <v>88</v>
      </c>
      <c r="Z151" s="1045"/>
      <c r="AA151" s="1046">
        <f>'3.1Cost by Sub-contractors'!L22</f>
        <v>61.62</v>
      </c>
      <c r="AB151" s="1047"/>
      <c r="AC151" s="1046">
        <f>Y151*AA151</f>
        <v>5422.5599999999995</v>
      </c>
      <c r="AD151" s="1048"/>
      <c r="AE151" s="1041"/>
      <c r="AF151" s="1045"/>
      <c r="AG151" s="1046"/>
      <c r="AH151" s="1047"/>
      <c r="AI151" s="1046"/>
      <c r="AJ151" s="1048"/>
      <c r="AK151" s="1041">
        <f>AK150</f>
        <v>44</v>
      </c>
      <c r="AL151" s="1045"/>
      <c r="AM151" s="2671" t="str">
        <f>'3.1Cost by Sub-contractors'!L24</f>
        <v>-</v>
      </c>
      <c r="AN151" s="2672"/>
      <c r="AO151" s="2671" t="str">
        <f>'3.1Cost by Sub-contractors'!L24</f>
        <v>-</v>
      </c>
      <c r="AP151" s="2672"/>
      <c r="AQ151" s="1041">
        <f>AQ150</f>
        <v>44</v>
      </c>
      <c r="AR151" s="1045"/>
      <c r="AS151" s="1046">
        <f>'3.1Cost by Sub-contractors'!L25</f>
        <v>15.96</v>
      </c>
      <c r="AT151" s="1047"/>
      <c r="AU151" s="1046">
        <f>AQ151*AS151</f>
        <v>702.24</v>
      </c>
      <c r="AV151" s="1048"/>
      <c r="AW151" s="1041"/>
      <c r="AX151" s="1045"/>
      <c r="AY151" s="1046"/>
      <c r="AZ151" s="1047"/>
      <c r="BA151" s="1046"/>
      <c r="BB151" s="1048"/>
      <c r="BC151" s="1041">
        <f>BC150</f>
        <v>12</v>
      </c>
      <c r="BD151" s="1045"/>
      <c r="BE151" s="1046">
        <f>'3.1Cost by Sub-contractors'!L27</f>
        <v>44.07</v>
      </c>
      <c r="BF151" s="1047"/>
      <c r="BG151" s="1046">
        <f>BC151*BE151</f>
        <v>528.84</v>
      </c>
      <c r="BH151" s="1048"/>
      <c r="BI151" s="1041">
        <f>BI150</f>
        <v>12</v>
      </c>
      <c r="BJ151" s="1045"/>
      <c r="BK151" s="1046">
        <f>'3.1Cost by Sub-contractors'!L28</f>
        <v>27.87</v>
      </c>
      <c r="BL151" s="1047"/>
      <c r="BM151" s="1046">
        <f>BI151*BK151</f>
        <v>334.44</v>
      </c>
      <c r="BN151" s="1048"/>
      <c r="BO151" s="1041">
        <f>BO150</f>
        <v>8</v>
      </c>
      <c r="BP151" s="1045"/>
      <c r="BQ151" s="1046">
        <f>'3.1Cost by Sub-contractors'!L29</f>
        <v>118.81</v>
      </c>
      <c r="BR151" s="1047"/>
      <c r="BS151" s="1046">
        <f>BO151*BQ151</f>
        <v>950.48</v>
      </c>
      <c r="BT151" s="1048"/>
      <c r="BU151" s="1041"/>
      <c r="BV151" s="1045"/>
      <c r="BW151" s="1046"/>
      <c r="BX151" s="1047"/>
      <c r="BY151" s="1046"/>
      <c r="BZ151" s="1048"/>
      <c r="CA151" s="1049"/>
      <c r="CB151" s="1050"/>
      <c r="CC151" s="633"/>
      <c r="CD151" s="633"/>
      <c r="CE151" s="633"/>
      <c r="CF151" s="633"/>
      <c r="CG151" s="633"/>
      <c r="CH151" s="633"/>
      <c r="CI151" s="633"/>
      <c r="CJ151" s="633"/>
      <c r="CK151" s="633"/>
      <c r="CL151" s="633"/>
      <c r="CM151" s="633"/>
      <c r="CN151" s="633"/>
      <c r="CO151" s="633"/>
      <c r="CP151" s="633"/>
      <c r="CQ151" s="633"/>
      <c r="CR151" s="633"/>
      <c r="CS151" s="633"/>
      <c r="CT151" s="633"/>
      <c r="CU151" s="633"/>
      <c r="CV151" s="633"/>
      <c r="CW151" s="633"/>
      <c r="CX151" s="633"/>
      <c r="CY151" s="633"/>
      <c r="CZ151" s="633"/>
      <c r="DA151" s="633"/>
      <c r="DB151" s="633"/>
      <c r="DC151" s="633"/>
      <c r="DD151" s="633"/>
      <c r="DE151" s="633"/>
      <c r="DF151" s="633"/>
      <c r="DG151" s="633"/>
      <c r="DH151" s="633"/>
      <c r="DI151" s="633"/>
      <c r="DJ151" s="633"/>
      <c r="DK151" s="633"/>
      <c r="DL151" s="633"/>
      <c r="DM151" s="633"/>
      <c r="DN151" s="633"/>
      <c r="DO151" s="633"/>
      <c r="DP151" s="633"/>
      <c r="DQ151" s="633"/>
      <c r="DR151" s="633"/>
      <c r="DS151" s="633"/>
      <c r="DT151" s="633"/>
      <c r="DU151" s="633"/>
      <c r="DV151" s="633"/>
      <c r="DW151" s="633"/>
      <c r="DX151" s="633"/>
      <c r="DY151" s="633"/>
      <c r="DZ151" s="633"/>
      <c r="EA151" s="633"/>
      <c r="EB151" s="633"/>
      <c r="EC151" s="633"/>
      <c r="ED151" s="633"/>
      <c r="EE151" s="633"/>
      <c r="EF151" s="633"/>
      <c r="EG151" s="633"/>
      <c r="EH151" s="633"/>
      <c r="EI151" s="633"/>
      <c r="EJ151" s="633"/>
      <c r="EK151" s="633"/>
      <c r="EL151" s="633"/>
      <c r="EM151" s="633"/>
      <c r="EN151" s="633"/>
      <c r="EO151" s="633"/>
      <c r="EP151" s="633"/>
      <c r="EQ151" s="633"/>
      <c r="ER151" s="633"/>
      <c r="ES151" s="633"/>
      <c r="ET151" s="633"/>
      <c r="EU151" s="633"/>
      <c r="EV151" s="633"/>
      <c r="EW151" s="633"/>
      <c r="EX151" s="633"/>
      <c r="EY151" s="633"/>
      <c r="EZ151" s="633"/>
      <c r="FA151" s="633"/>
      <c r="FB151" s="633"/>
      <c r="FC151" s="633"/>
      <c r="FD151" s="633"/>
      <c r="FE151" s="633"/>
      <c r="FF151" s="633"/>
      <c r="FG151" s="633"/>
      <c r="FH151" s="633"/>
      <c r="FI151" s="633"/>
      <c r="FJ151" s="633"/>
      <c r="FK151" s="633"/>
      <c r="FL151" s="633"/>
      <c r="FM151" s="633"/>
      <c r="FN151" s="633"/>
      <c r="FO151" s="633"/>
      <c r="FP151" s="633"/>
      <c r="FQ151" s="633"/>
      <c r="FR151" s="633"/>
      <c r="FS151" s="633"/>
      <c r="FT151" s="633"/>
      <c r="FU151" s="633"/>
      <c r="FV151" s="633"/>
      <c r="FW151" s="633"/>
      <c r="FX151" s="633"/>
      <c r="FY151" s="633"/>
      <c r="FZ151" s="633"/>
      <c r="GA151" s="633"/>
      <c r="GB151" s="633"/>
      <c r="GC151" s="633"/>
      <c r="GD151" s="633"/>
      <c r="GE151" s="633"/>
      <c r="GF151" s="633"/>
      <c r="GG151" s="633"/>
      <c r="GH151" s="633"/>
      <c r="GI151" s="633"/>
      <c r="GJ151" s="633"/>
      <c r="GK151" s="633"/>
      <c r="GL151" s="633"/>
      <c r="GQ151" s="633"/>
      <c r="GR151" s="633"/>
      <c r="GS151" s="633"/>
      <c r="GT151" s="633"/>
    </row>
    <row r="152" spans="1:208" ht="7.5" customHeight="1">
      <c r="A152" s="980"/>
      <c r="B152" s="2019"/>
      <c r="C152" s="2571"/>
      <c r="D152" s="2572"/>
      <c r="E152" s="2575" t="str">
        <f>'4.1Plan'!D267</f>
        <v>MLA2-2</v>
      </c>
      <c r="F152" s="2576"/>
      <c r="G152" s="2699" t="s">
        <v>328</v>
      </c>
      <c r="H152" s="2700"/>
      <c r="I152" s="2708">
        <v>89335</v>
      </c>
      <c r="J152" s="2709"/>
      <c r="K152" s="2710">
        <f>I152</f>
        <v>89335</v>
      </c>
      <c r="L152" s="2711"/>
      <c r="M152" s="2711"/>
      <c r="N152" s="2711"/>
      <c r="O152" s="2711"/>
      <c r="P152" s="2711"/>
      <c r="Q152" s="2712"/>
      <c r="R152" s="1005">
        <v>47</v>
      </c>
      <c r="S152" s="1006"/>
      <c r="T152" s="1083">
        <v>2</v>
      </c>
      <c r="U152" s="1084"/>
      <c r="V152" s="1085" t="s">
        <v>192</v>
      </c>
      <c r="W152" s="1086">
        <v>15</v>
      </c>
      <c r="X152" s="1087"/>
      <c r="Y152" s="1083">
        <f>T152*(W152+H3)</f>
        <v>44</v>
      </c>
      <c r="Z152" s="1089"/>
      <c r="AA152" s="1090"/>
      <c r="AB152" s="1091"/>
      <c r="AC152" s="1090"/>
      <c r="AD152" s="1092"/>
      <c r="AE152" s="1083"/>
      <c r="AF152" s="1089"/>
      <c r="AG152" s="1090"/>
      <c r="AH152" s="1091"/>
      <c r="AI152" s="1090"/>
      <c r="AJ152" s="1092"/>
      <c r="AK152" s="987">
        <f>ROUND((Y152+AE152)/T152/$V$5,0)*T152</f>
        <v>22</v>
      </c>
      <c r="AL152" s="1077"/>
      <c r="AM152" s="1081"/>
      <c r="AN152" s="1079"/>
      <c r="AO152" s="1078"/>
      <c r="AP152" s="1080"/>
      <c r="AQ152" s="987">
        <f>ROUND((Y152+AE152)/T152/$V$6,0)*T152</f>
        <v>22</v>
      </c>
      <c r="AR152" s="1077"/>
      <c r="AS152" s="1081"/>
      <c r="AT152" s="1082"/>
      <c r="AU152" s="1081"/>
      <c r="AV152" s="1080"/>
      <c r="AW152" s="1083"/>
      <c r="AX152" s="1089"/>
      <c r="AY152" s="1090"/>
      <c r="AZ152" s="1091"/>
      <c r="BA152" s="1090"/>
      <c r="BB152" s="1092"/>
      <c r="BC152" s="997">
        <f>ROUND((AK152/T152)*$V$7,0)*T152</f>
        <v>6</v>
      </c>
      <c r="BD152" s="1089"/>
      <c r="BE152" s="1090"/>
      <c r="BF152" s="1091"/>
      <c r="BG152" s="1090"/>
      <c r="BH152" s="1092"/>
      <c r="BI152" s="997">
        <f>ROUND((AK152/T152)*$V$8,0)*T152</f>
        <v>6</v>
      </c>
      <c r="BJ152" s="1089"/>
      <c r="BK152" s="1090"/>
      <c r="BL152" s="1091"/>
      <c r="BM152" s="1090"/>
      <c r="BN152" s="1092"/>
      <c r="BO152" s="997">
        <f>T152*$V$9</f>
        <v>4</v>
      </c>
      <c r="BP152" s="1089"/>
      <c r="BQ152" s="1090"/>
      <c r="BR152" s="1091"/>
      <c r="BS152" s="1090"/>
      <c r="BT152" s="1092"/>
      <c r="BU152" s="1083"/>
      <c r="BV152" s="1089"/>
      <c r="BW152" s="1090"/>
      <c r="BX152" s="1091"/>
      <c r="BY152" s="1090"/>
      <c r="BZ152" s="1092"/>
      <c r="CA152" s="1049"/>
      <c r="CB152" s="1050"/>
      <c r="GK152" s="634"/>
      <c r="GS152" s="634"/>
      <c r="GT152" s="634"/>
    </row>
    <row r="153" spans="1:208" s="634" customFormat="1" ht="7.5" customHeight="1">
      <c r="A153" s="1037"/>
      <c r="B153" s="2020"/>
      <c r="C153" s="2577"/>
      <c r="D153" s="2578"/>
      <c r="E153" s="2584"/>
      <c r="F153" s="2585"/>
      <c r="G153" s="2581" t="s">
        <v>142</v>
      </c>
      <c r="H153" s="2582"/>
      <c r="I153" s="2582"/>
      <c r="J153" s="2582"/>
      <c r="K153" s="2582"/>
      <c r="L153" s="2582"/>
      <c r="M153" s="2582"/>
      <c r="N153" s="2582"/>
      <c r="O153" s="2582"/>
      <c r="P153" s="2582"/>
      <c r="Q153" s="2583"/>
      <c r="R153" s="1039">
        <f>R152</f>
        <v>47</v>
      </c>
      <c r="S153" s="1040"/>
      <c r="T153" s="1041">
        <f>T152</f>
        <v>2</v>
      </c>
      <c r="U153" s="1040"/>
      <c r="V153" s="1042"/>
      <c r="W153" s="1043"/>
      <c r="X153" s="644"/>
      <c r="Y153" s="1041">
        <f>Y152</f>
        <v>44</v>
      </c>
      <c r="Z153" s="1045"/>
      <c r="AA153" s="1046">
        <f>'3.1Cost by Sub-contractors'!L22</f>
        <v>61.62</v>
      </c>
      <c r="AB153" s="1047"/>
      <c r="AC153" s="1046">
        <f>Y153*AA153</f>
        <v>2711.2799999999997</v>
      </c>
      <c r="AD153" s="1048"/>
      <c r="AE153" s="1041"/>
      <c r="AF153" s="1045"/>
      <c r="AG153" s="1046"/>
      <c r="AH153" s="1047"/>
      <c r="AI153" s="1046"/>
      <c r="AJ153" s="1048"/>
      <c r="AK153" s="1041">
        <f>AK152</f>
        <v>22</v>
      </c>
      <c r="AL153" s="1045"/>
      <c r="AM153" s="2671" t="str">
        <f>'3.1Cost by Sub-contractors'!L24</f>
        <v>-</v>
      </c>
      <c r="AN153" s="2672"/>
      <c r="AO153" s="2671" t="str">
        <f>'3.1Cost by Sub-contractors'!L24</f>
        <v>-</v>
      </c>
      <c r="AP153" s="2672"/>
      <c r="AQ153" s="1041">
        <f>AQ152</f>
        <v>22</v>
      </c>
      <c r="AR153" s="1045"/>
      <c r="AS153" s="1046">
        <f>'3.1Cost by Sub-contractors'!L25</f>
        <v>15.96</v>
      </c>
      <c r="AT153" s="1047"/>
      <c r="AU153" s="1046">
        <f>AQ153*AS153</f>
        <v>351.12</v>
      </c>
      <c r="AV153" s="1048"/>
      <c r="AW153" s="1041"/>
      <c r="AX153" s="1045"/>
      <c r="AY153" s="1046"/>
      <c r="AZ153" s="1047"/>
      <c r="BA153" s="1046"/>
      <c r="BB153" s="1048"/>
      <c r="BC153" s="1041">
        <f>BC152</f>
        <v>6</v>
      </c>
      <c r="BD153" s="1045"/>
      <c r="BE153" s="1046">
        <f>'3.1Cost by Sub-contractors'!L27</f>
        <v>44.07</v>
      </c>
      <c r="BF153" s="1047"/>
      <c r="BG153" s="1046">
        <f>BC153*BE153</f>
        <v>264.42</v>
      </c>
      <c r="BH153" s="1048"/>
      <c r="BI153" s="1041">
        <f>BI152</f>
        <v>6</v>
      </c>
      <c r="BJ153" s="1045"/>
      <c r="BK153" s="1046">
        <f>'3.1Cost by Sub-contractors'!L28</f>
        <v>27.87</v>
      </c>
      <c r="BL153" s="1047"/>
      <c r="BM153" s="1046">
        <f>BI153*BK153</f>
        <v>167.22</v>
      </c>
      <c r="BN153" s="1048"/>
      <c r="BO153" s="1041">
        <f>BO152</f>
        <v>4</v>
      </c>
      <c r="BP153" s="1045"/>
      <c r="BQ153" s="1046">
        <f>'3.1Cost by Sub-contractors'!L29</f>
        <v>118.81</v>
      </c>
      <c r="BR153" s="1047"/>
      <c r="BS153" s="1046">
        <f>BO153*BQ153</f>
        <v>475.24</v>
      </c>
      <c r="BT153" s="1048"/>
      <c r="BU153" s="1041"/>
      <c r="BV153" s="1045"/>
      <c r="BW153" s="1046"/>
      <c r="BX153" s="1047"/>
      <c r="BY153" s="1046"/>
      <c r="BZ153" s="1048"/>
      <c r="CA153" s="1049"/>
      <c r="CB153" s="1050"/>
      <c r="CC153" s="633"/>
      <c r="CD153" s="633"/>
      <c r="CE153" s="633"/>
      <c r="CF153" s="633"/>
      <c r="CG153" s="633"/>
      <c r="CH153" s="633"/>
      <c r="CI153" s="633"/>
      <c r="CJ153" s="633"/>
      <c r="CK153" s="633"/>
      <c r="CL153" s="633"/>
      <c r="CM153" s="633"/>
      <c r="CN153" s="633"/>
      <c r="CO153" s="633"/>
      <c r="CP153" s="633"/>
      <c r="CQ153" s="633"/>
      <c r="CR153" s="633"/>
      <c r="CS153" s="633"/>
      <c r="CT153" s="633"/>
      <c r="CU153" s="633"/>
      <c r="CV153" s="633"/>
      <c r="CW153" s="633"/>
      <c r="CX153" s="633"/>
      <c r="CY153" s="633"/>
      <c r="CZ153" s="633"/>
      <c r="DA153" s="633"/>
      <c r="DB153" s="633"/>
      <c r="DC153" s="633"/>
      <c r="DD153" s="633"/>
      <c r="DE153" s="633"/>
      <c r="DF153" s="633"/>
      <c r="DG153" s="633"/>
      <c r="DH153" s="633"/>
      <c r="DI153" s="633"/>
      <c r="DJ153" s="633"/>
      <c r="DK153" s="633"/>
      <c r="DL153" s="633"/>
      <c r="DM153" s="633"/>
      <c r="DN153" s="633"/>
      <c r="DO153" s="633"/>
      <c r="DP153" s="633"/>
      <c r="DQ153" s="633"/>
      <c r="DR153" s="633"/>
      <c r="DS153" s="633"/>
      <c r="DT153" s="633"/>
      <c r="DU153" s="633"/>
      <c r="DV153" s="633"/>
      <c r="DW153" s="633"/>
      <c r="DX153" s="633"/>
      <c r="DY153" s="633"/>
      <c r="DZ153" s="633"/>
      <c r="EA153" s="633"/>
      <c r="EB153" s="633"/>
      <c r="EC153" s="633"/>
      <c r="ED153" s="633"/>
      <c r="EE153" s="633"/>
      <c r="EF153" s="633"/>
      <c r="EG153" s="633"/>
      <c r="EH153" s="633"/>
      <c r="EI153" s="633"/>
      <c r="EJ153" s="633"/>
      <c r="EK153" s="633"/>
      <c r="EL153" s="633"/>
      <c r="EM153" s="633"/>
      <c r="EN153" s="633"/>
      <c r="EO153" s="633"/>
      <c r="EP153" s="633"/>
      <c r="EQ153" s="633"/>
      <c r="ER153" s="633"/>
      <c r="ES153" s="633"/>
      <c r="ET153" s="633"/>
      <c r="EU153" s="633"/>
      <c r="EV153" s="633"/>
      <c r="EW153" s="633"/>
      <c r="EX153" s="633"/>
      <c r="EY153" s="633"/>
      <c r="EZ153" s="633"/>
      <c r="FA153" s="633"/>
      <c r="FB153" s="633"/>
      <c r="FC153" s="633"/>
      <c r="FD153" s="633"/>
      <c r="FE153" s="633"/>
      <c r="FF153" s="633"/>
      <c r="FG153" s="633"/>
      <c r="FH153" s="633"/>
      <c r="FI153" s="633"/>
      <c r="FJ153" s="633"/>
      <c r="FK153" s="633"/>
      <c r="FL153" s="633"/>
      <c r="FM153" s="633"/>
      <c r="FN153" s="633"/>
      <c r="FO153" s="633"/>
      <c r="FP153" s="633"/>
      <c r="FQ153" s="633"/>
      <c r="FR153" s="633"/>
      <c r="FS153" s="633"/>
      <c r="FT153" s="633"/>
      <c r="FU153" s="633"/>
      <c r="FV153" s="633"/>
      <c r="FW153" s="633"/>
      <c r="FX153" s="633"/>
      <c r="FY153" s="633"/>
      <c r="FZ153" s="633"/>
      <c r="GA153" s="633"/>
      <c r="GB153" s="633"/>
      <c r="GC153" s="633"/>
      <c r="GD153" s="633"/>
      <c r="GE153" s="633"/>
      <c r="GF153" s="633"/>
      <c r="GG153" s="633"/>
      <c r="GH153" s="633"/>
      <c r="GI153" s="633"/>
      <c r="GJ153" s="633"/>
      <c r="GK153" s="635"/>
      <c r="GM153" s="633"/>
      <c r="GN153" s="633"/>
      <c r="GS153" s="633"/>
      <c r="GT153" s="633"/>
    </row>
    <row r="154" spans="1:208" s="634" customFormat="1" ht="7.5" customHeight="1">
      <c r="A154" s="1037"/>
      <c r="B154" s="2020"/>
      <c r="C154" s="2577"/>
      <c r="D154" s="2578"/>
      <c r="E154" s="2575" t="str">
        <f>'4.1Plan'!D283</f>
        <v>MLA2-3</v>
      </c>
      <c r="F154" s="2576"/>
      <c r="G154" s="2699" t="s">
        <v>329</v>
      </c>
      <c r="H154" s="2700"/>
      <c r="I154" s="2721">
        <v>99710</v>
      </c>
      <c r="J154" s="2720"/>
      <c r="K154" s="2710">
        <f>I154</f>
        <v>99710</v>
      </c>
      <c r="L154" s="2711"/>
      <c r="M154" s="2711"/>
      <c r="N154" s="2711"/>
      <c r="O154" s="2711"/>
      <c r="P154" s="2711"/>
      <c r="Q154" s="2712"/>
      <c r="R154" s="1133">
        <v>47</v>
      </c>
      <c r="S154" s="1134"/>
      <c r="T154" s="1128">
        <v>2</v>
      </c>
      <c r="U154" s="1134"/>
      <c r="V154" s="1135" t="s">
        <v>192</v>
      </c>
      <c r="W154" s="1136">
        <v>18</v>
      </c>
      <c r="X154" s="1134"/>
      <c r="Y154" s="1083">
        <f>T154*(W154+H3)</f>
        <v>50</v>
      </c>
      <c r="Z154" s="1089"/>
      <c r="AA154" s="1090"/>
      <c r="AB154" s="1091"/>
      <c r="AC154" s="1090"/>
      <c r="AD154" s="1092"/>
      <c r="AE154" s="1083"/>
      <c r="AF154" s="1089"/>
      <c r="AG154" s="1090"/>
      <c r="AH154" s="1091"/>
      <c r="AI154" s="1090"/>
      <c r="AJ154" s="1092"/>
      <c r="AK154" s="987">
        <f>ROUND((Y154+AE154)/T154/$V$5,0)*T154</f>
        <v>26</v>
      </c>
      <c r="AL154" s="1077"/>
      <c r="AM154" s="1081"/>
      <c r="AN154" s="1079"/>
      <c r="AO154" s="1078"/>
      <c r="AP154" s="1080"/>
      <c r="AQ154" s="987">
        <f>ROUND((Y154+AE154)/T154/$V$6,0)*T154</f>
        <v>26</v>
      </c>
      <c r="AR154" s="1077"/>
      <c r="AS154" s="1081"/>
      <c r="AT154" s="1082"/>
      <c r="AU154" s="1081"/>
      <c r="AV154" s="1080"/>
      <c r="AW154" s="1083"/>
      <c r="AX154" s="1089"/>
      <c r="AY154" s="1090"/>
      <c r="AZ154" s="1091"/>
      <c r="BA154" s="1090"/>
      <c r="BB154" s="1092"/>
      <c r="BC154" s="997">
        <f>ROUND((AK154/T154)*$V$7,0)*T154</f>
        <v>6</v>
      </c>
      <c r="BD154" s="1089"/>
      <c r="BE154" s="1090"/>
      <c r="BF154" s="1091"/>
      <c r="BG154" s="1090"/>
      <c r="BH154" s="1092"/>
      <c r="BI154" s="997">
        <f>ROUND((AK154/T154)*$V$8,0)*T154</f>
        <v>6</v>
      </c>
      <c r="BJ154" s="1089"/>
      <c r="BK154" s="1090"/>
      <c r="BL154" s="1091"/>
      <c r="BM154" s="1090"/>
      <c r="BN154" s="1092"/>
      <c r="BO154" s="1083">
        <f>T154*$V$9</f>
        <v>4</v>
      </c>
      <c r="BP154" s="1089"/>
      <c r="BQ154" s="1090"/>
      <c r="BR154" s="1091"/>
      <c r="BS154" s="1090"/>
      <c r="BT154" s="1092"/>
      <c r="BU154" s="1083"/>
      <c r="BV154" s="1089"/>
      <c r="BW154" s="1090"/>
      <c r="BX154" s="1091"/>
      <c r="BY154" s="1090"/>
      <c r="BZ154" s="1092"/>
      <c r="CA154" s="1137"/>
      <c r="CB154" s="1138"/>
      <c r="CC154" s="633"/>
      <c r="CD154" s="633"/>
      <c r="CE154" s="633"/>
      <c r="CF154" s="633"/>
      <c r="CG154" s="633"/>
      <c r="CH154" s="633"/>
      <c r="CI154" s="633"/>
      <c r="CJ154" s="633"/>
      <c r="CK154" s="633"/>
      <c r="CL154" s="633"/>
      <c r="CM154" s="633"/>
      <c r="CN154" s="633"/>
      <c r="CO154" s="633"/>
      <c r="CP154" s="633"/>
      <c r="CQ154" s="633"/>
      <c r="CR154" s="633"/>
      <c r="CS154" s="633"/>
      <c r="CT154" s="633"/>
      <c r="CU154" s="633"/>
      <c r="CV154" s="633"/>
      <c r="CW154" s="633"/>
      <c r="CX154" s="633"/>
      <c r="CY154" s="633"/>
      <c r="CZ154" s="633"/>
      <c r="DA154" s="633"/>
      <c r="DB154" s="633"/>
      <c r="DC154" s="633"/>
      <c r="DD154" s="633"/>
      <c r="DE154" s="633"/>
      <c r="DF154" s="633"/>
      <c r="DG154" s="633"/>
      <c r="DH154" s="633"/>
      <c r="DI154" s="633"/>
      <c r="DJ154" s="633"/>
      <c r="DK154" s="633"/>
      <c r="DL154" s="633"/>
      <c r="DM154" s="633"/>
      <c r="DN154" s="633"/>
      <c r="DO154" s="633"/>
      <c r="DP154" s="633"/>
      <c r="DQ154" s="633"/>
      <c r="DR154" s="633"/>
      <c r="DS154" s="633"/>
      <c r="DT154" s="633"/>
      <c r="DU154" s="633"/>
      <c r="DV154" s="633"/>
      <c r="DW154" s="633"/>
      <c r="DX154" s="633"/>
      <c r="DY154" s="633"/>
      <c r="DZ154" s="633"/>
      <c r="EA154" s="633"/>
      <c r="EB154" s="633"/>
      <c r="EC154" s="633"/>
      <c r="ED154" s="633"/>
      <c r="EE154" s="633"/>
      <c r="EF154" s="633"/>
      <c r="EG154" s="633"/>
      <c r="EH154" s="633"/>
      <c r="EI154" s="633"/>
      <c r="EJ154" s="633"/>
      <c r="EK154" s="633"/>
      <c r="EL154" s="633"/>
      <c r="EM154" s="633"/>
      <c r="EN154" s="633"/>
      <c r="EO154" s="633"/>
      <c r="EP154" s="633"/>
      <c r="EQ154" s="633"/>
      <c r="ER154" s="633"/>
      <c r="ES154" s="633"/>
      <c r="ET154" s="633"/>
      <c r="EU154" s="633"/>
      <c r="EV154" s="633"/>
      <c r="EW154" s="633"/>
      <c r="EX154" s="633"/>
      <c r="EY154" s="633"/>
      <c r="EZ154" s="633"/>
      <c r="FA154" s="633"/>
      <c r="FB154" s="633"/>
      <c r="FC154" s="633"/>
      <c r="FD154" s="633"/>
      <c r="FE154" s="633"/>
      <c r="FF154" s="633"/>
      <c r="FG154" s="633"/>
      <c r="FH154" s="633"/>
      <c r="FI154" s="633"/>
      <c r="FJ154" s="633"/>
      <c r="FK154" s="633"/>
      <c r="FL154" s="633"/>
      <c r="FM154" s="633"/>
      <c r="FN154" s="633"/>
      <c r="FO154" s="633"/>
      <c r="FP154" s="633"/>
      <c r="FQ154" s="633"/>
      <c r="FR154" s="633"/>
      <c r="FS154" s="633"/>
      <c r="FT154" s="633"/>
      <c r="FU154" s="633"/>
      <c r="FV154" s="633"/>
      <c r="FW154" s="633"/>
      <c r="FX154" s="633"/>
      <c r="FY154" s="633"/>
      <c r="FZ154" s="633"/>
      <c r="GA154" s="633"/>
      <c r="GB154" s="633"/>
      <c r="GC154" s="633"/>
      <c r="GD154" s="633"/>
      <c r="GE154" s="633"/>
      <c r="GF154" s="633"/>
      <c r="GG154" s="633"/>
      <c r="GH154" s="633"/>
      <c r="GI154" s="633"/>
      <c r="GJ154" s="633"/>
      <c r="GK154" s="633"/>
      <c r="GL154" s="633"/>
      <c r="GM154" s="633"/>
      <c r="GN154" s="633"/>
      <c r="GO154" s="633"/>
      <c r="GP154" s="633"/>
      <c r="GQ154" s="633"/>
      <c r="GR154" s="633"/>
      <c r="GT154" s="633"/>
      <c r="GU154" s="633"/>
      <c r="GV154" s="633"/>
      <c r="GW154" s="633"/>
      <c r="GX154" s="633"/>
    </row>
    <row r="155" spans="1:208" s="634" customFormat="1" ht="7.5" customHeight="1">
      <c r="A155" s="1070"/>
      <c r="B155" s="2021"/>
      <c r="C155" s="2579"/>
      <c r="D155" s="2580"/>
      <c r="E155" s="2584"/>
      <c r="F155" s="2585"/>
      <c r="G155" s="2581" t="s">
        <v>142</v>
      </c>
      <c r="H155" s="2582"/>
      <c r="I155" s="2582"/>
      <c r="J155" s="2582"/>
      <c r="K155" s="2582"/>
      <c r="L155" s="2582"/>
      <c r="M155" s="2582"/>
      <c r="N155" s="2582"/>
      <c r="O155" s="2582"/>
      <c r="P155" s="2582"/>
      <c r="Q155" s="2583"/>
      <c r="R155" s="1139">
        <f>R154</f>
        <v>47</v>
      </c>
      <c r="S155" s="1140"/>
      <c r="T155" s="1141">
        <f>T154</f>
        <v>2</v>
      </c>
      <c r="U155" s="1140"/>
      <c r="V155" s="1142"/>
      <c r="W155" s="1143"/>
      <c r="X155" s="1144"/>
      <c r="Y155" s="1041">
        <f>Y154</f>
        <v>50</v>
      </c>
      <c r="Z155" s="1045"/>
      <c r="AA155" s="1046">
        <f>'3.1Cost by Sub-contractors'!L22</f>
        <v>61.62</v>
      </c>
      <c r="AB155" s="1047"/>
      <c r="AC155" s="1046">
        <f>Y155*AA155</f>
        <v>3081</v>
      </c>
      <c r="AD155" s="1048"/>
      <c r="AE155" s="1041"/>
      <c r="AF155" s="1045"/>
      <c r="AG155" s="1046"/>
      <c r="AH155" s="1047"/>
      <c r="AI155" s="1046"/>
      <c r="AJ155" s="1048"/>
      <c r="AK155" s="1041">
        <f>AK154</f>
        <v>26</v>
      </c>
      <c r="AL155" s="1045"/>
      <c r="AM155" s="2671" t="str">
        <f>'3.1Cost by Sub-contractors'!L24</f>
        <v>-</v>
      </c>
      <c r="AN155" s="2672"/>
      <c r="AO155" s="2671" t="str">
        <f>'3.1Cost by Sub-contractors'!L24</f>
        <v>-</v>
      </c>
      <c r="AP155" s="2672"/>
      <c r="AQ155" s="1041">
        <f>AQ154</f>
        <v>26</v>
      </c>
      <c r="AR155" s="1045"/>
      <c r="AS155" s="1046">
        <f>'3.1Cost by Sub-contractors'!L25</f>
        <v>15.96</v>
      </c>
      <c r="AT155" s="1047"/>
      <c r="AU155" s="1046">
        <f>AQ155*AS155</f>
        <v>414.96000000000004</v>
      </c>
      <c r="AV155" s="1048"/>
      <c r="AW155" s="1041"/>
      <c r="AX155" s="1045"/>
      <c r="AY155" s="1046"/>
      <c r="AZ155" s="1047"/>
      <c r="BA155" s="1046"/>
      <c r="BB155" s="1048"/>
      <c r="BC155" s="1041">
        <f>BC154</f>
        <v>6</v>
      </c>
      <c r="BD155" s="1045"/>
      <c r="BE155" s="1046">
        <f>'3.1Cost by Sub-contractors'!L27</f>
        <v>44.07</v>
      </c>
      <c r="BF155" s="1047"/>
      <c r="BG155" s="1046">
        <f>BC155*BE155</f>
        <v>264.42</v>
      </c>
      <c r="BH155" s="1048"/>
      <c r="BI155" s="1041">
        <f>BI154</f>
        <v>6</v>
      </c>
      <c r="BJ155" s="1045"/>
      <c r="BK155" s="1046">
        <f>'3.1Cost by Sub-contractors'!L28</f>
        <v>27.87</v>
      </c>
      <c r="BL155" s="1047"/>
      <c r="BM155" s="1046">
        <f>BI155*BK155</f>
        <v>167.22</v>
      </c>
      <c r="BN155" s="1048"/>
      <c r="BO155" s="1041">
        <f>BO154</f>
        <v>4</v>
      </c>
      <c r="BP155" s="1045"/>
      <c r="BQ155" s="1046">
        <f>'3.1Cost by Sub-contractors'!L29</f>
        <v>118.81</v>
      </c>
      <c r="BR155" s="1047"/>
      <c r="BS155" s="1046">
        <f>BO155*BQ155</f>
        <v>475.24</v>
      </c>
      <c r="BT155" s="1048"/>
      <c r="BU155" s="1041"/>
      <c r="BV155" s="1045"/>
      <c r="BW155" s="1046"/>
      <c r="BX155" s="1047"/>
      <c r="BY155" s="1046"/>
      <c r="BZ155" s="1048"/>
      <c r="CA155" s="1049"/>
      <c r="CB155" s="1050"/>
      <c r="CC155" s="633"/>
      <c r="CD155" s="633"/>
      <c r="CE155" s="633"/>
      <c r="CF155" s="633"/>
      <c r="CG155" s="633"/>
      <c r="CH155" s="633"/>
      <c r="CI155" s="633"/>
      <c r="CJ155" s="633"/>
      <c r="CK155" s="633"/>
      <c r="CL155" s="633"/>
      <c r="CM155" s="633"/>
      <c r="CN155" s="633"/>
      <c r="CO155" s="633"/>
      <c r="CP155" s="633"/>
      <c r="CQ155" s="633"/>
      <c r="CR155" s="633"/>
      <c r="CS155" s="633"/>
      <c r="CT155" s="633"/>
      <c r="CU155" s="633"/>
      <c r="CV155" s="633"/>
      <c r="CW155" s="633"/>
      <c r="CX155" s="633"/>
      <c r="CY155" s="633"/>
      <c r="CZ155" s="633"/>
      <c r="DA155" s="633"/>
      <c r="DB155" s="633"/>
      <c r="DC155" s="633"/>
      <c r="DD155" s="633"/>
      <c r="DE155" s="633"/>
      <c r="DF155" s="633"/>
      <c r="DG155" s="633"/>
      <c r="DH155" s="633"/>
      <c r="DI155" s="633"/>
      <c r="DJ155" s="633"/>
      <c r="DK155" s="633"/>
      <c r="DL155" s="633"/>
      <c r="DM155" s="633"/>
      <c r="DN155" s="633"/>
      <c r="DO155" s="633"/>
      <c r="DP155" s="633"/>
      <c r="DQ155" s="633"/>
      <c r="DR155" s="633"/>
      <c r="DS155" s="633"/>
      <c r="DT155" s="633"/>
      <c r="DU155" s="633"/>
      <c r="DV155" s="633"/>
      <c r="DW155" s="633"/>
      <c r="DX155" s="633"/>
      <c r="DY155" s="633"/>
      <c r="DZ155" s="633"/>
      <c r="EA155" s="633"/>
      <c r="EB155" s="633"/>
      <c r="EC155" s="633"/>
      <c r="ED155" s="633"/>
      <c r="EE155" s="633"/>
      <c r="EF155" s="633"/>
      <c r="EG155" s="633"/>
      <c r="EH155" s="633"/>
      <c r="EI155" s="633"/>
      <c r="EJ155" s="633"/>
      <c r="EK155" s="633"/>
      <c r="EL155" s="633"/>
      <c r="EM155" s="633"/>
      <c r="EN155" s="633"/>
      <c r="EO155" s="633"/>
      <c r="EP155" s="633"/>
      <c r="EQ155" s="633"/>
      <c r="ER155" s="633"/>
      <c r="ES155" s="633"/>
      <c r="ET155" s="633"/>
      <c r="EU155" s="633"/>
      <c r="EV155" s="633"/>
      <c r="EW155" s="633"/>
      <c r="EX155" s="633"/>
      <c r="EY155" s="633"/>
      <c r="EZ155" s="633"/>
      <c r="FA155" s="633"/>
      <c r="FB155" s="633"/>
      <c r="FC155" s="633"/>
      <c r="FD155" s="633"/>
      <c r="FE155" s="633"/>
      <c r="FF155" s="633"/>
      <c r="FG155" s="633"/>
      <c r="FH155" s="633"/>
      <c r="FI155" s="633"/>
      <c r="FJ155" s="633"/>
      <c r="FK155" s="633"/>
      <c r="FL155" s="633"/>
      <c r="FM155" s="633"/>
      <c r="FN155" s="633"/>
      <c r="FO155" s="633"/>
      <c r="FP155" s="633"/>
      <c r="FQ155" s="633"/>
      <c r="FR155" s="633"/>
      <c r="FS155" s="633"/>
      <c r="FT155" s="633"/>
      <c r="FU155" s="633"/>
      <c r="FV155" s="633"/>
      <c r="FW155" s="633"/>
      <c r="FX155" s="633"/>
      <c r="FY155" s="633"/>
      <c r="FZ155" s="633"/>
      <c r="GA155" s="633"/>
      <c r="GB155" s="633"/>
      <c r="GC155" s="633"/>
      <c r="GD155" s="633"/>
      <c r="GE155" s="633"/>
      <c r="GF155" s="633"/>
      <c r="GG155" s="633"/>
      <c r="GH155" s="633"/>
      <c r="GI155" s="633"/>
      <c r="GJ155" s="633"/>
      <c r="GK155" s="633"/>
      <c r="GM155" s="633"/>
      <c r="GN155" s="633"/>
      <c r="GS155" s="633"/>
      <c r="GT155" s="633"/>
      <c r="GW155" s="633"/>
      <c r="GX155" s="633"/>
    </row>
    <row r="156" spans="1:208" ht="7.5" customHeight="1">
      <c r="A156" s="980"/>
      <c r="B156" s="2019" t="str">
        <f>'4.1Plan'!B294</f>
        <v>Quang Ngai</v>
      </c>
      <c r="C156" s="2571" t="str">
        <f>'4.1Plan'!C294</f>
        <v>PKGA3</v>
      </c>
      <c r="D156" s="2572"/>
      <c r="E156" s="2575" t="str">
        <f>'4.1Plan'!D307</f>
        <v>MLA3-2</v>
      </c>
      <c r="F156" s="2576"/>
      <c r="G156" s="2699" t="s">
        <v>330</v>
      </c>
      <c r="H156" s="2718"/>
      <c r="I156" s="2719">
        <v>108478</v>
      </c>
      <c r="J156" s="2720"/>
      <c r="K156" s="2710">
        <f>I156</f>
        <v>108478</v>
      </c>
      <c r="L156" s="2711"/>
      <c r="M156" s="2711"/>
      <c r="N156" s="2711"/>
      <c r="O156" s="2711"/>
      <c r="P156" s="2711"/>
      <c r="Q156" s="2712"/>
      <c r="R156" s="1074">
        <v>117</v>
      </c>
      <c r="S156" s="988"/>
      <c r="T156" s="1110">
        <v>4</v>
      </c>
      <c r="U156" s="1111"/>
      <c r="V156" s="1112" t="s">
        <v>192</v>
      </c>
      <c r="W156" s="1113">
        <v>20</v>
      </c>
      <c r="X156" s="1111"/>
      <c r="Y156" s="1083">
        <f>T156*(W156+H3)</f>
        <v>108</v>
      </c>
      <c r="Z156" s="1089"/>
      <c r="AA156" s="1090"/>
      <c r="AB156" s="1091"/>
      <c r="AC156" s="1090"/>
      <c r="AD156" s="1092"/>
      <c r="AE156" s="1083"/>
      <c r="AF156" s="1089"/>
      <c r="AG156" s="1090"/>
      <c r="AH156" s="1091"/>
      <c r="AI156" s="1090"/>
      <c r="AJ156" s="1092"/>
      <c r="AK156" s="987">
        <f>ROUND((Y156+AE156)/T156/$V$5,0)*T156</f>
        <v>56</v>
      </c>
      <c r="AL156" s="1077"/>
      <c r="AM156" s="1081"/>
      <c r="AN156" s="1079"/>
      <c r="AO156" s="1078"/>
      <c r="AP156" s="1080"/>
      <c r="AQ156" s="987">
        <f>ROUND((Y156+AE156)/T156/$V$6,0)*T156</f>
        <v>56</v>
      </c>
      <c r="AR156" s="1077"/>
      <c r="AS156" s="1081"/>
      <c r="AT156" s="1082"/>
      <c r="AU156" s="1081"/>
      <c r="AV156" s="1080"/>
      <c r="AW156" s="1083"/>
      <c r="AX156" s="1089"/>
      <c r="AY156" s="1090"/>
      <c r="AZ156" s="1091"/>
      <c r="BA156" s="1090"/>
      <c r="BB156" s="1092"/>
      <c r="BC156" s="997">
        <f>ROUND((AK156/T156)*$V$7,0)*T156</f>
        <v>16</v>
      </c>
      <c r="BD156" s="1089"/>
      <c r="BE156" s="1090"/>
      <c r="BF156" s="1091"/>
      <c r="BG156" s="1090"/>
      <c r="BH156" s="1092"/>
      <c r="BI156" s="997">
        <f>ROUND((AK156/T156)*$V$8,0)*T156</f>
        <v>16</v>
      </c>
      <c r="BJ156" s="1089"/>
      <c r="BK156" s="1090"/>
      <c r="BL156" s="1091"/>
      <c r="BM156" s="1090"/>
      <c r="BN156" s="1092"/>
      <c r="BO156" s="997">
        <f>T156*$V$9</f>
        <v>8</v>
      </c>
      <c r="BP156" s="1089"/>
      <c r="BQ156" s="1090"/>
      <c r="BR156" s="1091"/>
      <c r="BS156" s="1090"/>
      <c r="BT156" s="1092"/>
      <c r="BU156" s="1083"/>
      <c r="BV156" s="1089"/>
      <c r="BW156" s="1090"/>
      <c r="BX156" s="1091"/>
      <c r="BY156" s="1090"/>
      <c r="BZ156" s="1092"/>
      <c r="CA156" s="1049"/>
      <c r="CB156" s="1050"/>
      <c r="GM156" s="634"/>
      <c r="GN156" s="634"/>
      <c r="GW156" s="634"/>
      <c r="GX156" s="634"/>
    </row>
    <row r="157" spans="1:208" s="634" customFormat="1" ht="7.5" customHeight="1">
      <c r="A157" s="1037"/>
      <c r="B157" s="2020"/>
      <c r="C157" s="2577"/>
      <c r="D157" s="2578"/>
      <c r="E157" s="2584"/>
      <c r="F157" s="2585"/>
      <c r="G157" s="2581" t="s">
        <v>142</v>
      </c>
      <c r="H157" s="2582"/>
      <c r="I157" s="2582"/>
      <c r="J157" s="2582"/>
      <c r="K157" s="2582"/>
      <c r="L157" s="2582"/>
      <c r="M157" s="2582"/>
      <c r="N157" s="2582"/>
      <c r="O157" s="2582"/>
      <c r="P157" s="2582"/>
      <c r="Q157" s="2583"/>
      <c r="R157" s="1039">
        <f>R156</f>
        <v>117</v>
      </c>
      <c r="S157" s="1040"/>
      <c r="T157" s="1041">
        <f>T156</f>
        <v>4</v>
      </c>
      <c r="U157" s="1040"/>
      <c r="V157" s="1042"/>
      <c r="W157" s="1043"/>
      <c r="X157" s="1040"/>
      <c r="Y157" s="1041">
        <f>Y156</f>
        <v>108</v>
      </c>
      <c r="Z157" s="1045"/>
      <c r="AA157" s="1046">
        <f>'3.1Cost by Sub-contractors'!L22</f>
        <v>61.62</v>
      </c>
      <c r="AB157" s="1047"/>
      <c r="AC157" s="1046">
        <f>Y157*AA157</f>
        <v>6654.96</v>
      </c>
      <c r="AD157" s="1048"/>
      <c r="AE157" s="1041"/>
      <c r="AF157" s="1045"/>
      <c r="AG157" s="1046"/>
      <c r="AH157" s="1047"/>
      <c r="AI157" s="1046"/>
      <c r="AJ157" s="1048"/>
      <c r="AK157" s="1041">
        <f>AK156</f>
        <v>56</v>
      </c>
      <c r="AL157" s="1045"/>
      <c r="AM157" s="2671" t="str">
        <f>'3.1Cost by Sub-contractors'!L24</f>
        <v>-</v>
      </c>
      <c r="AN157" s="2672"/>
      <c r="AO157" s="2671" t="str">
        <f>'3.1Cost by Sub-contractors'!L24</f>
        <v>-</v>
      </c>
      <c r="AP157" s="2672"/>
      <c r="AQ157" s="1041">
        <f>AQ156</f>
        <v>56</v>
      </c>
      <c r="AR157" s="1045"/>
      <c r="AS157" s="1046">
        <f>'3.1Cost by Sub-contractors'!L25</f>
        <v>15.96</v>
      </c>
      <c r="AT157" s="1047"/>
      <c r="AU157" s="1046">
        <f>AQ157*AS157</f>
        <v>893.76</v>
      </c>
      <c r="AV157" s="1048"/>
      <c r="AW157" s="1041"/>
      <c r="AX157" s="1045"/>
      <c r="AY157" s="1046"/>
      <c r="AZ157" s="1047"/>
      <c r="BA157" s="1046"/>
      <c r="BB157" s="1048"/>
      <c r="BC157" s="1041">
        <f>BC156</f>
        <v>16</v>
      </c>
      <c r="BD157" s="1045"/>
      <c r="BE157" s="1046">
        <f>'3.1Cost by Sub-contractors'!L27</f>
        <v>44.07</v>
      </c>
      <c r="BF157" s="1047"/>
      <c r="BG157" s="1046">
        <f>BC157*BE157</f>
        <v>705.12</v>
      </c>
      <c r="BH157" s="1048"/>
      <c r="BI157" s="1041">
        <f>BI156</f>
        <v>16</v>
      </c>
      <c r="BJ157" s="1045"/>
      <c r="BK157" s="1046">
        <f>'3.1Cost by Sub-contractors'!L28</f>
        <v>27.87</v>
      </c>
      <c r="BL157" s="1047"/>
      <c r="BM157" s="1046">
        <f>BI157*BK157</f>
        <v>445.92</v>
      </c>
      <c r="BN157" s="1048"/>
      <c r="BO157" s="1041">
        <f>BO156</f>
        <v>8</v>
      </c>
      <c r="BP157" s="1045"/>
      <c r="BQ157" s="1046">
        <f>'3.1Cost by Sub-contractors'!L29</f>
        <v>118.81</v>
      </c>
      <c r="BR157" s="1047"/>
      <c r="BS157" s="1046">
        <f>BO157*BQ157</f>
        <v>950.48</v>
      </c>
      <c r="BT157" s="1048"/>
      <c r="BU157" s="1041"/>
      <c r="BV157" s="1045"/>
      <c r="BW157" s="1046"/>
      <c r="BX157" s="1047"/>
      <c r="BY157" s="1046"/>
      <c r="BZ157" s="1048"/>
      <c r="CA157" s="1049"/>
      <c r="CB157" s="1050"/>
      <c r="CC157" s="633"/>
      <c r="CD157" s="633"/>
      <c r="CE157" s="633"/>
      <c r="CF157" s="633"/>
      <c r="CG157" s="633"/>
      <c r="CH157" s="633"/>
      <c r="CI157" s="633"/>
      <c r="CJ157" s="633"/>
      <c r="CK157" s="633"/>
      <c r="CL157" s="633"/>
      <c r="CM157" s="633"/>
      <c r="CN157" s="633"/>
      <c r="CO157" s="633"/>
      <c r="CP157" s="633"/>
      <c r="CQ157" s="633"/>
      <c r="CR157" s="633"/>
      <c r="CS157" s="633"/>
      <c r="CT157" s="633"/>
      <c r="CU157" s="633"/>
      <c r="CV157" s="633"/>
      <c r="CW157" s="633"/>
      <c r="CX157" s="633"/>
      <c r="DA157" s="633"/>
      <c r="DB157" s="633"/>
      <c r="DC157" s="633"/>
      <c r="DD157" s="633"/>
      <c r="DE157" s="633"/>
      <c r="DG157" s="633"/>
      <c r="DH157" s="633"/>
      <c r="DI157" s="633"/>
      <c r="DJ157" s="633"/>
      <c r="DK157" s="633"/>
      <c r="DL157" s="633"/>
      <c r="DM157" s="633"/>
      <c r="DN157" s="633"/>
      <c r="DO157" s="633"/>
      <c r="DP157" s="633"/>
      <c r="DQ157" s="633"/>
      <c r="DR157" s="633"/>
      <c r="DS157" s="633"/>
      <c r="DT157" s="633"/>
      <c r="DU157" s="633"/>
      <c r="DV157" s="633"/>
      <c r="DW157" s="633"/>
      <c r="DX157" s="633"/>
      <c r="DY157" s="633"/>
      <c r="DZ157" s="633"/>
      <c r="EA157" s="633"/>
      <c r="EB157" s="633"/>
      <c r="EC157" s="633"/>
      <c r="ED157" s="633"/>
      <c r="EE157" s="633"/>
      <c r="EF157" s="633"/>
      <c r="EG157" s="633"/>
      <c r="EH157" s="633"/>
      <c r="EI157" s="633"/>
      <c r="EJ157" s="633"/>
      <c r="EK157" s="633"/>
      <c r="EL157" s="633"/>
      <c r="EM157" s="633"/>
      <c r="EN157" s="633"/>
      <c r="EO157" s="633"/>
      <c r="EP157" s="633"/>
      <c r="EQ157" s="633"/>
      <c r="ER157" s="633"/>
      <c r="ES157" s="633"/>
      <c r="ET157" s="633"/>
      <c r="EU157" s="633"/>
      <c r="EV157" s="633"/>
      <c r="EW157" s="633"/>
      <c r="EX157" s="633"/>
      <c r="EY157" s="633"/>
      <c r="EZ157" s="633"/>
      <c r="FA157" s="633"/>
      <c r="FB157" s="633"/>
      <c r="FC157" s="633"/>
      <c r="FD157" s="633"/>
      <c r="FE157" s="633"/>
      <c r="FF157" s="633"/>
      <c r="FG157" s="633"/>
      <c r="FH157" s="633"/>
      <c r="FI157" s="633"/>
      <c r="FJ157" s="633"/>
      <c r="FK157" s="633"/>
      <c r="FL157" s="633"/>
      <c r="FM157" s="633"/>
      <c r="FN157" s="633"/>
      <c r="FO157" s="633"/>
      <c r="FP157" s="633"/>
      <c r="FQ157" s="633"/>
      <c r="FR157" s="633"/>
      <c r="FS157" s="633"/>
      <c r="FT157" s="633"/>
      <c r="FU157" s="633"/>
      <c r="FV157" s="633"/>
      <c r="FW157" s="633"/>
      <c r="FX157" s="633"/>
      <c r="FY157" s="633"/>
      <c r="FZ157" s="633"/>
      <c r="GA157" s="633"/>
      <c r="GB157" s="633"/>
      <c r="GC157" s="633"/>
      <c r="GD157" s="633"/>
      <c r="GE157" s="633"/>
      <c r="GF157" s="633"/>
      <c r="GG157" s="633"/>
      <c r="GH157" s="633"/>
      <c r="GI157" s="633"/>
      <c r="GJ157" s="633"/>
      <c r="GK157" s="633"/>
      <c r="GL157" s="633"/>
      <c r="GM157" s="633"/>
      <c r="GN157" s="633"/>
      <c r="GQ157" s="633"/>
      <c r="GR157" s="633"/>
      <c r="GT157" s="633"/>
      <c r="GU157" s="633"/>
      <c r="GW157" s="633"/>
      <c r="GX157" s="633"/>
    </row>
    <row r="158" spans="1:208" ht="7.5" customHeight="1">
      <c r="A158" s="980"/>
      <c r="B158" s="2019"/>
      <c r="C158" s="2615" t="str">
        <f>'4.1Plan'!C321</f>
        <v>PKGA4</v>
      </c>
      <c r="D158" s="2616"/>
      <c r="E158" s="2575" t="str">
        <f>'4.1Plan'!D321</f>
        <v>MLA4-1</v>
      </c>
      <c r="F158" s="2576"/>
      <c r="G158" s="2674" t="s">
        <v>331</v>
      </c>
      <c r="H158" s="2697"/>
      <c r="I158" s="2677">
        <v>112411</v>
      </c>
      <c r="J158" s="2679"/>
      <c r="K158" s="2715">
        <f>I158</f>
        <v>112411</v>
      </c>
      <c r="L158" s="2716"/>
      <c r="M158" s="2716"/>
      <c r="N158" s="2716"/>
      <c r="O158" s="2716"/>
      <c r="P158" s="2716"/>
      <c r="Q158" s="2717"/>
      <c r="R158" s="1074">
        <v>49</v>
      </c>
      <c r="S158" s="988"/>
      <c r="T158" s="987">
        <v>2</v>
      </c>
      <c r="U158" s="988"/>
      <c r="V158" s="989" t="s">
        <v>192</v>
      </c>
      <c r="W158" s="990">
        <v>7</v>
      </c>
      <c r="X158" s="1075"/>
      <c r="Y158" s="987">
        <f>T158*(W158+H3)</f>
        <v>28</v>
      </c>
      <c r="Z158" s="1077"/>
      <c r="AA158" s="1078"/>
      <c r="AB158" s="1079"/>
      <c r="AC158" s="1078"/>
      <c r="AD158" s="1080"/>
      <c r="AE158" s="987"/>
      <c r="AF158" s="1077"/>
      <c r="AG158" s="1078"/>
      <c r="AH158" s="1079"/>
      <c r="AI158" s="1078"/>
      <c r="AJ158" s="1080"/>
      <c r="AK158" s="987">
        <f>ROUND((Y158+AE158)/T158/$V$5,0)*T158</f>
        <v>14</v>
      </c>
      <c r="AL158" s="1077"/>
      <c r="AM158" s="1081"/>
      <c r="AN158" s="1079"/>
      <c r="AO158" s="1078"/>
      <c r="AP158" s="1080"/>
      <c r="AQ158" s="987">
        <f>ROUND((Y158+AE158)/T158/$V$6,0)*T158</f>
        <v>14</v>
      </c>
      <c r="AR158" s="1077"/>
      <c r="AS158" s="1081"/>
      <c r="AT158" s="1082"/>
      <c r="AU158" s="1081"/>
      <c r="AV158" s="1080"/>
      <c r="AW158" s="987"/>
      <c r="AX158" s="1077"/>
      <c r="AY158" s="1078"/>
      <c r="AZ158" s="1079"/>
      <c r="BA158" s="1078"/>
      <c r="BB158" s="1080"/>
      <c r="BC158" s="997">
        <f>ROUND((AK158/T158)*$V$7,0)*T158</f>
        <v>4</v>
      </c>
      <c r="BD158" s="1077"/>
      <c r="BE158" s="1078"/>
      <c r="BF158" s="1079"/>
      <c r="BG158" s="1078"/>
      <c r="BH158" s="1080"/>
      <c r="BI158" s="997">
        <f>ROUND((AK158/T158)*$V$8,0)*T158</f>
        <v>4</v>
      </c>
      <c r="BJ158" s="1077"/>
      <c r="BK158" s="1078"/>
      <c r="BL158" s="1079"/>
      <c r="BM158" s="1078"/>
      <c r="BN158" s="1080"/>
      <c r="BO158" s="987">
        <f>T158*$V$9</f>
        <v>4</v>
      </c>
      <c r="BP158" s="1077"/>
      <c r="BQ158" s="1078"/>
      <c r="BR158" s="1079"/>
      <c r="BS158" s="1078"/>
      <c r="BT158" s="1080"/>
      <c r="BU158" s="987"/>
      <c r="BV158" s="1077"/>
      <c r="BW158" s="1078"/>
      <c r="BX158" s="1079"/>
      <c r="BY158" s="1078"/>
      <c r="BZ158" s="1080"/>
      <c r="CA158" s="1145"/>
      <c r="CB158" s="1146"/>
      <c r="GT158" s="634"/>
    </row>
    <row r="159" spans="1:208" ht="7.5" customHeight="1">
      <c r="A159" s="980"/>
      <c r="B159" s="2019"/>
      <c r="C159" s="2571"/>
      <c r="D159" s="2572"/>
      <c r="E159" s="2573"/>
      <c r="F159" s="2574"/>
      <c r="G159" s="2586" t="s">
        <v>332</v>
      </c>
      <c r="H159" s="2696"/>
      <c r="I159" s="2667">
        <v>114755</v>
      </c>
      <c r="J159" s="2589"/>
      <c r="K159" s="2705">
        <f>I159</f>
        <v>114755</v>
      </c>
      <c r="L159" s="2706"/>
      <c r="M159" s="2706"/>
      <c r="N159" s="2706"/>
      <c r="O159" s="2706"/>
      <c r="P159" s="2706"/>
      <c r="Q159" s="2707"/>
      <c r="R159" s="1056">
        <v>117</v>
      </c>
      <c r="S159" s="1057"/>
      <c r="T159" s="1058">
        <v>4</v>
      </c>
      <c r="U159" s="1057"/>
      <c r="V159" s="1059" t="s">
        <v>192</v>
      </c>
      <c r="W159" s="1060">
        <v>15</v>
      </c>
      <c r="X159" s="1061"/>
      <c r="Y159" s="1058">
        <f>T159*(W159+H3)</f>
        <v>88</v>
      </c>
      <c r="Z159" s="1063"/>
      <c r="AA159" s="1064"/>
      <c r="AB159" s="1065"/>
      <c r="AC159" s="1064"/>
      <c r="AD159" s="1066"/>
      <c r="AE159" s="1058"/>
      <c r="AF159" s="1063"/>
      <c r="AG159" s="1064"/>
      <c r="AH159" s="1065"/>
      <c r="AI159" s="1064"/>
      <c r="AJ159" s="1066"/>
      <c r="AK159" s="997">
        <f>ROUND((Y159+AE159)/T159/$V$5,0)*T159</f>
        <v>44</v>
      </c>
      <c r="AL159" s="1012"/>
      <c r="AM159" s="1016"/>
      <c r="AN159" s="1014"/>
      <c r="AO159" s="1013"/>
      <c r="AP159" s="1015"/>
      <c r="AQ159" s="997">
        <f>ROUND((Y159+AE159)/T159/$V$6,0)*T159</f>
        <v>44</v>
      </c>
      <c r="AR159" s="1012"/>
      <c r="AS159" s="1016"/>
      <c r="AT159" s="1017"/>
      <c r="AU159" s="1016"/>
      <c r="AV159" s="1015"/>
      <c r="AW159" s="1058"/>
      <c r="AX159" s="1063"/>
      <c r="AY159" s="1064"/>
      <c r="AZ159" s="1065"/>
      <c r="BA159" s="1064"/>
      <c r="BB159" s="1066"/>
      <c r="BC159" s="997">
        <f>ROUND((AK159/T159)*$V$7,0)*T159</f>
        <v>12</v>
      </c>
      <c r="BD159" s="1063"/>
      <c r="BE159" s="1064"/>
      <c r="BF159" s="1065"/>
      <c r="BG159" s="1064"/>
      <c r="BH159" s="1066"/>
      <c r="BI159" s="997">
        <f>ROUND((AK159/T159)*$V$8,0)*T159</f>
        <v>12</v>
      </c>
      <c r="BJ159" s="1063"/>
      <c r="BK159" s="1064"/>
      <c r="BL159" s="1065"/>
      <c r="BM159" s="1064"/>
      <c r="BN159" s="1066"/>
      <c r="BO159" s="1058">
        <f>T159*$V$9</f>
        <v>8</v>
      </c>
      <c r="BP159" s="1063"/>
      <c r="BQ159" s="1064"/>
      <c r="BR159" s="1065"/>
      <c r="BS159" s="1064"/>
      <c r="BT159" s="1066"/>
      <c r="BU159" s="1058"/>
      <c r="BV159" s="1063"/>
      <c r="BW159" s="1064"/>
      <c r="BX159" s="1065"/>
      <c r="BY159" s="1064"/>
      <c r="BZ159" s="1066"/>
      <c r="CA159" s="1069"/>
      <c r="CB159" s="1021"/>
      <c r="GK159" s="634"/>
    </row>
    <row r="160" spans="1:208" s="634" customFormat="1" ht="7.5" customHeight="1">
      <c r="A160" s="1037"/>
      <c r="B160" s="2020"/>
      <c r="C160" s="2577"/>
      <c r="D160" s="2578"/>
      <c r="E160" s="2584"/>
      <c r="F160" s="2585"/>
      <c r="G160" s="2581" t="s">
        <v>142</v>
      </c>
      <c r="H160" s="2582"/>
      <c r="I160" s="2582"/>
      <c r="J160" s="2582"/>
      <c r="K160" s="2582"/>
      <c r="L160" s="2582"/>
      <c r="M160" s="2582"/>
      <c r="N160" s="2582"/>
      <c r="O160" s="2582"/>
      <c r="P160" s="2582"/>
      <c r="Q160" s="2583"/>
      <c r="R160" s="1039">
        <f>SUM(R158:R159)</f>
        <v>166</v>
      </c>
      <c r="S160" s="1040"/>
      <c r="T160" s="1041">
        <f>SUM(T158:T159)</f>
        <v>6</v>
      </c>
      <c r="U160" s="1040"/>
      <c r="V160" s="1042"/>
      <c r="W160" s="1043"/>
      <c r="X160" s="644"/>
      <c r="Y160" s="1041">
        <f>SUM(Y158:Y159)</f>
        <v>116</v>
      </c>
      <c r="Z160" s="1045"/>
      <c r="AA160" s="1046">
        <f>'3.1Cost by Sub-contractors'!L22</f>
        <v>61.62</v>
      </c>
      <c r="AB160" s="1047"/>
      <c r="AC160" s="1046">
        <f>Y160*AA160</f>
        <v>7147.92</v>
      </c>
      <c r="AD160" s="1048"/>
      <c r="AE160" s="1041"/>
      <c r="AF160" s="1045"/>
      <c r="AG160" s="1046"/>
      <c r="AH160" s="1047"/>
      <c r="AI160" s="1046"/>
      <c r="AJ160" s="1048"/>
      <c r="AK160" s="1041">
        <f>SUM(AK158:AK159)</f>
        <v>58</v>
      </c>
      <c r="AL160" s="1045"/>
      <c r="AM160" s="2671" t="str">
        <f>'3.1Cost by Sub-contractors'!L24</f>
        <v>-</v>
      </c>
      <c r="AN160" s="2672"/>
      <c r="AO160" s="2671" t="str">
        <f>'3.1Cost by Sub-contractors'!L24</f>
        <v>-</v>
      </c>
      <c r="AP160" s="2672"/>
      <c r="AQ160" s="1041">
        <f>SUM(AQ158:AQ159)</f>
        <v>58</v>
      </c>
      <c r="AR160" s="1045"/>
      <c r="AS160" s="1046">
        <f>'3.1Cost by Sub-contractors'!L25</f>
        <v>15.96</v>
      </c>
      <c r="AT160" s="1047"/>
      <c r="AU160" s="1046">
        <f>AQ160*AS160</f>
        <v>925.68000000000006</v>
      </c>
      <c r="AV160" s="1048"/>
      <c r="AW160" s="1041"/>
      <c r="AX160" s="1045"/>
      <c r="AY160" s="1046"/>
      <c r="AZ160" s="1047"/>
      <c r="BA160" s="1046"/>
      <c r="BB160" s="1048"/>
      <c r="BC160" s="1041">
        <f>SUM(BC158:BC159)</f>
        <v>16</v>
      </c>
      <c r="BD160" s="1045"/>
      <c r="BE160" s="1046">
        <f>'3.1Cost by Sub-contractors'!L27</f>
        <v>44.07</v>
      </c>
      <c r="BF160" s="1047"/>
      <c r="BG160" s="1046">
        <f>BC160*BE160</f>
        <v>705.12</v>
      </c>
      <c r="BH160" s="1048"/>
      <c r="BI160" s="1041">
        <f>SUM(BI158:BI159)</f>
        <v>16</v>
      </c>
      <c r="BJ160" s="1045"/>
      <c r="BK160" s="1046">
        <f>'3.1Cost by Sub-contractors'!L28</f>
        <v>27.87</v>
      </c>
      <c r="BL160" s="1047"/>
      <c r="BM160" s="1046">
        <f>BI160*BK160</f>
        <v>445.92</v>
      </c>
      <c r="BN160" s="1048"/>
      <c r="BO160" s="1041">
        <f>SUM(BO158:BO159)</f>
        <v>12</v>
      </c>
      <c r="BP160" s="1045"/>
      <c r="BQ160" s="1046">
        <f>'3.1Cost by Sub-contractors'!L29</f>
        <v>118.81</v>
      </c>
      <c r="BR160" s="1047"/>
      <c r="BS160" s="1046">
        <f>BO160*BQ160</f>
        <v>1425.72</v>
      </c>
      <c r="BT160" s="1048"/>
      <c r="BU160" s="1041"/>
      <c r="BV160" s="1045"/>
      <c r="BW160" s="1046"/>
      <c r="BX160" s="1047"/>
      <c r="BY160" s="1046"/>
      <c r="BZ160" s="1048"/>
      <c r="CA160" s="1049"/>
      <c r="CB160" s="1050"/>
      <c r="CC160" s="633"/>
      <c r="CD160" s="633"/>
      <c r="CE160" s="633"/>
      <c r="CF160" s="633"/>
      <c r="CG160" s="633"/>
      <c r="CH160" s="633"/>
      <c r="CI160" s="633"/>
      <c r="CJ160" s="633"/>
      <c r="CK160" s="633"/>
      <c r="CL160" s="633"/>
      <c r="CM160" s="633"/>
      <c r="CN160" s="633"/>
      <c r="CO160" s="633"/>
      <c r="CP160" s="633"/>
      <c r="CQ160" s="633"/>
      <c r="CR160" s="633"/>
      <c r="CS160" s="633"/>
      <c r="CT160" s="633"/>
      <c r="CU160" s="633"/>
      <c r="CV160" s="633"/>
      <c r="CW160" s="633"/>
      <c r="CX160" s="633"/>
      <c r="CY160" s="633"/>
      <c r="CZ160" s="633"/>
      <c r="DA160" s="633"/>
      <c r="DB160" s="633"/>
      <c r="DC160" s="633"/>
      <c r="DD160" s="633"/>
      <c r="DE160" s="633"/>
      <c r="DF160" s="633"/>
      <c r="DG160" s="633"/>
      <c r="DH160" s="633"/>
      <c r="DI160" s="633"/>
      <c r="DJ160" s="633"/>
      <c r="DK160" s="633"/>
      <c r="DL160" s="633"/>
      <c r="DM160" s="633"/>
      <c r="DN160" s="633"/>
      <c r="DO160" s="633"/>
      <c r="DP160" s="633"/>
      <c r="DQ160" s="633"/>
      <c r="DR160" s="633"/>
      <c r="DS160" s="633"/>
      <c r="DT160" s="633"/>
      <c r="DU160" s="633"/>
      <c r="DV160" s="633"/>
      <c r="DW160" s="633"/>
      <c r="DX160" s="633"/>
      <c r="DY160" s="633"/>
      <c r="DZ160" s="633"/>
      <c r="EA160" s="633"/>
      <c r="EB160" s="633"/>
      <c r="EC160" s="633"/>
      <c r="ED160" s="633"/>
      <c r="EE160" s="633"/>
      <c r="EF160" s="633"/>
      <c r="EG160" s="633"/>
      <c r="EH160" s="633"/>
      <c r="EI160" s="633"/>
      <c r="EJ160" s="633"/>
      <c r="EK160" s="633"/>
      <c r="EL160" s="633"/>
      <c r="EM160" s="633"/>
      <c r="EN160" s="633"/>
      <c r="EO160" s="633"/>
      <c r="EP160" s="633"/>
      <c r="EQ160" s="633"/>
      <c r="ER160" s="633"/>
      <c r="ES160" s="633"/>
      <c r="ET160" s="633"/>
      <c r="EU160" s="633"/>
      <c r="EV160" s="633"/>
      <c r="EW160" s="633"/>
      <c r="EX160" s="633"/>
      <c r="EY160" s="633"/>
      <c r="EZ160" s="633"/>
      <c r="FA160" s="633"/>
      <c r="FB160" s="633"/>
      <c r="FC160" s="633"/>
      <c r="FD160" s="633"/>
      <c r="FE160" s="633"/>
      <c r="FF160" s="633"/>
      <c r="FG160" s="633"/>
      <c r="FH160" s="633"/>
      <c r="FI160" s="633"/>
      <c r="FJ160" s="633"/>
      <c r="FK160" s="633"/>
      <c r="FL160" s="633"/>
      <c r="FM160" s="633"/>
      <c r="FN160" s="633"/>
      <c r="FO160" s="633"/>
      <c r="FP160" s="633"/>
      <c r="FQ160" s="633"/>
      <c r="FR160" s="633"/>
      <c r="FS160" s="633"/>
      <c r="FT160" s="633"/>
      <c r="FU160" s="633"/>
      <c r="FV160" s="633"/>
      <c r="FW160" s="633"/>
      <c r="FX160" s="633"/>
      <c r="FY160" s="633"/>
      <c r="FZ160" s="633"/>
      <c r="GA160" s="633"/>
      <c r="GB160" s="633"/>
      <c r="GC160" s="633"/>
      <c r="GD160" s="633"/>
      <c r="GE160" s="633"/>
      <c r="GF160" s="633"/>
      <c r="GG160" s="633"/>
      <c r="GH160" s="633"/>
      <c r="GI160" s="633"/>
      <c r="GJ160" s="633"/>
      <c r="GK160" s="633"/>
      <c r="GL160" s="633"/>
      <c r="GS160" s="633"/>
      <c r="GT160" s="633"/>
      <c r="GU160" s="633"/>
      <c r="GV160" s="633"/>
      <c r="GZ160" s="633"/>
    </row>
    <row r="161" spans="1:208" ht="7.5" customHeight="1">
      <c r="A161" s="980"/>
      <c r="B161" s="2019"/>
      <c r="C161" s="2571"/>
      <c r="D161" s="2572"/>
      <c r="E161" s="2573" t="str">
        <f>'4.1Plan'!D337</f>
        <v>MLA4-2</v>
      </c>
      <c r="F161" s="2574"/>
      <c r="G161" s="2674" t="s">
        <v>333</v>
      </c>
      <c r="H161" s="2675"/>
      <c r="I161" s="2676">
        <v>115242</v>
      </c>
      <c r="J161" s="2679"/>
      <c r="K161" s="2715">
        <f>I161</f>
        <v>115242</v>
      </c>
      <c r="L161" s="2716"/>
      <c r="M161" s="2716"/>
      <c r="N161" s="2716"/>
      <c r="O161" s="2716"/>
      <c r="P161" s="2716"/>
      <c r="Q161" s="2717"/>
      <c r="R161" s="1074">
        <v>117</v>
      </c>
      <c r="S161" s="988"/>
      <c r="T161" s="987">
        <v>4</v>
      </c>
      <c r="U161" s="988"/>
      <c r="V161" s="989" t="s">
        <v>192</v>
      </c>
      <c r="W161" s="990">
        <v>15</v>
      </c>
      <c r="X161" s="1075"/>
      <c r="Y161" s="987">
        <f>T161*(W161+H3)</f>
        <v>88</v>
      </c>
      <c r="Z161" s="1077"/>
      <c r="AA161" s="1078"/>
      <c r="AB161" s="1079"/>
      <c r="AC161" s="1078"/>
      <c r="AD161" s="1080"/>
      <c r="AE161" s="987"/>
      <c r="AF161" s="1077"/>
      <c r="AG161" s="1078"/>
      <c r="AH161" s="1079"/>
      <c r="AI161" s="1078"/>
      <c r="AJ161" s="1080"/>
      <c r="AK161" s="987">
        <f>ROUND((Y161+AE161)/T161/$V$5,0)*T161</f>
        <v>44</v>
      </c>
      <c r="AL161" s="1077"/>
      <c r="AM161" s="1081"/>
      <c r="AN161" s="1079"/>
      <c r="AO161" s="1078"/>
      <c r="AP161" s="1080"/>
      <c r="AQ161" s="987">
        <f>ROUND((Y161+AE161)/T161/$V$6,0)*T161</f>
        <v>44</v>
      </c>
      <c r="AR161" s="1077"/>
      <c r="AS161" s="1081"/>
      <c r="AT161" s="1082"/>
      <c r="AU161" s="1081"/>
      <c r="AV161" s="1080"/>
      <c r="AW161" s="987"/>
      <c r="AX161" s="1077"/>
      <c r="AY161" s="1078"/>
      <c r="AZ161" s="1079"/>
      <c r="BA161" s="1078"/>
      <c r="BB161" s="1080"/>
      <c r="BC161" s="997">
        <f>ROUND((AK161/T161)*$V$7,0)*T161</f>
        <v>12</v>
      </c>
      <c r="BD161" s="1077"/>
      <c r="BE161" s="1078"/>
      <c r="BF161" s="1079"/>
      <c r="BG161" s="1078"/>
      <c r="BH161" s="1080"/>
      <c r="BI161" s="997">
        <f>ROUND((AK161/T161)*$V$8,0)*T161</f>
        <v>12</v>
      </c>
      <c r="BJ161" s="1077"/>
      <c r="BK161" s="1078"/>
      <c r="BL161" s="1079"/>
      <c r="BM161" s="1078"/>
      <c r="BN161" s="1080"/>
      <c r="BO161" s="987">
        <f>T161*$V$9</f>
        <v>8</v>
      </c>
      <c r="BP161" s="1077"/>
      <c r="BQ161" s="1078"/>
      <c r="BR161" s="1079"/>
      <c r="BS161" s="1078"/>
      <c r="BT161" s="1080"/>
      <c r="BU161" s="987"/>
      <c r="BV161" s="1077"/>
      <c r="BW161" s="1078"/>
      <c r="BX161" s="1079"/>
      <c r="BY161" s="1078"/>
      <c r="BZ161" s="1080"/>
      <c r="CA161" s="1000"/>
      <c r="CB161" s="1001"/>
      <c r="GK161" s="634"/>
      <c r="GM161" s="635"/>
      <c r="GN161" s="635"/>
      <c r="GQ161" s="634"/>
      <c r="GR161" s="634"/>
      <c r="GW161" s="634"/>
      <c r="GX161" s="634"/>
    </row>
    <row r="162" spans="1:208" ht="7.5" customHeight="1">
      <c r="A162" s="980"/>
      <c r="B162" s="2019"/>
      <c r="C162" s="2571"/>
      <c r="D162" s="2572"/>
      <c r="E162" s="2573"/>
      <c r="F162" s="2574"/>
      <c r="G162" s="2592" t="s">
        <v>334</v>
      </c>
      <c r="H162" s="2593"/>
      <c r="I162" s="2594">
        <v>116888</v>
      </c>
      <c r="J162" s="2595"/>
      <c r="K162" s="2722">
        <f>I162</f>
        <v>116888</v>
      </c>
      <c r="L162" s="2723"/>
      <c r="M162" s="2723"/>
      <c r="N162" s="2723"/>
      <c r="O162" s="2723"/>
      <c r="P162" s="2723"/>
      <c r="Q162" s="2724"/>
      <c r="R162" s="1005">
        <v>117</v>
      </c>
      <c r="S162" s="1006"/>
      <c r="T162" s="1007">
        <v>4</v>
      </c>
      <c r="U162" s="1006"/>
      <c r="V162" s="1008" t="s">
        <v>192</v>
      </c>
      <c r="W162" s="1009">
        <v>15</v>
      </c>
      <c r="X162" s="1010"/>
      <c r="Y162" s="1007">
        <f>T162*(W162+H3)</f>
        <v>88</v>
      </c>
      <c r="Z162" s="1012"/>
      <c r="AA162" s="1013"/>
      <c r="AB162" s="1014"/>
      <c r="AC162" s="1013"/>
      <c r="AD162" s="1015"/>
      <c r="AE162" s="1007"/>
      <c r="AF162" s="1012"/>
      <c r="AG162" s="1013"/>
      <c r="AH162" s="1014"/>
      <c r="AI162" s="1013"/>
      <c r="AJ162" s="1015"/>
      <c r="AK162" s="997">
        <f>ROUND((Y162+AE162)/T162/$V$5,0)*T162</f>
        <v>44</v>
      </c>
      <c r="AL162" s="1012"/>
      <c r="AM162" s="1016"/>
      <c r="AN162" s="1014"/>
      <c r="AO162" s="1013"/>
      <c r="AP162" s="1015"/>
      <c r="AQ162" s="997">
        <f>ROUND((Y162+AE162)/T162/$V$6,0)*T162</f>
        <v>44</v>
      </c>
      <c r="AR162" s="1012"/>
      <c r="AS162" s="1016"/>
      <c r="AT162" s="1017"/>
      <c r="AU162" s="1016"/>
      <c r="AV162" s="1015"/>
      <c r="AW162" s="1007"/>
      <c r="AX162" s="1012"/>
      <c r="AY162" s="1013"/>
      <c r="AZ162" s="1014"/>
      <c r="BA162" s="1013"/>
      <c r="BB162" s="1015"/>
      <c r="BC162" s="997">
        <f>ROUND((AK162/T162)*$V$7,0)*T162</f>
        <v>12</v>
      </c>
      <c r="BD162" s="1012"/>
      <c r="BE162" s="1013"/>
      <c r="BF162" s="1014"/>
      <c r="BG162" s="1013"/>
      <c r="BH162" s="1015"/>
      <c r="BI162" s="997">
        <f>ROUND((AK162/T162)*$V$8,0)*T162</f>
        <v>12</v>
      </c>
      <c r="BJ162" s="1012"/>
      <c r="BK162" s="1013"/>
      <c r="BL162" s="1014"/>
      <c r="BM162" s="1013"/>
      <c r="BN162" s="1015"/>
      <c r="BO162" s="1007">
        <f>T162*$V$9</f>
        <v>8</v>
      </c>
      <c r="BP162" s="1012"/>
      <c r="BQ162" s="1013"/>
      <c r="BR162" s="1014"/>
      <c r="BS162" s="1013"/>
      <c r="BT162" s="1015"/>
      <c r="BU162" s="1007"/>
      <c r="BV162" s="1012"/>
      <c r="BW162" s="1013"/>
      <c r="BX162" s="1014"/>
      <c r="BY162" s="1013"/>
      <c r="BZ162" s="1015"/>
      <c r="CA162" s="1018"/>
      <c r="CB162" s="1004"/>
      <c r="CW162" s="634"/>
      <c r="CY162" s="635"/>
      <c r="CZ162" s="635"/>
      <c r="DC162" s="634"/>
      <c r="DD162" s="634"/>
      <c r="DG162" s="634"/>
      <c r="DI162" s="634"/>
      <c r="DJ162" s="634"/>
      <c r="GS162" s="634"/>
      <c r="GT162" s="634"/>
      <c r="GV162" s="634"/>
      <c r="GZ162" s="634"/>
    </row>
    <row r="163" spans="1:208" ht="7.5" customHeight="1">
      <c r="A163" s="980"/>
      <c r="B163" s="2019"/>
      <c r="C163" s="2571"/>
      <c r="D163" s="2572"/>
      <c r="E163" s="2573"/>
      <c r="F163" s="2574"/>
      <c r="G163" s="2592" t="s">
        <v>335</v>
      </c>
      <c r="H163" s="2593"/>
      <c r="I163" s="2594">
        <v>118065</v>
      </c>
      <c r="J163" s="2595"/>
      <c r="K163" s="2722">
        <f>I163</f>
        <v>118065</v>
      </c>
      <c r="L163" s="2723"/>
      <c r="M163" s="2723"/>
      <c r="N163" s="2723"/>
      <c r="O163" s="2723"/>
      <c r="P163" s="2723"/>
      <c r="Q163" s="2724"/>
      <c r="R163" s="1005">
        <v>117</v>
      </c>
      <c r="S163" s="1006"/>
      <c r="T163" s="1007">
        <v>4</v>
      </c>
      <c r="U163" s="1006"/>
      <c r="V163" s="1008" t="s">
        <v>192</v>
      </c>
      <c r="W163" s="1009">
        <v>15</v>
      </c>
      <c r="X163" s="1010"/>
      <c r="Y163" s="1007">
        <f>T163*(W163+H3)</f>
        <v>88</v>
      </c>
      <c r="Z163" s="1012"/>
      <c r="AA163" s="1013"/>
      <c r="AB163" s="1014"/>
      <c r="AC163" s="1013"/>
      <c r="AD163" s="1015"/>
      <c r="AE163" s="1007"/>
      <c r="AF163" s="1012"/>
      <c r="AG163" s="1013"/>
      <c r="AH163" s="1014"/>
      <c r="AI163" s="1013"/>
      <c r="AJ163" s="1015"/>
      <c r="AK163" s="997">
        <f>ROUND((Y163+AE163)/T163/$V$5,0)*T163</f>
        <v>44</v>
      </c>
      <c r="AL163" s="1012"/>
      <c r="AM163" s="1016"/>
      <c r="AN163" s="1014"/>
      <c r="AO163" s="1013"/>
      <c r="AP163" s="1015"/>
      <c r="AQ163" s="997">
        <f>ROUND((Y163+AE163)/T163/$V$6,0)*T163</f>
        <v>44</v>
      </c>
      <c r="AR163" s="1012"/>
      <c r="AS163" s="1013"/>
      <c r="AT163" s="1014"/>
      <c r="AU163" s="1013"/>
      <c r="AV163" s="1015"/>
      <c r="AW163" s="1007"/>
      <c r="AX163" s="1012"/>
      <c r="AY163" s="1013"/>
      <c r="AZ163" s="1014"/>
      <c r="BA163" s="1013"/>
      <c r="BB163" s="1015"/>
      <c r="BC163" s="997">
        <f>ROUND((AK163/T163)*$V$7,0)*T163</f>
        <v>12</v>
      </c>
      <c r="BD163" s="1012"/>
      <c r="BE163" s="1013"/>
      <c r="BF163" s="1014"/>
      <c r="BG163" s="1013"/>
      <c r="BH163" s="1015"/>
      <c r="BI163" s="997">
        <f>ROUND((AK163/T163)*$V$8,0)*T163</f>
        <v>12</v>
      </c>
      <c r="BJ163" s="1012"/>
      <c r="BK163" s="1013"/>
      <c r="BL163" s="1014"/>
      <c r="BM163" s="1013"/>
      <c r="BN163" s="1015"/>
      <c r="BO163" s="1007">
        <f>T163*$V$9</f>
        <v>8</v>
      </c>
      <c r="BP163" s="1012"/>
      <c r="BQ163" s="1013"/>
      <c r="BR163" s="1014"/>
      <c r="BS163" s="1013"/>
      <c r="BT163" s="1015"/>
      <c r="BU163" s="1007"/>
      <c r="BV163" s="1012"/>
      <c r="BW163" s="1013"/>
      <c r="BX163" s="1014"/>
      <c r="BY163" s="1013"/>
      <c r="BZ163" s="1015"/>
      <c r="CA163" s="1018"/>
      <c r="CB163" s="1004"/>
      <c r="GQ163" s="634"/>
      <c r="GR163" s="634"/>
      <c r="GU163" s="634"/>
      <c r="GW163" s="634"/>
      <c r="GX163" s="634"/>
    </row>
    <row r="164" spans="1:208" ht="7.5" customHeight="1">
      <c r="A164" s="980"/>
      <c r="B164" s="2019"/>
      <c r="C164" s="2571"/>
      <c r="D164" s="2572"/>
      <c r="E164" s="2573"/>
      <c r="F164" s="2574"/>
      <c r="G164" s="2586" t="s">
        <v>336</v>
      </c>
      <c r="H164" s="2587"/>
      <c r="I164" s="2588">
        <v>119508</v>
      </c>
      <c r="J164" s="2589"/>
      <c r="K164" s="2705">
        <f>I164</f>
        <v>119508</v>
      </c>
      <c r="L164" s="2706"/>
      <c r="M164" s="2706"/>
      <c r="N164" s="2706"/>
      <c r="O164" s="2706"/>
      <c r="P164" s="2706"/>
      <c r="Q164" s="2707"/>
      <c r="R164" s="1056">
        <v>187</v>
      </c>
      <c r="S164" s="1057"/>
      <c r="T164" s="1058">
        <v>6</v>
      </c>
      <c r="U164" s="1057"/>
      <c r="V164" s="1059" t="s">
        <v>192</v>
      </c>
      <c r="W164" s="1060">
        <v>20</v>
      </c>
      <c r="X164" s="1061"/>
      <c r="Y164" s="1058">
        <f>T164*(W164+H3)</f>
        <v>162</v>
      </c>
      <c r="Z164" s="1063"/>
      <c r="AA164" s="1064"/>
      <c r="AB164" s="1065"/>
      <c r="AC164" s="1064"/>
      <c r="AD164" s="1066"/>
      <c r="AE164" s="1058"/>
      <c r="AF164" s="1063"/>
      <c r="AG164" s="1064"/>
      <c r="AH164" s="1065"/>
      <c r="AI164" s="1064"/>
      <c r="AJ164" s="1066"/>
      <c r="AK164" s="997">
        <f>ROUND((Y164+AE164)/T164/$V$5,0)*T164</f>
        <v>84</v>
      </c>
      <c r="AL164" s="1012"/>
      <c r="AM164" s="1016"/>
      <c r="AN164" s="1014"/>
      <c r="AO164" s="1013"/>
      <c r="AP164" s="1015"/>
      <c r="AQ164" s="997">
        <f>ROUND((Y164+AE164)/T164/$V$6,0)*T164</f>
        <v>84</v>
      </c>
      <c r="AR164" s="1063"/>
      <c r="AS164" s="1064"/>
      <c r="AT164" s="1065"/>
      <c r="AU164" s="1064"/>
      <c r="AV164" s="1066"/>
      <c r="AW164" s="1058"/>
      <c r="AX164" s="1063"/>
      <c r="AY164" s="1064"/>
      <c r="AZ164" s="1065"/>
      <c r="BA164" s="1064"/>
      <c r="BB164" s="1066"/>
      <c r="BC164" s="997">
        <f>ROUND((AK164/T164)*$V$7,0)*T164</f>
        <v>24</v>
      </c>
      <c r="BD164" s="1063"/>
      <c r="BE164" s="1064"/>
      <c r="BF164" s="1065"/>
      <c r="BG164" s="1064"/>
      <c r="BH164" s="1066"/>
      <c r="BI164" s="997">
        <f>ROUND((AK164/T164)*$V$8,0)*T164</f>
        <v>24</v>
      </c>
      <c r="BJ164" s="1063"/>
      <c r="BK164" s="1064"/>
      <c r="BL164" s="1065"/>
      <c r="BM164" s="1064"/>
      <c r="BN164" s="1066"/>
      <c r="BO164" s="1058">
        <f>T164*$V$9</f>
        <v>12</v>
      </c>
      <c r="BP164" s="1063"/>
      <c r="BQ164" s="1064"/>
      <c r="BR164" s="1065"/>
      <c r="BS164" s="1064"/>
      <c r="BT164" s="1066"/>
      <c r="BU164" s="1058"/>
      <c r="BV164" s="1063"/>
      <c r="BW164" s="1064"/>
      <c r="BX164" s="1065"/>
      <c r="BY164" s="1064"/>
      <c r="BZ164" s="1066"/>
      <c r="CA164" s="1069"/>
      <c r="CB164" s="1021"/>
    </row>
    <row r="165" spans="1:208" s="634" customFormat="1" ht="7.5" customHeight="1">
      <c r="A165" s="1037"/>
      <c r="B165" s="2020"/>
      <c r="C165" s="2577"/>
      <c r="D165" s="2578"/>
      <c r="E165" s="2584"/>
      <c r="F165" s="2585"/>
      <c r="G165" s="2581" t="s">
        <v>142</v>
      </c>
      <c r="H165" s="2582"/>
      <c r="I165" s="2582"/>
      <c r="J165" s="2582"/>
      <c r="K165" s="2582"/>
      <c r="L165" s="2582"/>
      <c r="M165" s="2582"/>
      <c r="N165" s="2582"/>
      <c r="O165" s="2582"/>
      <c r="P165" s="2582"/>
      <c r="Q165" s="2583"/>
      <c r="R165" s="1039">
        <f>SUM(R161:R164)</f>
        <v>538</v>
      </c>
      <c r="S165" s="1040"/>
      <c r="T165" s="1041">
        <f>SUM(T161:T164)</f>
        <v>18</v>
      </c>
      <c r="U165" s="1040"/>
      <c r="V165" s="1042"/>
      <c r="W165" s="1043"/>
      <c r="X165" s="644"/>
      <c r="Y165" s="1041">
        <f>SUM(Y161:Y164)</f>
        <v>426</v>
      </c>
      <c r="Z165" s="1045"/>
      <c r="AA165" s="1046">
        <f>'3.1Cost by Sub-contractors'!L22</f>
        <v>61.62</v>
      </c>
      <c r="AB165" s="1047"/>
      <c r="AC165" s="1046">
        <f>Y165*AA165</f>
        <v>26250.12</v>
      </c>
      <c r="AD165" s="1048"/>
      <c r="AE165" s="1041"/>
      <c r="AF165" s="1045"/>
      <c r="AG165" s="1046"/>
      <c r="AH165" s="1047"/>
      <c r="AI165" s="1046"/>
      <c r="AJ165" s="1048"/>
      <c r="AK165" s="1041">
        <f>SUM(AK161:AK164)</f>
        <v>216</v>
      </c>
      <c r="AL165" s="1045"/>
      <c r="AM165" s="2671" t="str">
        <f>'3.1Cost by Sub-contractors'!L24</f>
        <v>-</v>
      </c>
      <c r="AN165" s="2672"/>
      <c r="AO165" s="2671" t="str">
        <f>'3.1Cost by Sub-contractors'!L24</f>
        <v>-</v>
      </c>
      <c r="AP165" s="2672"/>
      <c r="AQ165" s="1041">
        <f>SUM(AQ161:AQ164)</f>
        <v>216</v>
      </c>
      <c r="AR165" s="1045"/>
      <c r="AS165" s="1046">
        <f>'3.1Cost by Sub-contractors'!L25</f>
        <v>15.96</v>
      </c>
      <c r="AT165" s="1047"/>
      <c r="AU165" s="1046">
        <f>AQ165*AS165</f>
        <v>3447.36</v>
      </c>
      <c r="AV165" s="1048"/>
      <c r="AW165" s="1041"/>
      <c r="AX165" s="1045"/>
      <c r="AY165" s="1046"/>
      <c r="AZ165" s="1047"/>
      <c r="BA165" s="1046"/>
      <c r="BB165" s="1048"/>
      <c r="BC165" s="1041">
        <f>SUM(BC161:BC164)</f>
        <v>60</v>
      </c>
      <c r="BD165" s="1045"/>
      <c r="BE165" s="1046">
        <f>'3.1Cost by Sub-contractors'!L27</f>
        <v>44.07</v>
      </c>
      <c r="BF165" s="1047"/>
      <c r="BG165" s="1046">
        <f>BC165*BE165</f>
        <v>2644.2</v>
      </c>
      <c r="BH165" s="1048"/>
      <c r="BI165" s="1041">
        <f>SUM(BI161:BI164)</f>
        <v>60</v>
      </c>
      <c r="BJ165" s="1045"/>
      <c r="BK165" s="1046">
        <f>'3.1Cost by Sub-contractors'!L28</f>
        <v>27.87</v>
      </c>
      <c r="BL165" s="1047"/>
      <c r="BM165" s="1046">
        <f>BI165*BK165</f>
        <v>1672.2</v>
      </c>
      <c r="BN165" s="1048"/>
      <c r="BO165" s="1041">
        <f>SUM(BO161:BO164)</f>
        <v>36</v>
      </c>
      <c r="BP165" s="1045"/>
      <c r="BQ165" s="1046">
        <f>'3.1Cost by Sub-contractors'!L29</f>
        <v>118.81</v>
      </c>
      <c r="BR165" s="1047"/>
      <c r="BS165" s="1046">
        <f>BO165*BQ165</f>
        <v>4277.16</v>
      </c>
      <c r="BT165" s="1048"/>
      <c r="BU165" s="1041"/>
      <c r="BV165" s="1045"/>
      <c r="BW165" s="1046"/>
      <c r="BX165" s="1047"/>
      <c r="BY165" s="1046"/>
      <c r="BZ165" s="1048"/>
      <c r="CA165" s="1049"/>
      <c r="CB165" s="1050"/>
      <c r="CC165" s="633"/>
      <c r="CD165" s="633"/>
      <c r="CE165" s="633"/>
      <c r="CF165" s="633"/>
      <c r="CG165" s="633"/>
      <c r="CH165" s="633"/>
      <c r="CI165" s="633"/>
      <c r="CJ165" s="633"/>
      <c r="CK165" s="633"/>
      <c r="CL165" s="633"/>
      <c r="CM165" s="633"/>
      <c r="CN165" s="633"/>
      <c r="CO165" s="633"/>
      <c r="CP165" s="633"/>
      <c r="CQ165" s="633"/>
      <c r="CR165" s="633"/>
      <c r="CS165" s="633"/>
      <c r="CT165" s="633"/>
      <c r="CU165" s="633"/>
      <c r="CV165" s="633"/>
      <c r="CW165" s="633"/>
      <c r="CX165" s="633"/>
      <c r="CY165" s="633"/>
      <c r="CZ165" s="633"/>
      <c r="DA165" s="633"/>
      <c r="DB165" s="633"/>
      <c r="DC165" s="633"/>
      <c r="DD165" s="633"/>
      <c r="DE165" s="633"/>
      <c r="DF165" s="633"/>
      <c r="DG165" s="633"/>
      <c r="DH165" s="633"/>
      <c r="DI165" s="633"/>
      <c r="DJ165" s="633"/>
      <c r="DK165" s="633"/>
      <c r="DL165" s="633"/>
      <c r="DM165" s="633"/>
      <c r="DN165" s="633"/>
      <c r="DO165" s="633"/>
      <c r="DP165" s="633"/>
      <c r="DQ165" s="633"/>
      <c r="DR165" s="633"/>
      <c r="DS165" s="633"/>
      <c r="DT165" s="633"/>
      <c r="DU165" s="633"/>
      <c r="DV165" s="633"/>
      <c r="DW165" s="633"/>
      <c r="DX165" s="633"/>
      <c r="DY165" s="633"/>
      <c r="DZ165" s="633"/>
      <c r="EA165" s="633"/>
      <c r="EB165" s="633"/>
      <c r="EC165" s="633"/>
      <c r="ED165" s="633"/>
      <c r="EE165" s="633"/>
      <c r="EF165" s="633"/>
      <c r="EG165" s="633"/>
      <c r="EH165" s="633"/>
      <c r="EI165" s="633"/>
      <c r="EJ165" s="633"/>
      <c r="EK165" s="633"/>
      <c r="EL165" s="633"/>
      <c r="EM165" s="633"/>
      <c r="EN165" s="633"/>
      <c r="EO165" s="633"/>
      <c r="EP165" s="633"/>
      <c r="EQ165" s="633"/>
      <c r="ER165" s="633"/>
      <c r="ES165" s="633"/>
      <c r="ET165" s="633"/>
      <c r="EU165" s="633"/>
      <c r="EV165" s="633"/>
      <c r="EW165" s="633"/>
      <c r="EX165" s="633"/>
      <c r="EY165" s="633"/>
      <c r="EZ165" s="633"/>
      <c r="FA165" s="633"/>
      <c r="FB165" s="633"/>
      <c r="FC165" s="633"/>
      <c r="FD165" s="633"/>
      <c r="FE165" s="633"/>
      <c r="FF165" s="633"/>
      <c r="FG165" s="633"/>
      <c r="FH165" s="633"/>
      <c r="FI165" s="633"/>
      <c r="FJ165" s="633"/>
      <c r="FK165" s="633"/>
      <c r="FL165" s="633"/>
      <c r="FM165" s="633"/>
      <c r="FN165" s="633"/>
      <c r="FO165" s="633"/>
      <c r="FP165" s="633"/>
      <c r="FQ165" s="633"/>
      <c r="FR165" s="633"/>
      <c r="FS165" s="633"/>
      <c r="FT165" s="633"/>
      <c r="FU165" s="633"/>
      <c r="FV165" s="633"/>
      <c r="FW165" s="633"/>
      <c r="FX165" s="633"/>
      <c r="FY165" s="633"/>
      <c r="FZ165" s="633"/>
      <c r="GA165" s="633"/>
      <c r="GB165" s="633"/>
      <c r="GC165" s="633"/>
      <c r="GD165" s="633"/>
      <c r="GE165" s="633"/>
      <c r="GF165" s="633"/>
      <c r="GG165" s="633"/>
      <c r="GH165" s="633"/>
      <c r="GI165" s="633"/>
      <c r="GJ165" s="633"/>
      <c r="GK165" s="633"/>
      <c r="GM165" s="633"/>
      <c r="GN165" s="633"/>
      <c r="GQ165" s="633"/>
      <c r="GR165" s="633"/>
      <c r="GT165" s="633"/>
      <c r="GU165" s="633"/>
      <c r="GV165" s="633"/>
      <c r="GW165" s="633"/>
      <c r="GX165" s="633"/>
      <c r="GZ165" s="633"/>
    </row>
    <row r="166" spans="1:208" ht="7.5" customHeight="1">
      <c r="A166" s="980"/>
      <c r="B166" s="2019"/>
      <c r="C166" s="2577"/>
      <c r="D166" s="2578"/>
      <c r="E166" s="2573" t="str">
        <f>'4.1Plan'!D353</f>
        <v>MLA4-3</v>
      </c>
      <c r="F166" s="2574"/>
      <c r="G166" s="2674" t="s">
        <v>337</v>
      </c>
      <c r="H166" s="2697"/>
      <c r="I166" s="2677">
        <v>120316</v>
      </c>
      <c r="J166" s="2679"/>
      <c r="K166" s="2715">
        <f>I166</f>
        <v>120316</v>
      </c>
      <c r="L166" s="2716"/>
      <c r="M166" s="2716"/>
      <c r="N166" s="2716"/>
      <c r="O166" s="2716"/>
      <c r="P166" s="2716"/>
      <c r="Q166" s="2717"/>
      <c r="R166" s="1074">
        <v>117</v>
      </c>
      <c r="S166" s="988"/>
      <c r="T166" s="987">
        <v>4</v>
      </c>
      <c r="U166" s="988"/>
      <c r="V166" s="989" t="s">
        <v>192</v>
      </c>
      <c r="W166" s="990">
        <v>15</v>
      </c>
      <c r="X166" s="1075"/>
      <c r="Y166" s="987">
        <f>T166*(W166+H3)</f>
        <v>88</v>
      </c>
      <c r="Z166" s="1077"/>
      <c r="AA166" s="1078"/>
      <c r="AB166" s="1079"/>
      <c r="AC166" s="1078"/>
      <c r="AD166" s="1080"/>
      <c r="AE166" s="987"/>
      <c r="AF166" s="1077"/>
      <c r="AG166" s="1078"/>
      <c r="AH166" s="1079"/>
      <c r="AI166" s="1078"/>
      <c r="AJ166" s="1080"/>
      <c r="AK166" s="987">
        <f>ROUND((Y166+AE166)/T166/$V$5,0)*T166</f>
        <v>44</v>
      </c>
      <c r="AL166" s="1077"/>
      <c r="AM166" s="1081"/>
      <c r="AN166" s="1079"/>
      <c r="AO166" s="1078"/>
      <c r="AP166" s="1080"/>
      <c r="AQ166" s="987">
        <f>ROUND((Y166+AE166)/T166/$V$6,0)*T166</f>
        <v>44</v>
      </c>
      <c r="AR166" s="1077"/>
      <c r="AS166" s="1081"/>
      <c r="AT166" s="1082"/>
      <c r="AU166" s="1081"/>
      <c r="AV166" s="1080"/>
      <c r="AW166" s="987"/>
      <c r="AX166" s="1077"/>
      <c r="AY166" s="1078"/>
      <c r="AZ166" s="1079"/>
      <c r="BA166" s="1078"/>
      <c r="BB166" s="1080"/>
      <c r="BC166" s="997">
        <f>ROUND((AK166/T166)*$V$7,0)*T166</f>
        <v>12</v>
      </c>
      <c r="BD166" s="1077"/>
      <c r="BE166" s="1078"/>
      <c r="BF166" s="1079"/>
      <c r="BG166" s="1078"/>
      <c r="BH166" s="1080"/>
      <c r="BI166" s="997">
        <f>ROUND((AK166/T166)*$V$8,0)*T166</f>
        <v>12</v>
      </c>
      <c r="BJ166" s="1077"/>
      <c r="BK166" s="1078"/>
      <c r="BL166" s="1079"/>
      <c r="BM166" s="1078"/>
      <c r="BN166" s="1080"/>
      <c r="BO166" s="987">
        <f>T166*$V$9</f>
        <v>8</v>
      </c>
      <c r="BP166" s="1077"/>
      <c r="BQ166" s="1078"/>
      <c r="BR166" s="1079"/>
      <c r="BS166" s="1078"/>
      <c r="BT166" s="1080"/>
      <c r="BU166" s="987"/>
      <c r="BV166" s="1077"/>
      <c r="BW166" s="1078"/>
      <c r="BX166" s="1079"/>
      <c r="BY166" s="1078"/>
      <c r="BZ166" s="1080"/>
      <c r="CA166" s="1000"/>
      <c r="CB166" s="1001"/>
      <c r="GL166" s="634"/>
      <c r="GO166" s="634"/>
      <c r="GP166" s="634"/>
      <c r="GT166" s="634"/>
    </row>
    <row r="167" spans="1:208" ht="7.5" customHeight="1">
      <c r="A167" s="980"/>
      <c r="B167" s="2019"/>
      <c r="C167" s="2577"/>
      <c r="D167" s="2578"/>
      <c r="E167" s="2577"/>
      <c r="F167" s="2578"/>
      <c r="G167" s="2586" t="s">
        <v>338</v>
      </c>
      <c r="H167" s="2696"/>
      <c r="I167" s="2667">
        <v>122568</v>
      </c>
      <c r="J167" s="2589"/>
      <c r="K167" s="2705">
        <f>I167</f>
        <v>122568</v>
      </c>
      <c r="L167" s="2706"/>
      <c r="M167" s="2706"/>
      <c r="N167" s="2706"/>
      <c r="O167" s="2706"/>
      <c r="P167" s="2706"/>
      <c r="Q167" s="2707"/>
      <c r="R167" s="1056">
        <v>117</v>
      </c>
      <c r="S167" s="1057"/>
      <c r="T167" s="1058">
        <v>4</v>
      </c>
      <c r="U167" s="1057"/>
      <c r="V167" s="1059" t="s">
        <v>192</v>
      </c>
      <c r="W167" s="1060">
        <v>15</v>
      </c>
      <c r="X167" s="1061"/>
      <c r="Y167" s="1058">
        <f>T167*(W167+H3)</f>
        <v>88</v>
      </c>
      <c r="Z167" s="1063"/>
      <c r="AA167" s="1064"/>
      <c r="AB167" s="1065"/>
      <c r="AC167" s="1064"/>
      <c r="AD167" s="1066"/>
      <c r="AE167" s="1058"/>
      <c r="AF167" s="1063"/>
      <c r="AG167" s="1064"/>
      <c r="AH167" s="1065"/>
      <c r="AI167" s="1064"/>
      <c r="AJ167" s="1066"/>
      <c r="AK167" s="1100">
        <f>ROUND((Y167+AE167)/T167/$V$5,0)*T167</f>
        <v>44</v>
      </c>
      <c r="AL167" s="1063"/>
      <c r="AM167" s="1067"/>
      <c r="AN167" s="1065"/>
      <c r="AO167" s="1064"/>
      <c r="AP167" s="1066"/>
      <c r="AQ167" s="997">
        <f>ROUND((Y167+AE167)/T167/$V$6,0)*T167</f>
        <v>44</v>
      </c>
      <c r="AR167" s="1012"/>
      <c r="AS167" s="1016"/>
      <c r="AT167" s="1017"/>
      <c r="AU167" s="1016"/>
      <c r="AV167" s="1015"/>
      <c r="AW167" s="1058"/>
      <c r="AX167" s="1063"/>
      <c r="AY167" s="1064"/>
      <c r="AZ167" s="1065"/>
      <c r="BA167" s="1064"/>
      <c r="BB167" s="1066"/>
      <c r="BC167" s="997">
        <f>ROUND((AK167/T167)*$V$7,0)*T167</f>
        <v>12</v>
      </c>
      <c r="BD167" s="1063"/>
      <c r="BE167" s="1064"/>
      <c r="BF167" s="1065"/>
      <c r="BG167" s="1064"/>
      <c r="BH167" s="1066"/>
      <c r="BI167" s="997">
        <f>ROUND((AK167/T167)*$V$8,0)*T167</f>
        <v>12</v>
      </c>
      <c r="BJ167" s="1063"/>
      <c r="BK167" s="1064"/>
      <c r="BL167" s="1065"/>
      <c r="BM167" s="1064"/>
      <c r="BN167" s="1066"/>
      <c r="BO167" s="1058">
        <f>T167*$V$9</f>
        <v>8</v>
      </c>
      <c r="BP167" s="1063"/>
      <c r="BQ167" s="1064"/>
      <c r="BR167" s="1065"/>
      <c r="BS167" s="1064"/>
      <c r="BT167" s="1066"/>
      <c r="BU167" s="1058"/>
      <c r="BV167" s="1063"/>
      <c r="BW167" s="1064"/>
      <c r="BX167" s="1065"/>
      <c r="BY167" s="1064"/>
      <c r="BZ167" s="1066"/>
      <c r="CA167" s="1122"/>
      <c r="CB167" s="1123"/>
      <c r="GO167" s="634"/>
      <c r="GP167" s="634"/>
      <c r="GS167" s="634"/>
      <c r="GT167" s="634"/>
    </row>
    <row r="168" spans="1:208" s="634" customFormat="1" ht="7.5" customHeight="1">
      <c r="A168" s="1037"/>
      <c r="B168" s="2020"/>
      <c r="C168" s="2579"/>
      <c r="D168" s="2580"/>
      <c r="E168" s="2584"/>
      <c r="F168" s="2585"/>
      <c r="G168" s="2581" t="s">
        <v>142</v>
      </c>
      <c r="H168" s="2582"/>
      <c r="I168" s="2582"/>
      <c r="J168" s="2582"/>
      <c r="K168" s="2582"/>
      <c r="L168" s="2582"/>
      <c r="M168" s="2582"/>
      <c r="N168" s="2582"/>
      <c r="O168" s="2582"/>
      <c r="P168" s="2582"/>
      <c r="Q168" s="2583"/>
      <c r="R168" s="1039">
        <f>SUM(R166:R167)</f>
        <v>234</v>
      </c>
      <c r="S168" s="1040"/>
      <c r="T168" s="1041">
        <f>SUM(T166:T167)</f>
        <v>8</v>
      </c>
      <c r="U168" s="1040"/>
      <c r="V168" s="1042"/>
      <c r="W168" s="1043"/>
      <c r="X168" s="644"/>
      <c r="Y168" s="1041">
        <f>SUM(Y166:Y167)</f>
        <v>176</v>
      </c>
      <c r="Z168" s="1045"/>
      <c r="AA168" s="1046">
        <f>'3.1Cost by Sub-contractors'!L22</f>
        <v>61.62</v>
      </c>
      <c r="AB168" s="1047"/>
      <c r="AC168" s="1046">
        <f>Y168*AA168</f>
        <v>10845.119999999999</v>
      </c>
      <c r="AD168" s="1048"/>
      <c r="AE168" s="1041"/>
      <c r="AF168" s="1045"/>
      <c r="AG168" s="1046"/>
      <c r="AH168" s="1047"/>
      <c r="AI168" s="1046"/>
      <c r="AJ168" s="1048"/>
      <c r="AK168" s="1041">
        <f>SUM(AK166:AK167)</f>
        <v>88</v>
      </c>
      <c r="AL168" s="1045"/>
      <c r="AM168" s="2671" t="str">
        <f>'3.1Cost by Sub-contractors'!L24</f>
        <v>-</v>
      </c>
      <c r="AN168" s="2672"/>
      <c r="AO168" s="2671" t="str">
        <f>'3.1Cost by Sub-contractors'!L24</f>
        <v>-</v>
      </c>
      <c r="AP168" s="2672"/>
      <c r="AQ168" s="1041">
        <f>SUM(AQ166:AQ167)</f>
        <v>88</v>
      </c>
      <c r="AR168" s="1045"/>
      <c r="AS168" s="1046">
        <f>'3.1Cost by Sub-contractors'!L25</f>
        <v>15.96</v>
      </c>
      <c r="AT168" s="1047"/>
      <c r="AU168" s="1046">
        <f>AQ168*AS168</f>
        <v>1404.48</v>
      </c>
      <c r="AV168" s="1048"/>
      <c r="AW168" s="1041"/>
      <c r="AX168" s="1045"/>
      <c r="AY168" s="1046"/>
      <c r="AZ168" s="1047"/>
      <c r="BA168" s="1046"/>
      <c r="BB168" s="1048"/>
      <c r="BC168" s="1041">
        <f>SUM(BC166:BC167)</f>
        <v>24</v>
      </c>
      <c r="BD168" s="1045"/>
      <c r="BE168" s="1046">
        <f>'3.1Cost by Sub-contractors'!L27</f>
        <v>44.07</v>
      </c>
      <c r="BF168" s="1047"/>
      <c r="BG168" s="1046">
        <f>BC168*BE168</f>
        <v>1057.68</v>
      </c>
      <c r="BH168" s="1048"/>
      <c r="BI168" s="1041">
        <f>SUM(BI166:BI167)</f>
        <v>24</v>
      </c>
      <c r="BJ168" s="1045"/>
      <c r="BK168" s="1046">
        <f>'3.1Cost by Sub-contractors'!L28</f>
        <v>27.87</v>
      </c>
      <c r="BL168" s="1047"/>
      <c r="BM168" s="1046">
        <f>BI168*BK168</f>
        <v>668.88</v>
      </c>
      <c r="BN168" s="1048"/>
      <c r="BO168" s="1041">
        <f>SUM(BO166:BO167)</f>
        <v>16</v>
      </c>
      <c r="BP168" s="1045"/>
      <c r="BQ168" s="1046">
        <f>'3.1Cost by Sub-contractors'!L29</f>
        <v>118.81</v>
      </c>
      <c r="BR168" s="1047"/>
      <c r="BS168" s="1046">
        <f>BO168*BQ168</f>
        <v>1900.96</v>
      </c>
      <c r="BT168" s="1048"/>
      <c r="BU168" s="1041"/>
      <c r="BV168" s="1045"/>
      <c r="BW168" s="1046"/>
      <c r="BX168" s="1047"/>
      <c r="BY168" s="1046"/>
      <c r="BZ168" s="1048"/>
      <c r="CA168" s="1049"/>
      <c r="CB168" s="1050"/>
      <c r="CC168" s="633"/>
      <c r="CD168" s="633"/>
      <c r="CE168" s="633"/>
      <c r="CF168" s="633"/>
      <c r="CG168" s="633"/>
      <c r="CH168" s="633"/>
      <c r="CI168" s="633"/>
      <c r="CJ168" s="633"/>
      <c r="CK168" s="633"/>
      <c r="CL168" s="633"/>
      <c r="CM168" s="633"/>
      <c r="CN168" s="633"/>
      <c r="CO168" s="633"/>
      <c r="CP168" s="633"/>
      <c r="CQ168" s="633"/>
      <c r="CR168" s="633"/>
      <c r="CS168" s="633"/>
      <c r="CT168" s="633"/>
      <c r="CU168" s="633"/>
      <c r="CV168" s="633"/>
      <c r="CW168" s="633"/>
      <c r="CX168" s="633"/>
      <c r="CY168" s="633"/>
      <c r="CZ168" s="633"/>
      <c r="DA168" s="633"/>
      <c r="DB168" s="633"/>
      <c r="DC168" s="633"/>
      <c r="DD168" s="633"/>
      <c r="DE168" s="633"/>
      <c r="DF168" s="633"/>
      <c r="DG168" s="633"/>
      <c r="DH168" s="633"/>
      <c r="DI168" s="633"/>
      <c r="DJ168" s="633"/>
      <c r="DK168" s="633"/>
      <c r="DL168" s="633"/>
      <c r="DM168" s="633"/>
      <c r="DN168" s="633"/>
      <c r="DO168" s="633"/>
      <c r="DP168" s="633"/>
      <c r="DQ168" s="633"/>
      <c r="DR168" s="633"/>
      <c r="DS168" s="633"/>
      <c r="DT168" s="633"/>
      <c r="DU168" s="633"/>
      <c r="DV168" s="633"/>
      <c r="DW168" s="633"/>
      <c r="DX168" s="633"/>
      <c r="DY168" s="633"/>
      <c r="DZ168" s="633"/>
      <c r="EA168" s="633"/>
      <c r="EB168" s="633"/>
      <c r="EC168" s="633"/>
      <c r="ED168" s="633"/>
      <c r="EE168" s="633"/>
      <c r="EF168" s="633"/>
      <c r="EG168" s="633"/>
      <c r="EH168" s="633"/>
      <c r="EI168" s="633"/>
      <c r="EJ168" s="633"/>
      <c r="EK168" s="633"/>
      <c r="EL168" s="633"/>
      <c r="EM168" s="633"/>
      <c r="EN168" s="633"/>
      <c r="EO168" s="633"/>
      <c r="EP168" s="633"/>
      <c r="EQ168" s="633"/>
      <c r="ER168" s="633"/>
      <c r="ES168" s="633"/>
      <c r="ET168" s="633"/>
      <c r="EU168" s="633"/>
      <c r="EV168" s="633"/>
      <c r="EW168" s="633"/>
      <c r="EX168" s="633"/>
      <c r="EY168" s="633"/>
      <c r="EZ168" s="633"/>
      <c r="FA168" s="633"/>
      <c r="FB168" s="633"/>
      <c r="FC168" s="633"/>
      <c r="FD168" s="633"/>
      <c r="FE168" s="633"/>
      <c r="FF168" s="633"/>
      <c r="FG168" s="633"/>
      <c r="FH168" s="633"/>
      <c r="FI168" s="633"/>
      <c r="FJ168" s="633"/>
      <c r="FK168" s="633"/>
      <c r="FL168" s="633"/>
      <c r="FM168" s="633"/>
      <c r="FN168" s="633"/>
      <c r="FO168" s="633"/>
      <c r="FP168" s="633"/>
      <c r="FQ168" s="633"/>
      <c r="FR168" s="633"/>
      <c r="FS168" s="633"/>
      <c r="FT168" s="633"/>
      <c r="FU168" s="633"/>
      <c r="FV168" s="633"/>
      <c r="FW168" s="633"/>
      <c r="FX168" s="633"/>
      <c r="FY168" s="633"/>
      <c r="FZ168" s="633"/>
      <c r="GA168" s="633"/>
      <c r="GB168" s="633"/>
      <c r="GC168" s="633"/>
      <c r="GD168" s="633"/>
      <c r="GE168" s="633"/>
      <c r="GF168" s="633"/>
      <c r="GG168" s="633"/>
      <c r="GH168" s="633"/>
      <c r="GI168" s="633"/>
      <c r="GJ168" s="633"/>
      <c r="GK168" s="633"/>
      <c r="GL168" s="633"/>
      <c r="GO168" s="635"/>
      <c r="GP168" s="635"/>
      <c r="GQ168" s="633"/>
      <c r="GR168" s="633"/>
      <c r="GS168" s="633"/>
      <c r="GT168" s="633"/>
      <c r="GU168" s="633"/>
    </row>
    <row r="169" spans="1:208" ht="7.5" customHeight="1">
      <c r="A169" s="980"/>
      <c r="B169" s="2019"/>
      <c r="C169" s="2615" t="str">
        <f>'4.1Plan'!C365</f>
        <v>PKGA5</v>
      </c>
      <c r="D169" s="2616"/>
      <c r="E169" s="2575" t="str">
        <f>'4.1Plan'!D365</f>
        <v>MLA5-1</v>
      </c>
      <c r="F169" s="2576"/>
      <c r="G169" s="2699" t="s">
        <v>339</v>
      </c>
      <c r="H169" s="2700"/>
      <c r="I169" s="2708">
        <v>128948</v>
      </c>
      <c r="J169" s="2709"/>
      <c r="K169" s="2710">
        <f>I169</f>
        <v>128948</v>
      </c>
      <c r="L169" s="2711"/>
      <c r="M169" s="2711"/>
      <c r="N169" s="2711"/>
      <c r="O169" s="2711"/>
      <c r="P169" s="2711"/>
      <c r="Q169" s="2712"/>
      <c r="R169" s="1022">
        <v>187</v>
      </c>
      <c r="S169" s="1023"/>
      <c r="T169" s="1083">
        <v>6</v>
      </c>
      <c r="U169" s="1084"/>
      <c r="V169" s="1085" t="s">
        <v>192</v>
      </c>
      <c r="W169" s="1086">
        <v>28</v>
      </c>
      <c r="X169" s="1087"/>
      <c r="Y169" s="1083">
        <f>T169*(W169+H3)</f>
        <v>210</v>
      </c>
      <c r="Z169" s="1089"/>
      <c r="AA169" s="1090"/>
      <c r="AB169" s="1091"/>
      <c r="AC169" s="1090"/>
      <c r="AD169" s="1092"/>
      <c r="AE169" s="1083"/>
      <c r="AF169" s="1089"/>
      <c r="AG169" s="1090"/>
      <c r="AH169" s="1091"/>
      <c r="AI169" s="1090"/>
      <c r="AJ169" s="1092"/>
      <c r="AK169" s="987">
        <f>ROUND((Y169+AE169)/T169/$V$5,0)*T169</f>
        <v>108</v>
      </c>
      <c r="AL169" s="1077"/>
      <c r="AM169" s="1081"/>
      <c r="AN169" s="1079"/>
      <c r="AO169" s="1078"/>
      <c r="AP169" s="1080"/>
      <c r="AQ169" s="987">
        <f>ROUND((Y169+AE169)/T169/$V$6,0)*T169</f>
        <v>108</v>
      </c>
      <c r="AR169" s="1077"/>
      <c r="AS169" s="1081"/>
      <c r="AT169" s="1082"/>
      <c r="AU169" s="1081"/>
      <c r="AV169" s="1080"/>
      <c r="AW169" s="1083"/>
      <c r="AX169" s="1089"/>
      <c r="AY169" s="1090"/>
      <c r="AZ169" s="1091"/>
      <c r="BA169" s="1090"/>
      <c r="BB169" s="1092"/>
      <c r="BC169" s="997">
        <f>ROUND((AK169/T169)*$V$7,0)*T169</f>
        <v>30</v>
      </c>
      <c r="BD169" s="1089"/>
      <c r="BE169" s="1090"/>
      <c r="BF169" s="1091"/>
      <c r="BG169" s="1090"/>
      <c r="BH169" s="1092"/>
      <c r="BI169" s="997">
        <f>ROUND((AK169/T169)*$V$8,0)*T169</f>
        <v>30</v>
      </c>
      <c r="BJ169" s="1089"/>
      <c r="BK169" s="1090"/>
      <c r="BL169" s="1091"/>
      <c r="BM169" s="1090"/>
      <c r="BN169" s="1092"/>
      <c r="BO169" s="997">
        <f>T169*$V$9</f>
        <v>12</v>
      </c>
      <c r="BP169" s="1089"/>
      <c r="BQ169" s="1090"/>
      <c r="BR169" s="1091"/>
      <c r="BS169" s="1090"/>
      <c r="BT169" s="1092"/>
      <c r="BU169" s="1083"/>
      <c r="BV169" s="1089"/>
      <c r="BW169" s="1090"/>
      <c r="BX169" s="1091"/>
      <c r="BY169" s="1090"/>
      <c r="BZ169" s="1092"/>
      <c r="CA169" s="1049"/>
      <c r="CB169" s="1050"/>
      <c r="GS169" s="634"/>
      <c r="GT169" s="634"/>
    </row>
    <row r="170" spans="1:208" s="634" customFormat="1" ht="7.5" customHeight="1">
      <c r="A170" s="1070"/>
      <c r="B170" s="2021"/>
      <c r="C170" s="2579"/>
      <c r="D170" s="2580"/>
      <c r="E170" s="2584"/>
      <c r="F170" s="2585"/>
      <c r="G170" s="2581" t="s">
        <v>142</v>
      </c>
      <c r="H170" s="2582"/>
      <c r="I170" s="2582"/>
      <c r="J170" s="2582"/>
      <c r="K170" s="2582"/>
      <c r="L170" s="2582"/>
      <c r="M170" s="2582"/>
      <c r="N170" s="2582"/>
      <c r="O170" s="2582"/>
      <c r="P170" s="2582"/>
      <c r="Q170" s="2583"/>
      <c r="R170" s="1039">
        <f>R169</f>
        <v>187</v>
      </c>
      <c r="S170" s="1040"/>
      <c r="T170" s="1041">
        <f>T169</f>
        <v>6</v>
      </c>
      <c r="U170" s="1040"/>
      <c r="V170" s="1042"/>
      <c r="W170" s="1043"/>
      <c r="X170" s="644"/>
      <c r="Y170" s="1041">
        <f>Y169</f>
        <v>210</v>
      </c>
      <c r="Z170" s="1045"/>
      <c r="AA170" s="1046">
        <f>'3.1Cost by Sub-contractors'!L22</f>
        <v>61.62</v>
      </c>
      <c r="AB170" s="1047"/>
      <c r="AC170" s="1046">
        <f>Y170*AA170</f>
        <v>12940.199999999999</v>
      </c>
      <c r="AD170" s="1048"/>
      <c r="AE170" s="1041"/>
      <c r="AF170" s="1045"/>
      <c r="AG170" s="1046"/>
      <c r="AH170" s="1047"/>
      <c r="AI170" s="1046"/>
      <c r="AJ170" s="1048"/>
      <c r="AK170" s="1041">
        <f>AK169</f>
        <v>108</v>
      </c>
      <c r="AL170" s="1045"/>
      <c r="AM170" s="2671" t="str">
        <f>'3.1Cost by Sub-contractors'!L24</f>
        <v>-</v>
      </c>
      <c r="AN170" s="2672"/>
      <c r="AO170" s="2671" t="str">
        <f>'3.1Cost by Sub-contractors'!L24</f>
        <v>-</v>
      </c>
      <c r="AP170" s="2672"/>
      <c r="AQ170" s="1041">
        <f>AQ169</f>
        <v>108</v>
      </c>
      <c r="AR170" s="1045"/>
      <c r="AS170" s="1046">
        <f>'3.1Cost by Sub-contractors'!L25</f>
        <v>15.96</v>
      </c>
      <c r="AT170" s="1047"/>
      <c r="AU170" s="1046">
        <f>AQ170*AS170</f>
        <v>1723.68</v>
      </c>
      <c r="AV170" s="1048"/>
      <c r="AW170" s="1041"/>
      <c r="AX170" s="1045"/>
      <c r="AY170" s="1046"/>
      <c r="AZ170" s="1047"/>
      <c r="BA170" s="1046"/>
      <c r="BB170" s="1048"/>
      <c r="BC170" s="1041">
        <f>BC169</f>
        <v>30</v>
      </c>
      <c r="BD170" s="1045"/>
      <c r="BE170" s="1046">
        <f>'3.1Cost by Sub-contractors'!L27</f>
        <v>44.07</v>
      </c>
      <c r="BF170" s="1047"/>
      <c r="BG170" s="1046">
        <f>BC170*BE170</f>
        <v>1322.1</v>
      </c>
      <c r="BH170" s="1048"/>
      <c r="BI170" s="1041">
        <f>BI169</f>
        <v>30</v>
      </c>
      <c r="BJ170" s="1045"/>
      <c r="BK170" s="1046">
        <f>'3.1Cost by Sub-contractors'!L28</f>
        <v>27.87</v>
      </c>
      <c r="BL170" s="1047"/>
      <c r="BM170" s="1046">
        <f>BI170*BK170</f>
        <v>836.1</v>
      </c>
      <c r="BN170" s="1048"/>
      <c r="BO170" s="1041">
        <f>BO169</f>
        <v>12</v>
      </c>
      <c r="BP170" s="1045"/>
      <c r="BQ170" s="1046">
        <f>'3.1Cost by Sub-contractors'!L29</f>
        <v>118.81</v>
      </c>
      <c r="BR170" s="1047"/>
      <c r="BS170" s="1046">
        <f>BO170*BQ170</f>
        <v>1425.72</v>
      </c>
      <c r="BT170" s="1048"/>
      <c r="BU170" s="1041"/>
      <c r="BV170" s="1045"/>
      <c r="BW170" s="1046"/>
      <c r="BX170" s="1047"/>
      <c r="BY170" s="1046"/>
      <c r="BZ170" s="1048"/>
      <c r="CA170" s="1049"/>
      <c r="CB170" s="1050"/>
      <c r="CC170" s="633"/>
      <c r="CD170" s="633"/>
      <c r="CE170" s="633"/>
      <c r="CF170" s="633"/>
      <c r="CG170" s="633"/>
      <c r="CH170" s="633"/>
      <c r="CI170" s="633"/>
      <c r="CJ170" s="633"/>
      <c r="CK170" s="633"/>
      <c r="CL170" s="633"/>
      <c r="CM170" s="633"/>
      <c r="CN170" s="633"/>
      <c r="CO170" s="633"/>
      <c r="CP170" s="633"/>
      <c r="CQ170" s="633"/>
      <c r="CR170" s="633"/>
      <c r="CS170" s="633"/>
      <c r="CT170" s="633"/>
      <c r="CU170" s="633"/>
      <c r="CV170" s="633"/>
      <c r="CW170" s="633"/>
      <c r="CX170" s="633"/>
      <c r="CY170" s="633"/>
      <c r="CZ170" s="633"/>
      <c r="DA170" s="633"/>
      <c r="DB170" s="633"/>
      <c r="DC170" s="633"/>
      <c r="DD170" s="633"/>
      <c r="DE170" s="633"/>
      <c r="DF170" s="633"/>
      <c r="DG170" s="633"/>
      <c r="DH170" s="633"/>
      <c r="DI170" s="633"/>
      <c r="DJ170" s="633"/>
      <c r="DK170" s="633"/>
      <c r="DL170" s="633"/>
      <c r="DM170" s="633"/>
      <c r="DN170" s="633"/>
      <c r="DO170" s="633"/>
      <c r="DP170" s="633"/>
      <c r="DQ170" s="633"/>
      <c r="DR170" s="633"/>
      <c r="DS170" s="633"/>
      <c r="DT170" s="633"/>
      <c r="DU170" s="633"/>
      <c r="DV170" s="633"/>
      <c r="DW170" s="633"/>
      <c r="DX170" s="633"/>
      <c r="DY170" s="633"/>
      <c r="DZ170" s="633"/>
      <c r="EA170" s="633"/>
      <c r="EB170" s="633"/>
      <c r="EC170" s="633"/>
      <c r="ED170" s="633"/>
      <c r="EE170" s="633"/>
      <c r="EF170" s="633"/>
      <c r="EG170" s="633"/>
      <c r="EH170" s="633"/>
      <c r="EI170" s="633"/>
      <c r="EJ170" s="633"/>
      <c r="EK170" s="633"/>
      <c r="EL170" s="633"/>
      <c r="EM170" s="633"/>
      <c r="EN170" s="633"/>
      <c r="EO170" s="633"/>
      <c r="EP170" s="633"/>
      <c r="EQ170" s="633"/>
      <c r="ER170" s="633"/>
      <c r="ES170" s="633"/>
      <c r="ET170" s="633"/>
      <c r="EU170" s="633"/>
      <c r="EV170" s="633"/>
      <c r="EW170" s="633"/>
      <c r="EX170" s="633"/>
      <c r="EY170" s="633"/>
      <c r="EZ170" s="633"/>
      <c r="FA170" s="633"/>
      <c r="FB170" s="633"/>
      <c r="FC170" s="633"/>
      <c r="FD170" s="633"/>
      <c r="FE170" s="633"/>
      <c r="FF170" s="633"/>
      <c r="FG170" s="633"/>
      <c r="FH170" s="633"/>
      <c r="FI170" s="633"/>
      <c r="FJ170" s="633"/>
      <c r="FK170" s="633"/>
      <c r="FL170" s="633"/>
      <c r="FM170" s="633"/>
      <c r="FN170" s="633"/>
      <c r="FO170" s="633"/>
      <c r="FP170" s="633"/>
      <c r="FQ170" s="633"/>
      <c r="FR170" s="633"/>
      <c r="FS170" s="633"/>
      <c r="FT170" s="633"/>
      <c r="FU170" s="633"/>
      <c r="FV170" s="633"/>
      <c r="FW170" s="633"/>
      <c r="FX170" s="633"/>
      <c r="FY170" s="633"/>
      <c r="FZ170" s="633"/>
      <c r="GA170" s="633"/>
      <c r="GB170" s="633"/>
      <c r="GC170" s="633"/>
      <c r="GD170" s="633"/>
      <c r="GE170" s="633"/>
      <c r="GF170" s="633"/>
      <c r="GG170" s="633"/>
      <c r="GH170" s="633"/>
      <c r="GI170" s="633"/>
      <c r="GJ170" s="633"/>
      <c r="GK170" s="633"/>
      <c r="GL170" s="633"/>
      <c r="GO170" s="633"/>
      <c r="GP170" s="633"/>
      <c r="GQ170" s="633"/>
      <c r="GR170" s="633"/>
      <c r="GS170" s="633"/>
      <c r="GT170" s="633"/>
      <c r="GV170" s="633"/>
      <c r="GZ170" s="633"/>
    </row>
    <row r="171" spans="1:208" ht="7.5" customHeight="1">
      <c r="A171" s="2023"/>
      <c r="B171" s="2660" t="s">
        <v>340</v>
      </c>
      <c r="C171" s="2660"/>
      <c r="D171" s="2660"/>
      <c r="E171" s="2660"/>
      <c r="F171" s="2660"/>
      <c r="G171" s="2660"/>
      <c r="H171" s="2660"/>
      <c r="I171" s="2660"/>
      <c r="J171" s="2660"/>
      <c r="K171" s="2660"/>
      <c r="L171" s="2660"/>
      <c r="M171" s="2660"/>
      <c r="N171" s="2660"/>
      <c r="O171" s="2660"/>
      <c r="P171" s="2660"/>
      <c r="Q171" s="2660"/>
      <c r="R171" s="2660"/>
      <c r="S171" s="2660"/>
      <c r="T171" s="2660"/>
      <c r="U171" s="2660"/>
      <c r="V171" s="2660"/>
      <c r="W171" s="2660"/>
      <c r="X171" s="2660"/>
      <c r="Y171" s="2660"/>
      <c r="Z171" s="2660"/>
      <c r="AA171" s="2660"/>
      <c r="AB171" s="2660"/>
      <c r="AC171" s="2660"/>
      <c r="AD171" s="2660"/>
      <c r="AE171" s="2660"/>
      <c r="AF171" s="2660"/>
      <c r="AG171" s="2660"/>
      <c r="AH171" s="2660"/>
      <c r="AI171" s="2660"/>
      <c r="AJ171" s="2660"/>
      <c r="AK171" s="2660"/>
      <c r="AL171" s="2660"/>
      <c r="AM171" s="2660"/>
      <c r="AN171" s="2660"/>
      <c r="AO171" s="2660"/>
      <c r="AP171" s="2660"/>
      <c r="AQ171" s="2660"/>
      <c r="AR171" s="2660"/>
      <c r="AS171" s="2660"/>
      <c r="AT171" s="2660"/>
      <c r="AU171" s="2660"/>
      <c r="AV171" s="2660"/>
      <c r="AW171" s="2660"/>
      <c r="AX171" s="2660"/>
      <c r="AY171" s="2660"/>
      <c r="AZ171" s="2660"/>
      <c r="BA171" s="2660"/>
      <c r="BB171" s="2660"/>
      <c r="BC171" s="2660"/>
      <c r="BD171" s="2660"/>
      <c r="BE171" s="2660"/>
      <c r="BF171" s="2660"/>
      <c r="BG171" s="2660"/>
      <c r="BH171" s="2660"/>
      <c r="BI171" s="2660"/>
      <c r="BJ171" s="2660"/>
      <c r="BK171" s="2660"/>
      <c r="BL171" s="2660"/>
      <c r="BM171" s="2660"/>
      <c r="BN171" s="2660"/>
      <c r="BO171" s="2660"/>
      <c r="BP171" s="2660"/>
      <c r="BQ171" s="2660"/>
      <c r="BR171" s="2660"/>
      <c r="BS171" s="2660"/>
      <c r="BT171" s="2660"/>
      <c r="BU171" s="2660"/>
      <c r="BV171" s="2660"/>
      <c r="BW171" s="2660"/>
      <c r="BX171" s="2660"/>
      <c r="BY171" s="2660"/>
      <c r="BZ171" s="2660"/>
      <c r="CA171" s="2660"/>
      <c r="CB171" s="2661"/>
      <c r="GQ171" s="634"/>
      <c r="GR171" s="634"/>
      <c r="GS171" s="634"/>
      <c r="GT171" s="634"/>
    </row>
    <row r="172" spans="1:208" ht="7.5" customHeight="1">
      <c r="A172" s="980"/>
      <c r="B172" s="1147" t="str">
        <f>'4.1Plan'!B6</f>
        <v>Danang</v>
      </c>
      <c r="C172" s="2571" t="str">
        <f>'4.1Plan'!C6</f>
        <v>PKG01</v>
      </c>
      <c r="D172" s="2572"/>
      <c r="E172" s="2573" t="str">
        <f>'4.1Plan'!D6</f>
        <v>ML01-1</v>
      </c>
      <c r="F172" s="2574"/>
      <c r="G172" s="2662" t="s">
        <v>341</v>
      </c>
      <c r="H172" s="2663"/>
      <c r="I172" s="2701" t="s">
        <v>320</v>
      </c>
      <c r="J172" s="2678"/>
      <c r="K172" s="2702" t="str">
        <f>I172</f>
        <v>KM000+000</v>
      </c>
      <c r="L172" s="2703"/>
      <c r="M172" s="2703"/>
      <c r="N172" s="2703"/>
      <c r="O172" s="2703"/>
      <c r="P172" s="2703"/>
      <c r="Q172" s="2704"/>
      <c r="R172" s="985">
        <v>66.150000000000006</v>
      </c>
      <c r="S172" s="986"/>
      <c r="T172" s="987">
        <v>3</v>
      </c>
      <c r="U172" s="988"/>
      <c r="V172" s="989" t="s">
        <v>192</v>
      </c>
      <c r="W172" s="990">
        <v>24</v>
      </c>
      <c r="X172" s="991"/>
      <c r="Y172" s="1148">
        <f>T172*(W172+H3)</f>
        <v>93</v>
      </c>
      <c r="Z172" s="1149"/>
      <c r="AA172" s="1150"/>
      <c r="AB172" s="1151"/>
      <c r="AC172" s="1149"/>
      <c r="AD172" s="1152"/>
      <c r="AE172" s="1148"/>
      <c r="AF172" s="1149"/>
      <c r="AG172" s="1150"/>
      <c r="AH172" s="1151"/>
      <c r="AI172" s="1149"/>
      <c r="AJ172" s="1153"/>
      <c r="AK172" s="987">
        <f>ROUND((Y172+AE172)/T172/$V$5,0)*T172</f>
        <v>48</v>
      </c>
      <c r="AL172" s="1077"/>
      <c r="AM172" s="1081"/>
      <c r="AN172" s="1079"/>
      <c r="AO172" s="1078"/>
      <c r="AP172" s="1080"/>
      <c r="AQ172" s="987">
        <f>ROUND((Y172+AE172)/T172/$V$6,0)*T172</f>
        <v>48</v>
      </c>
      <c r="AR172" s="1077"/>
      <c r="AS172" s="1081"/>
      <c r="AT172" s="1082"/>
      <c r="AU172" s="1081"/>
      <c r="AV172" s="1080"/>
      <c r="AW172" s="1154"/>
      <c r="AX172" s="1155"/>
      <c r="AY172" s="1156"/>
      <c r="AZ172" s="1157"/>
      <c r="BA172" s="1155"/>
      <c r="BB172" s="1153"/>
      <c r="BC172" s="997">
        <f>ROUND((AK172/T172)*$V$7,0)*T172</f>
        <v>12</v>
      </c>
      <c r="BD172" s="1155"/>
      <c r="BE172" s="1156"/>
      <c r="BF172" s="1157"/>
      <c r="BG172" s="1155"/>
      <c r="BH172" s="1153"/>
      <c r="BI172" s="997">
        <f>ROUND((AK172/T172)*$V$8,0)*T172</f>
        <v>12</v>
      </c>
      <c r="BJ172" s="1155"/>
      <c r="BK172" s="1156"/>
      <c r="BL172" s="1157"/>
      <c r="BM172" s="1155"/>
      <c r="BN172" s="1153"/>
      <c r="BO172" s="997">
        <f>T172*$V$9</f>
        <v>6</v>
      </c>
      <c r="BP172" s="1155"/>
      <c r="BQ172" s="1156"/>
      <c r="BR172" s="1157"/>
      <c r="BS172" s="1155"/>
      <c r="BT172" s="1153"/>
      <c r="BU172" s="1154"/>
      <c r="BV172" s="1155"/>
      <c r="BW172" s="1156"/>
      <c r="BX172" s="1157"/>
      <c r="BY172" s="1155"/>
      <c r="BZ172" s="1153"/>
      <c r="CA172" s="1055"/>
      <c r="CB172" s="984" t="s">
        <v>342</v>
      </c>
      <c r="GU172" s="634"/>
      <c r="GV172" s="634"/>
      <c r="GW172" s="634"/>
      <c r="GX172" s="634"/>
      <c r="GZ172" s="634"/>
    </row>
    <row r="173" spans="1:208" ht="7.5" customHeight="1">
      <c r="A173" s="980"/>
      <c r="B173" s="1147"/>
      <c r="C173" s="2571"/>
      <c r="D173" s="2572"/>
      <c r="E173" s="2573"/>
      <c r="F173" s="2574"/>
      <c r="G173" s="2586" t="s">
        <v>343</v>
      </c>
      <c r="H173" s="2587"/>
      <c r="I173" s="2727" t="s">
        <v>320</v>
      </c>
      <c r="J173" s="2589"/>
      <c r="K173" s="2705" t="str">
        <f>I173</f>
        <v>KM000+000</v>
      </c>
      <c r="L173" s="2706"/>
      <c r="M173" s="2706"/>
      <c r="N173" s="2706"/>
      <c r="O173" s="2706"/>
      <c r="P173" s="2706"/>
      <c r="Q173" s="2707"/>
      <c r="R173" s="1056">
        <v>40.15</v>
      </c>
      <c r="S173" s="1057"/>
      <c r="T173" s="1024">
        <v>2</v>
      </c>
      <c r="U173" s="1023"/>
      <c r="V173" s="1025" t="s">
        <v>192</v>
      </c>
      <c r="W173" s="1026">
        <v>16</v>
      </c>
      <c r="X173" s="1027"/>
      <c r="Y173" s="1158">
        <f>T173*(W173+H3)</f>
        <v>46</v>
      </c>
      <c r="Z173" s="1159"/>
      <c r="AA173" s="1160"/>
      <c r="AB173" s="1161"/>
      <c r="AC173" s="1159"/>
      <c r="AD173" s="1162"/>
      <c r="AE173" s="1158"/>
      <c r="AF173" s="1159"/>
      <c r="AG173" s="1160"/>
      <c r="AH173" s="1161"/>
      <c r="AI173" s="1159"/>
      <c r="AJ173" s="1163"/>
      <c r="AK173" s="1100">
        <f>ROUND((Y173+AE173)/T173/$V$5,0)*T173</f>
        <v>24</v>
      </c>
      <c r="AL173" s="1063"/>
      <c r="AM173" s="1067"/>
      <c r="AN173" s="1065"/>
      <c r="AO173" s="1064"/>
      <c r="AP173" s="1066"/>
      <c r="AQ173" s="997">
        <f>ROUND((Y173+AE173)/T173/$V$6,0)*T173</f>
        <v>24</v>
      </c>
      <c r="AR173" s="1012"/>
      <c r="AS173" s="1016"/>
      <c r="AT173" s="1017"/>
      <c r="AU173" s="1016"/>
      <c r="AV173" s="1015"/>
      <c r="AW173" s="1164"/>
      <c r="AX173" s="1165"/>
      <c r="AY173" s="1166"/>
      <c r="AZ173" s="1167"/>
      <c r="BA173" s="1165"/>
      <c r="BB173" s="1163"/>
      <c r="BC173" s="997">
        <f>ROUND((AK173/T173)*$V$7,0)*T173</f>
        <v>6</v>
      </c>
      <c r="BD173" s="1165"/>
      <c r="BE173" s="1166"/>
      <c r="BF173" s="1167"/>
      <c r="BG173" s="1165"/>
      <c r="BH173" s="1163"/>
      <c r="BI173" s="997">
        <f>ROUND((AK173/T173)*$V$8,0)*T173</f>
        <v>6</v>
      </c>
      <c r="BJ173" s="1165"/>
      <c r="BK173" s="1166"/>
      <c r="BL173" s="1167"/>
      <c r="BM173" s="1165"/>
      <c r="BN173" s="1163"/>
      <c r="BO173" s="997">
        <f>T173*$V$9</f>
        <v>4</v>
      </c>
      <c r="BP173" s="1165"/>
      <c r="BQ173" s="1166"/>
      <c r="BR173" s="1167"/>
      <c r="BS173" s="1165"/>
      <c r="BT173" s="1163"/>
      <c r="BU173" s="1164"/>
      <c r="BV173" s="1165"/>
      <c r="BW173" s="1166"/>
      <c r="BX173" s="1167"/>
      <c r="BY173" s="1165"/>
      <c r="BZ173" s="1163"/>
      <c r="CA173" s="1035"/>
      <c r="CB173" s="1036" t="s">
        <v>342</v>
      </c>
      <c r="GQ173" s="634"/>
      <c r="GR173" s="634"/>
      <c r="GS173" s="634"/>
      <c r="GT173" s="634"/>
    </row>
    <row r="174" spans="1:208" s="634" customFormat="1" ht="7.5" customHeight="1">
      <c r="A174" s="1070"/>
      <c r="B174" s="1168"/>
      <c r="C174" s="2577"/>
      <c r="D174" s="2578"/>
      <c r="E174" s="2584"/>
      <c r="F174" s="2585"/>
      <c r="G174" s="2581" t="s">
        <v>142</v>
      </c>
      <c r="H174" s="2582"/>
      <c r="I174" s="2582"/>
      <c r="J174" s="2582"/>
      <c r="K174" s="2582"/>
      <c r="L174" s="2582"/>
      <c r="M174" s="2582"/>
      <c r="N174" s="2582"/>
      <c r="O174" s="2582"/>
      <c r="P174" s="2582"/>
      <c r="Q174" s="2583"/>
      <c r="R174" s="1039">
        <f>SUM(R172:R173)</f>
        <v>106.30000000000001</v>
      </c>
      <c r="S174" s="1040"/>
      <c r="T174" s="1041">
        <f>SUM(T172:T173)</f>
        <v>5</v>
      </c>
      <c r="U174" s="1040"/>
      <c r="V174" s="1042"/>
      <c r="W174" s="1043"/>
      <c r="X174" s="644"/>
      <c r="Y174" s="1169">
        <f>SUM(Y172:Y173)</f>
        <v>139</v>
      </c>
      <c r="Z174" s="1170"/>
      <c r="AA174" s="1171">
        <f>'3.1Cost by Sub-contractors'!L22</f>
        <v>61.62</v>
      </c>
      <c r="AB174" s="1172"/>
      <c r="AC174" s="1046">
        <f>Y174*AA174</f>
        <v>8565.18</v>
      </c>
      <c r="AD174" s="1173"/>
      <c r="AE174" s="1169"/>
      <c r="AF174" s="1170"/>
      <c r="AG174" s="1171"/>
      <c r="AH174" s="1172"/>
      <c r="AI174" s="1046"/>
      <c r="AJ174" s="1173"/>
      <c r="AK174" s="1169">
        <f>SUM(AK172:AK173)</f>
        <v>72</v>
      </c>
      <c r="AL174" s="1170"/>
      <c r="AM174" s="2725" t="str">
        <f>'3.1Cost by Sub-contractors'!L24</f>
        <v>-</v>
      </c>
      <c r="AN174" s="2726"/>
      <c r="AO174" s="2725" t="str">
        <f>'3.1Cost by Sub-contractors'!L24</f>
        <v>-</v>
      </c>
      <c r="AP174" s="2726"/>
      <c r="AQ174" s="1169">
        <f>SUM(AQ172:AQ173)</f>
        <v>72</v>
      </c>
      <c r="AR174" s="1170"/>
      <c r="AS174" s="1171">
        <f>'3.1Cost by Sub-contractors'!L25</f>
        <v>15.96</v>
      </c>
      <c r="AT174" s="1172"/>
      <c r="AU174" s="1046">
        <f>AQ174*AS174</f>
        <v>1149.1200000000001</v>
      </c>
      <c r="AV174" s="1173"/>
      <c r="AW174" s="1169"/>
      <c r="AX174" s="1170"/>
      <c r="AY174" s="1171"/>
      <c r="AZ174" s="1172"/>
      <c r="BA174" s="1046"/>
      <c r="BB174" s="1173"/>
      <c r="BC174" s="1169">
        <f>SUM(BC172:BC173)</f>
        <v>18</v>
      </c>
      <c r="BD174" s="1170"/>
      <c r="BE174" s="1171">
        <f>'3.1Cost by Sub-contractors'!L27</f>
        <v>44.07</v>
      </c>
      <c r="BF174" s="1172"/>
      <c r="BG174" s="1046">
        <f>BC174*BE174</f>
        <v>793.26</v>
      </c>
      <c r="BH174" s="1173"/>
      <c r="BI174" s="1169">
        <f>SUM(BI172:BI173)</f>
        <v>18</v>
      </c>
      <c r="BJ174" s="1170"/>
      <c r="BK174" s="1171">
        <f>'3.1Cost by Sub-contractors'!L28</f>
        <v>27.87</v>
      </c>
      <c r="BL174" s="1172"/>
      <c r="BM174" s="1046">
        <f>BI174*BK174</f>
        <v>501.66</v>
      </c>
      <c r="BN174" s="1173"/>
      <c r="BO174" s="1169">
        <f>SUM(BO172:BO173)</f>
        <v>10</v>
      </c>
      <c r="BP174" s="1170"/>
      <c r="BQ174" s="1171">
        <f>'3.1Cost by Sub-contractors'!L29</f>
        <v>118.81</v>
      </c>
      <c r="BR174" s="1172"/>
      <c r="BS174" s="1046">
        <f>BO174*BQ174</f>
        <v>1188.0999999999999</v>
      </c>
      <c r="BT174" s="1173"/>
      <c r="BU174" s="1169"/>
      <c r="BV174" s="1170"/>
      <c r="BW174" s="1171"/>
      <c r="BX174" s="1172"/>
      <c r="BY174" s="1046"/>
      <c r="BZ174" s="1173"/>
      <c r="CA174" s="1049"/>
      <c r="CB174" s="1050"/>
      <c r="CC174" s="633"/>
      <c r="CD174" s="633"/>
      <c r="CE174" s="633"/>
      <c r="CF174" s="633"/>
      <c r="CG174" s="633"/>
      <c r="CH174" s="633"/>
      <c r="CI174" s="633"/>
      <c r="CJ174" s="633"/>
      <c r="CK174" s="633"/>
      <c r="CL174" s="633"/>
      <c r="CM174" s="633"/>
      <c r="CN174" s="633"/>
      <c r="CO174" s="633"/>
      <c r="CP174" s="633"/>
      <c r="CQ174" s="633"/>
      <c r="CR174" s="633"/>
      <c r="CS174" s="633"/>
      <c r="CT174" s="633"/>
      <c r="CU174" s="633"/>
      <c r="CV174" s="633"/>
      <c r="CW174" s="633"/>
      <c r="CX174" s="633"/>
      <c r="CY174" s="633"/>
      <c r="CZ174" s="633"/>
      <c r="DA174" s="633"/>
      <c r="DB174" s="633"/>
      <c r="DC174" s="633"/>
      <c r="DD174" s="633"/>
      <c r="DE174" s="633"/>
      <c r="DF174" s="633"/>
      <c r="DG174" s="633"/>
      <c r="DH174" s="633"/>
      <c r="DI174" s="633"/>
      <c r="DJ174" s="633"/>
      <c r="DK174" s="633"/>
      <c r="DL174" s="633"/>
      <c r="DM174" s="633"/>
      <c r="DN174" s="633"/>
      <c r="DO174" s="633"/>
      <c r="DP174" s="633"/>
      <c r="DQ174" s="633"/>
      <c r="DR174" s="633"/>
      <c r="DS174" s="633"/>
      <c r="DT174" s="633"/>
      <c r="DU174" s="633"/>
      <c r="DV174" s="633"/>
      <c r="DW174" s="633"/>
      <c r="DX174" s="633"/>
      <c r="DY174" s="633"/>
      <c r="DZ174" s="633"/>
      <c r="EA174" s="633"/>
      <c r="EB174" s="633"/>
      <c r="EC174" s="633"/>
      <c r="ED174" s="633"/>
      <c r="EE174" s="633"/>
      <c r="EF174" s="633"/>
      <c r="EG174" s="633"/>
      <c r="EH174" s="633"/>
      <c r="EI174" s="633"/>
      <c r="EJ174" s="633"/>
      <c r="EK174" s="633"/>
      <c r="EL174" s="633"/>
      <c r="EM174" s="633"/>
      <c r="EN174" s="633"/>
      <c r="EO174" s="633"/>
      <c r="EP174" s="633"/>
      <c r="EQ174" s="633"/>
      <c r="ER174" s="633"/>
      <c r="ES174" s="633"/>
      <c r="ET174" s="633"/>
      <c r="EU174" s="633"/>
      <c r="EV174" s="633"/>
      <c r="EW174" s="633"/>
      <c r="EX174" s="633"/>
      <c r="EY174" s="633"/>
      <c r="EZ174" s="633"/>
      <c r="FA174" s="633"/>
      <c r="FB174" s="633"/>
      <c r="FC174" s="633"/>
      <c r="FD174" s="633"/>
      <c r="FE174" s="633"/>
      <c r="FF174" s="633"/>
      <c r="FG174" s="633"/>
      <c r="FH174" s="633"/>
      <c r="FI174" s="633"/>
      <c r="FJ174" s="633"/>
      <c r="FK174" s="633"/>
      <c r="FL174" s="633"/>
      <c r="FM174" s="633"/>
      <c r="FN174" s="633"/>
      <c r="FO174" s="633"/>
      <c r="FP174" s="633"/>
      <c r="FQ174" s="633"/>
      <c r="FR174" s="633"/>
      <c r="FS174" s="633"/>
      <c r="FT174" s="633"/>
      <c r="FU174" s="633"/>
      <c r="FV174" s="633"/>
      <c r="FW174" s="633"/>
      <c r="FX174" s="633"/>
      <c r="FY174" s="633"/>
      <c r="FZ174" s="633"/>
      <c r="GA174" s="633"/>
      <c r="GB174" s="633"/>
      <c r="GC174" s="633"/>
      <c r="GD174" s="633"/>
      <c r="GE174" s="633"/>
      <c r="GF174" s="633"/>
      <c r="GG174" s="633"/>
      <c r="GH174" s="633"/>
      <c r="GI174" s="633"/>
      <c r="GJ174" s="633"/>
      <c r="GK174" s="633"/>
      <c r="GL174" s="633"/>
      <c r="GM174" s="633"/>
      <c r="GN174" s="633"/>
      <c r="GO174" s="633"/>
      <c r="GP174" s="633"/>
      <c r="GQ174" s="633"/>
      <c r="GR174" s="633"/>
      <c r="GS174" s="633"/>
      <c r="GT174" s="633"/>
    </row>
    <row r="175" spans="1:208" ht="7.5" customHeight="1">
      <c r="A175" s="980"/>
      <c r="B175" s="1147" t="str">
        <f>'4.1Plan'!B70</f>
        <v>Quang Nam</v>
      </c>
      <c r="C175" s="2615" t="str">
        <f>'4.1Plan'!C70</f>
        <v>PKG03</v>
      </c>
      <c r="D175" s="2616"/>
      <c r="E175" s="2575" t="str">
        <f>'4.1Plan'!D70</f>
        <v>ML03-1</v>
      </c>
      <c r="F175" s="2576"/>
      <c r="G175" s="2699" t="s">
        <v>344</v>
      </c>
      <c r="H175" s="2700"/>
      <c r="I175" s="2708">
        <v>20805</v>
      </c>
      <c r="J175" s="2709"/>
      <c r="K175" s="2710">
        <f>I175</f>
        <v>20805</v>
      </c>
      <c r="L175" s="2711"/>
      <c r="M175" s="2711"/>
      <c r="N175" s="2711"/>
      <c r="O175" s="2711"/>
      <c r="P175" s="2711"/>
      <c r="Q175" s="2712"/>
      <c r="R175" s="1005">
        <v>255</v>
      </c>
      <c r="S175" s="1006"/>
      <c r="T175" s="1083">
        <v>8</v>
      </c>
      <c r="U175" s="1084"/>
      <c r="V175" s="1085" t="s">
        <v>192</v>
      </c>
      <c r="W175" s="1086">
        <v>15</v>
      </c>
      <c r="X175" s="1087"/>
      <c r="Y175" s="1174">
        <f>T175*(W175+H3)</f>
        <v>176</v>
      </c>
      <c r="Z175" s="1175"/>
      <c r="AA175" s="1176"/>
      <c r="AB175" s="1177"/>
      <c r="AC175" s="1175"/>
      <c r="AD175" s="1178"/>
      <c r="AE175" s="1174"/>
      <c r="AF175" s="1175"/>
      <c r="AG175" s="1176"/>
      <c r="AH175" s="1177"/>
      <c r="AI175" s="1175"/>
      <c r="AJ175" s="1179"/>
      <c r="AK175" s="987">
        <f>ROUND((Y175+AE175)/T175/$V$5,0)*T175</f>
        <v>88</v>
      </c>
      <c r="AL175" s="1077"/>
      <c r="AM175" s="1081"/>
      <c r="AN175" s="1079"/>
      <c r="AO175" s="1078"/>
      <c r="AP175" s="1080"/>
      <c r="AQ175" s="987">
        <f>ROUND((Y175+AE175)/T175/$V$6,0)*T175</f>
        <v>88</v>
      </c>
      <c r="AR175" s="1180"/>
      <c r="AS175" s="1181"/>
      <c r="AT175" s="1182"/>
      <c r="AU175" s="1180"/>
      <c r="AV175" s="1179"/>
      <c r="AW175" s="1183"/>
      <c r="AX175" s="1180"/>
      <c r="AY175" s="1181"/>
      <c r="AZ175" s="1182"/>
      <c r="BA175" s="1180"/>
      <c r="BB175" s="1179"/>
      <c r="BC175" s="997">
        <f>ROUND((AK175/T175)*$V$7,0)*T175</f>
        <v>24</v>
      </c>
      <c r="BD175" s="1180"/>
      <c r="BE175" s="1181"/>
      <c r="BF175" s="1182"/>
      <c r="BG175" s="1180"/>
      <c r="BH175" s="1179"/>
      <c r="BI175" s="997">
        <f>ROUND((AK175/T175)*$V$8,0)*T175</f>
        <v>24</v>
      </c>
      <c r="BJ175" s="1180"/>
      <c r="BK175" s="1181"/>
      <c r="BL175" s="1182"/>
      <c r="BM175" s="1180"/>
      <c r="BN175" s="1179"/>
      <c r="BO175" s="997">
        <f>T175*$V$9</f>
        <v>16</v>
      </c>
      <c r="BP175" s="1180"/>
      <c r="BQ175" s="1181"/>
      <c r="BR175" s="1182"/>
      <c r="BS175" s="1180"/>
      <c r="BT175" s="1179"/>
      <c r="BU175" s="1183"/>
      <c r="BV175" s="1180"/>
      <c r="BW175" s="1181"/>
      <c r="BX175" s="1182"/>
      <c r="BY175" s="1180"/>
      <c r="BZ175" s="1179"/>
      <c r="CA175" s="1049"/>
      <c r="CB175" s="1184" t="s">
        <v>345</v>
      </c>
      <c r="GQ175" s="634"/>
      <c r="GR175" s="634"/>
      <c r="GS175" s="634"/>
    </row>
    <row r="176" spans="1:208" s="634" customFormat="1" ht="7.5" customHeight="1">
      <c r="A176" s="1037"/>
      <c r="B176" s="1127"/>
      <c r="C176" s="2577"/>
      <c r="D176" s="2578"/>
      <c r="E176" s="2584"/>
      <c r="F176" s="2585"/>
      <c r="G176" s="2581" t="s">
        <v>142</v>
      </c>
      <c r="H176" s="2582"/>
      <c r="I176" s="2582"/>
      <c r="J176" s="2582"/>
      <c r="K176" s="2582"/>
      <c r="L176" s="2582"/>
      <c r="M176" s="2582"/>
      <c r="N176" s="2582"/>
      <c r="O176" s="2582"/>
      <c r="P176" s="2582"/>
      <c r="Q176" s="2583"/>
      <c r="R176" s="1039">
        <f>R175</f>
        <v>255</v>
      </c>
      <c r="S176" s="1040"/>
      <c r="T176" s="1041">
        <f>T175</f>
        <v>8</v>
      </c>
      <c r="U176" s="1040"/>
      <c r="V176" s="1042"/>
      <c r="W176" s="1043"/>
      <c r="X176" s="644"/>
      <c r="Y176" s="1169">
        <f>Y175</f>
        <v>176</v>
      </c>
      <c r="Z176" s="1170"/>
      <c r="AA176" s="1171">
        <f>'3.1Cost by Sub-contractors'!L22</f>
        <v>61.62</v>
      </c>
      <c r="AB176" s="1172"/>
      <c r="AC176" s="1046">
        <f>Y176*AA176</f>
        <v>10845.119999999999</v>
      </c>
      <c r="AD176" s="1173"/>
      <c r="AE176" s="1169"/>
      <c r="AF176" s="1170"/>
      <c r="AG176" s="1171"/>
      <c r="AH176" s="1172"/>
      <c r="AI176" s="1046"/>
      <c r="AJ176" s="1173"/>
      <c r="AK176" s="1169">
        <f>AK175</f>
        <v>88</v>
      </c>
      <c r="AL176" s="1170"/>
      <c r="AM176" s="2725" t="str">
        <f>'3.1Cost by Sub-contractors'!L24</f>
        <v>-</v>
      </c>
      <c r="AN176" s="2726"/>
      <c r="AO176" s="2725" t="str">
        <f>'3.1Cost by Sub-contractors'!L24</f>
        <v>-</v>
      </c>
      <c r="AP176" s="2726"/>
      <c r="AQ176" s="1169">
        <f>AQ175</f>
        <v>88</v>
      </c>
      <c r="AR176" s="1170"/>
      <c r="AS176" s="1171">
        <f>'3.1Cost by Sub-contractors'!L25</f>
        <v>15.96</v>
      </c>
      <c r="AT176" s="1172"/>
      <c r="AU176" s="1046">
        <f>AQ176*AS176</f>
        <v>1404.48</v>
      </c>
      <c r="AV176" s="1173"/>
      <c r="AW176" s="1169"/>
      <c r="AX176" s="1170"/>
      <c r="AY176" s="1171"/>
      <c r="AZ176" s="1172"/>
      <c r="BA176" s="1046"/>
      <c r="BB176" s="1173"/>
      <c r="BC176" s="1169">
        <f>BC175</f>
        <v>24</v>
      </c>
      <c r="BD176" s="1170"/>
      <c r="BE176" s="1171">
        <f>'3.1Cost by Sub-contractors'!L27</f>
        <v>44.07</v>
      </c>
      <c r="BF176" s="1172"/>
      <c r="BG176" s="1046">
        <f>BC176*BE176</f>
        <v>1057.68</v>
      </c>
      <c r="BH176" s="1173"/>
      <c r="BI176" s="1169">
        <f>BI175</f>
        <v>24</v>
      </c>
      <c r="BJ176" s="1170"/>
      <c r="BK176" s="1171">
        <f>'3.1Cost by Sub-contractors'!L28</f>
        <v>27.87</v>
      </c>
      <c r="BL176" s="1172"/>
      <c r="BM176" s="1046">
        <f>BI176*BK176</f>
        <v>668.88</v>
      </c>
      <c r="BN176" s="1173"/>
      <c r="BO176" s="1169">
        <f>BO175</f>
        <v>16</v>
      </c>
      <c r="BP176" s="1170"/>
      <c r="BQ176" s="1171">
        <f>'3.1Cost by Sub-contractors'!L29</f>
        <v>118.81</v>
      </c>
      <c r="BR176" s="1172"/>
      <c r="BS176" s="1046">
        <f>BO176*BQ176</f>
        <v>1900.96</v>
      </c>
      <c r="BT176" s="1173"/>
      <c r="BU176" s="1169"/>
      <c r="BV176" s="1170"/>
      <c r="BW176" s="1171"/>
      <c r="BX176" s="1172"/>
      <c r="BY176" s="1046"/>
      <c r="BZ176" s="1173"/>
      <c r="CA176" s="1049"/>
      <c r="CB176" s="1050"/>
      <c r="CC176" s="633"/>
      <c r="CD176" s="633"/>
      <c r="CE176" s="633"/>
      <c r="CF176" s="633"/>
      <c r="CG176" s="633"/>
      <c r="CH176" s="633"/>
      <c r="CI176" s="633"/>
      <c r="CJ176" s="633"/>
      <c r="CK176" s="633"/>
      <c r="CL176" s="633"/>
      <c r="CM176" s="633"/>
      <c r="CN176" s="633"/>
      <c r="CO176" s="633"/>
      <c r="CP176" s="633"/>
      <c r="CQ176" s="633"/>
      <c r="CR176" s="633"/>
      <c r="CS176" s="633"/>
      <c r="CT176" s="633"/>
      <c r="CU176" s="633"/>
      <c r="CV176" s="633"/>
      <c r="CW176" s="633"/>
      <c r="CX176" s="633"/>
      <c r="CY176" s="633"/>
      <c r="CZ176" s="633"/>
      <c r="DA176" s="633"/>
      <c r="DB176" s="633"/>
      <c r="DC176" s="633"/>
      <c r="DD176" s="633"/>
      <c r="DE176" s="633"/>
      <c r="DF176" s="633"/>
      <c r="DG176" s="633"/>
      <c r="DH176" s="633"/>
      <c r="DI176" s="633"/>
      <c r="DJ176" s="633"/>
      <c r="DK176" s="633"/>
      <c r="DL176" s="633"/>
      <c r="DM176" s="633"/>
      <c r="DN176" s="633"/>
      <c r="DO176" s="633"/>
      <c r="DP176" s="633"/>
      <c r="DQ176" s="633"/>
      <c r="DR176" s="633"/>
      <c r="DS176" s="633"/>
      <c r="DT176" s="633"/>
      <c r="DU176" s="633"/>
      <c r="DV176" s="633"/>
      <c r="DW176" s="633"/>
      <c r="DX176" s="633"/>
      <c r="DY176" s="633"/>
      <c r="DZ176" s="633"/>
      <c r="EA176" s="633"/>
      <c r="EB176" s="633"/>
      <c r="EC176" s="633"/>
      <c r="ED176" s="633"/>
      <c r="EE176" s="633"/>
      <c r="EF176" s="633"/>
      <c r="EG176" s="633"/>
      <c r="EH176" s="633"/>
      <c r="EI176" s="633"/>
      <c r="EJ176" s="633"/>
      <c r="EK176" s="633"/>
      <c r="EL176" s="633"/>
      <c r="EM176" s="633"/>
      <c r="EN176" s="633"/>
      <c r="EO176" s="633"/>
      <c r="EP176" s="633"/>
      <c r="EQ176" s="633"/>
      <c r="ER176" s="633"/>
      <c r="ES176" s="633"/>
      <c r="ET176" s="633"/>
      <c r="EU176" s="633"/>
      <c r="EV176" s="633"/>
      <c r="EW176" s="633"/>
      <c r="EX176" s="633"/>
      <c r="EY176" s="633"/>
      <c r="EZ176" s="633"/>
      <c r="FA176" s="633"/>
      <c r="FB176" s="633"/>
      <c r="FC176" s="633"/>
      <c r="FD176" s="633"/>
      <c r="FE176" s="633"/>
      <c r="FF176" s="633"/>
      <c r="FG176" s="633"/>
      <c r="FH176" s="633"/>
      <c r="FI176" s="633"/>
      <c r="FJ176" s="633"/>
      <c r="FK176" s="633"/>
      <c r="FL176" s="633"/>
      <c r="FM176" s="633"/>
      <c r="FN176" s="633"/>
      <c r="FO176" s="633"/>
      <c r="FP176" s="633"/>
      <c r="FQ176" s="633"/>
      <c r="FR176" s="633"/>
      <c r="FS176" s="633"/>
      <c r="FT176" s="633"/>
      <c r="FU176" s="633"/>
      <c r="FV176" s="633"/>
      <c r="FW176" s="633"/>
      <c r="FX176" s="633"/>
      <c r="FY176" s="633"/>
      <c r="FZ176" s="633"/>
      <c r="GA176" s="633"/>
      <c r="GB176" s="633"/>
      <c r="GC176" s="633"/>
      <c r="GD176" s="633"/>
      <c r="GE176" s="633"/>
      <c r="GF176" s="633"/>
      <c r="GG176" s="633"/>
      <c r="GH176" s="633"/>
      <c r="GI176" s="633"/>
      <c r="GJ176" s="633"/>
      <c r="GK176" s="633"/>
      <c r="GL176" s="633"/>
      <c r="GM176" s="633"/>
      <c r="GN176" s="633"/>
      <c r="GQ176" s="635"/>
      <c r="GR176" s="635"/>
      <c r="GS176" s="633"/>
      <c r="GT176" s="633"/>
      <c r="GW176" s="633"/>
      <c r="GX176" s="633"/>
    </row>
    <row r="177" spans="1:208" ht="7.5" customHeight="1">
      <c r="A177" s="980"/>
      <c r="B177" s="2019"/>
      <c r="C177" s="2615" t="str">
        <f>'4.1Plan'!C124</f>
        <v>PKG05</v>
      </c>
      <c r="D177" s="2616"/>
      <c r="E177" s="2573" t="str">
        <f>'4.1Plan'!D134</f>
        <v>ML05-2</v>
      </c>
      <c r="F177" s="2574"/>
      <c r="G177" s="2699" t="s">
        <v>346</v>
      </c>
      <c r="H177" s="2700"/>
      <c r="I177" s="2708">
        <v>40776</v>
      </c>
      <c r="J177" s="2709"/>
      <c r="K177" s="2710">
        <f>I177</f>
        <v>40776</v>
      </c>
      <c r="L177" s="2711"/>
      <c r="M177" s="2711"/>
      <c r="N177" s="2711"/>
      <c r="O177" s="2711"/>
      <c r="P177" s="2711"/>
      <c r="Q177" s="2712"/>
      <c r="R177" s="1005">
        <v>38</v>
      </c>
      <c r="S177" s="1006"/>
      <c r="T177" s="1083">
        <v>2</v>
      </c>
      <c r="U177" s="1084"/>
      <c r="V177" s="1085" t="s">
        <v>191</v>
      </c>
      <c r="W177" s="2728" t="s">
        <v>30</v>
      </c>
      <c r="X177" s="2729"/>
      <c r="Y177" s="1174">
        <f>T177*E3</f>
        <v>30</v>
      </c>
      <c r="Z177" s="1175"/>
      <c r="AA177" s="1176"/>
      <c r="AB177" s="1177"/>
      <c r="AC177" s="1175"/>
      <c r="AD177" s="1178"/>
      <c r="AE177" s="1174"/>
      <c r="AF177" s="1175"/>
      <c r="AG177" s="1176"/>
      <c r="AH177" s="1177"/>
      <c r="AI177" s="1175"/>
      <c r="AJ177" s="1179"/>
      <c r="AK177" s="987">
        <f>ROUND((Y177+AE177)/T177/$V$5,0)*T177</f>
        <v>16</v>
      </c>
      <c r="AL177" s="1077"/>
      <c r="AM177" s="1081"/>
      <c r="AN177" s="1079"/>
      <c r="AO177" s="1078"/>
      <c r="AP177" s="1080"/>
      <c r="AQ177" s="987">
        <f>ROUND((Y177+AE177)/T177/$V$6,0)*T177</f>
        <v>16</v>
      </c>
      <c r="AR177" s="1180"/>
      <c r="AS177" s="1181"/>
      <c r="AT177" s="1182"/>
      <c r="AU177" s="1180"/>
      <c r="AV177" s="1179"/>
      <c r="AW177" s="1183"/>
      <c r="AX177" s="1180"/>
      <c r="AY177" s="1181"/>
      <c r="AZ177" s="1182"/>
      <c r="BA177" s="1180"/>
      <c r="BB177" s="1179"/>
      <c r="BC177" s="997">
        <f>ROUND((AK177/T177)*$V$7,0)*T177</f>
        <v>4</v>
      </c>
      <c r="BD177" s="1180"/>
      <c r="BE177" s="1181"/>
      <c r="BF177" s="1182"/>
      <c r="BG177" s="1180"/>
      <c r="BH177" s="1179"/>
      <c r="BI177" s="997">
        <f>ROUND((AK177/T177)*$V$8,0)*T177</f>
        <v>4</v>
      </c>
      <c r="BJ177" s="1180"/>
      <c r="BK177" s="1181"/>
      <c r="BL177" s="1182"/>
      <c r="BM177" s="1180"/>
      <c r="BN177" s="1179"/>
      <c r="BO177" s="997">
        <f>T177*$V$9</f>
        <v>4</v>
      </c>
      <c r="BP177" s="1180"/>
      <c r="BQ177" s="1181"/>
      <c r="BR177" s="1182"/>
      <c r="BS177" s="1180"/>
      <c r="BT177" s="1179"/>
      <c r="BU177" s="1183"/>
      <c r="BV177" s="1180"/>
      <c r="BW177" s="1181"/>
      <c r="BX177" s="1182"/>
      <c r="BY177" s="1180"/>
      <c r="BZ177" s="1179"/>
      <c r="CA177" s="1049"/>
      <c r="CB177" s="1184" t="s">
        <v>347</v>
      </c>
    </row>
    <row r="178" spans="1:208" s="634" customFormat="1" ht="7.5" customHeight="1">
      <c r="A178" s="1037"/>
      <c r="B178" s="2020"/>
      <c r="C178" s="2579"/>
      <c r="D178" s="2580"/>
      <c r="E178" s="2584"/>
      <c r="F178" s="2585"/>
      <c r="G178" s="2581" t="s">
        <v>142</v>
      </c>
      <c r="H178" s="2582"/>
      <c r="I178" s="2582"/>
      <c r="J178" s="2582"/>
      <c r="K178" s="2582"/>
      <c r="L178" s="2582"/>
      <c r="M178" s="2582"/>
      <c r="N178" s="2582"/>
      <c r="O178" s="2582"/>
      <c r="P178" s="2582"/>
      <c r="Q178" s="2583"/>
      <c r="R178" s="1039">
        <f>R177</f>
        <v>38</v>
      </c>
      <c r="S178" s="1040"/>
      <c r="T178" s="1041">
        <f>T177</f>
        <v>2</v>
      </c>
      <c r="U178" s="1040"/>
      <c r="V178" s="1042"/>
      <c r="W178" s="1043"/>
      <c r="X178" s="644"/>
      <c r="Y178" s="1169">
        <f>Y177</f>
        <v>30</v>
      </c>
      <c r="Z178" s="1170"/>
      <c r="AA178" s="1171">
        <f>'3.1Cost by Sub-contractors'!L22</f>
        <v>61.62</v>
      </c>
      <c r="AB178" s="1172"/>
      <c r="AC178" s="1046">
        <f>Y178*AA178</f>
        <v>1848.6</v>
      </c>
      <c r="AD178" s="1173"/>
      <c r="AE178" s="1169"/>
      <c r="AF178" s="1170"/>
      <c r="AG178" s="1171"/>
      <c r="AH178" s="1172"/>
      <c r="AI178" s="1046"/>
      <c r="AJ178" s="1173"/>
      <c r="AK178" s="1169">
        <f>AK177</f>
        <v>16</v>
      </c>
      <c r="AL178" s="1170"/>
      <c r="AM178" s="2725" t="str">
        <f>'3.1Cost by Sub-contractors'!L24</f>
        <v>-</v>
      </c>
      <c r="AN178" s="2726"/>
      <c r="AO178" s="2725" t="str">
        <f>'3.1Cost by Sub-contractors'!L24</f>
        <v>-</v>
      </c>
      <c r="AP178" s="2726"/>
      <c r="AQ178" s="1169">
        <f>AQ177</f>
        <v>16</v>
      </c>
      <c r="AR178" s="1170"/>
      <c r="AS178" s="1171">
        <f>'3.1Cost by Sub-contractors'!L25</f>
        <v>15.96</v>
      </c>
      <c r="AT178" s="1172"/>
      <c r="AU178" s="1046">
        <f>AQ178*AS178</f>
        <v>255.36</v>
      </c>
      <c r="AV178" s="1173"/>
      <c r="AW178" s="1169"/>
      <c r="AX178" s="1170"/>
      <c r="AY178" s="1171"/>
      <c r="AZ178" s="1172"/>
      <c r="BA178" s="1046"/>
      <c r="BB178" s="1173"/>
      <c r="BC178" s="1169">
        <f>BC177</f>
        <v>4</v>
      </c>
      <c r="BD178" s="1170"/>
      <c r="BE178" s="1171">
        <f>'3.1Cost by Sub-contractors'!L27</f>
        <v>44.07</v>
      </c>
      <c r="BF178" s="1172"/>
      <c r="BG178" s="1046">
        <f>BC178*BE178</f>
        <v>176.28</v>
      </c>
      <c r="BH178" s="1173"/>
      <c r="BI178" s="1169">
        <f>BI177</f>
        <v>4</v>
      </c>
      <c r="BJ178" s="1170"/>
      <c r="BK178" s="1171">
        <f>'3.1Cost by Sub-contractors'!L28</f>
        <v>27.87</v>
      </c>
      <c r="BL178" s="1172"/>
      <c r="BM178" s="1046">
        <f>BI178*BK178</f>
        <v>111.48</v>
      </c>
      <c r="BN178" s="1173"/>
      <c r="BO178" s="1169">
        <f>BO177</f>
        <v>4</v>
      </c>
      <c r="BP178" s="1170"/>
      <c r="BQ178" s="1171">
        <f>'3.1Cost by Sub-contractors'!L29</f>
        <v>118.81</v>
      </c>
      <c r="BR178" s="1172"/>
      <c r="BS178" s="1046">
        <f>BO178*BQ178</f>
        <v>475.24</v>
      </c>
      <c r="BT178" s="1173"/>
      <c r="BU178" s="1169"/>
      <c r="BV178" s="1170"/>
      <c r="BW178" s="1171"/>
      <c r="BX178" s="1172"/>
      <c r="BY178" s="1046"/>
      <c r="BZ178" s="1173"/>
      <c r="CA178" s="1049"/>
      <c r="CB178" s="1050"/>
      <c r="CC178" s="633"/>
      <c r="CD178" s="633"/>
      <c r="CE178" s="633"/>
      <c r="CF178" s="633"/>
      <c r="CG178" s="633"/>
      <c r="CH178" s="633"/>
      <c r="CI178" s="633"/>
      <c r="CJ178" s="633"/>
      <c r="CK178" s="633"/>
      <c r="CL178" s="633"/>
      <c r="CM178" s="633"/>
      <c r="CN178" s="633"/>
      <c r="CO178" s="633"/>
      <c r="CP178" s="633"/>
      <c r="CQ178" s="633"/>
      <c r="CR178" s="633"/>
      <c r="CS178" s="633"/>
      <c r="CT178" s="633"/>
      <c r="CU178" s="633"/>
      <c r="CV178" s="633"/>
      <c r="CW178" s="633"/>
      <c r="CX178" s="633"/>
      <c r="CY178" s="633"/>
      <c r="CZ178" s="633"/>
      <c r="DA178" s="633"/>
      <c r="DB178" s="633"/>
      <c r="DC178" s="633"/>
      <c r="DD178" s="633"/>
      <c r="DE178" s="633"/>
      <c r="DF178" s="633"/>
      <c r="DG178" s="633"/>
      <c r="DH178" s="633"/>
      <c r="DI178" s="633"/>
      <c r="DJ178" s="633"/>
      <c r="DK178" s="633"/>
      <c r="DL178" s="633"/>
      <c r="DM178" s="633"/>
      <c r="DN178" s="633"/>
      <c r="DO178" s="633"/>
      <c r="DP178" s="633"/>
      <c r="DQ178" s="633"/>
      <c r="DR178" s="633"/>
      <c r="DS178" s="633"/>
      <c r="DT178" s="633"/>
      <c r="DU178" s="633"/>
      <c r="DV178" s="633"/>
      <c r="DW178" s="633"/>
      <c r="DX178" s="633"/>
      <c r="DY178" s="633"/>
      <c r="DZ178" s="633"/>
      <c r="EA178" s="633"/>
      <c r="EB178" s="633"/>
      <c r="EC178" s="633"/>
      <c r="ED178" s="633"/>
      <c r="EE178" s="633"/>
      <c r="EF178" s="633"/>
      <c r="EG178" s="633"/>
      <c r="EH178" s="633"/>
      <c r="EI178" s="633"/>
      <c r="EJ178" s="633"/>
      <c r="EK178" s="633"/>
      <c r="EL178" s="633"/>
      <c r="EM178" s="633"/>
      <c r="EN178" s="633"/>
      <c r="EO178" s="633"/>
      <c r="EP178" s="633"/>
      <c r="EQ178" s="633"/>
      <c r="ER178" s="633"/>
      <c r="ES178" s="633"/>
      <c r="ET178" s="633"/>
      <c r="EU178" s="633"/>
      <c r="EV178" s="633"/>
      <c r="EW178" s="633"/>
      <c r="EX178" s="633"/>
      <c r="EY178" s="633"/>
      <c r="EZ178" s="633"/>
      <c r="FA178" s="633"/>
      <c r="FB178" s="633"/>
      <c r="FC178" s="633"/>
      <c r="FD178" s="633"/>
      <c r="FE178" s="633"/>
      <c r="FF178" s="633"/>
      <c r="FG178" s="633"/>
      <c r="FH178" s="633"/>
      <c r="FI178" s="633"/>
      <c r="FJ178" s="633"/>
      <c r="FK178" s="633"/>
      <c r="FL178" s="633"/>
      <c r="FM178" s="633"/>
      <c r="FN178" s="633"/>
      <c r="FO178" s="633"/>
      <c r="FP178" s="633"/>
      <c r="FQ178" s="633"/>
      <c r="FR178" s="633"/>
      <c r="FS178" s="633"/>
      <c r="FT178" s="633"/>
      <c r="FU178" s="633"/>
      <c r="FV178" s="633"/>
      <c r="FW178" s="633"/>
      <c r="FX178" s="633"/>
      <c r="FY178" s="633"/>
      <c r="FZ178" s="633"/>
      <c r="GA178" s="633"/>
      <c r="GB178" s="633"/>
      <c r="GC178" s="633"/>
      <c r="GD178" s="633"/>
      <c r="GE178" s="633"/>
      <c r="GF178" s="633"/>
      <c r="GG178" s="633"/>
      <c r="GH178" s="633"/>
      <c r="GI178" s="633"/>
      <c r="GJ178" s="633"/>
      <c r="GK178" s="633"/>
      <c r="GL178" s="633"/>
      <c r="GM178" s="633"/>
      <c r="GN178" s="633"/>
      <c r="GQ178" s="633"/>
      <c r="GR178" s="633"/>
      <c r="GS178" s="633"/>
      <c r="GW178" s="633"/>
      <c r="GX178" s="633"/>
    </row>
    <row r="179" spans="1:208" ht="7.5" customHeight="1">
      <c r="A179" s="980"/>
      <c r="B179" s="2019"/>
      <c r="C179" s="2615" t="str">
        <f>'4.1Plan'!C188</f>
        <v>PKG07</v>
      </c>
      <c r="D179" s="2616"/>
      <c r="E179" s="2575" t="str">
        <f>'4.1Plan'!D214</f>
        <v>ML07-3</v>
      </c>
      <c r="F179" s="2576"/>
      <c r="G179" s="2699" t="s">
        <v>348</v>
      </c>
      <c r="H179" s="2700"/>
      <c r="I179" s="2708">
        <v>64200</v>
      </c>
      <c r="J179" s="2709"/>
      <c r="K179" s="2710">
        <f>I179</f>
        <v>64200</v>
      </c>
      <c r="L179" s="2711"/>
      <c r="M179" s="2711"/>
      <c r="N179" s="2711"/>
      <c r="O179" s="2711"/>
      <c r="P179" s="2711"/>
      <c r="Q179" s="2712"/>
      <c r="R179" s="1005">
        <v>290</v>
      </c>
      <c r="S179" s="1006"/>
      <c r="T179" s="1083">
        <v>9</v>
      </c>
      <c r="U179" s="1084"/>
      <c r="V179" s="1085" t="s">
        <v>192</v>
      </c>
      <c r="W179" s="1086">
        <v>15</v>
      </c>
      <c r="X179" s="1087"/>
      <c r="Y179" s="1174">
        <f>T179*(W179+H3)</f>
        <v>198</v>
      </c>
      <c r="Z179" s="1175"/>
      <c r="AA179" s="1176"/>
      <c r="AB179" s="1177"/>
      <c r="AC179" s="1175"/>
      <c r="AD179" s="1178"/>
      <c r="AE179" s="1174"/>
      <c r="AF179" s="1175"/>
      <c r="AG179" s="1176"/>
      <c r="AH179" s="1177"/>
      <c r="AI179" s="1175"/>
      <c r="AJ179" s="1179"/>
      <c r="AK179" s="987">
        <f>ROUND((Y179+AE179)/T179/$V$5,0)*T179</f>
        <v>99</v>
      </c>
      <c r="AL179" s="1077"/>
      <c r="AM179" s="1081"/>
      <c r="AN179" s="1079"/>
      <c r="AO179" s="1078"/>
      <c r="AP179" s="1080"/>
      <c r="AQ179" s="987">
        <f>ROUND((Y179+AE179)/T179/$V$6,0)*T179</f>
        <v>99</v>
      </c>
      <c r="AR179" s="1180"/>
      <c r="AS179" s="1181"/>
      <c r="AT179" s="1182"/>
      <c r="AU179" s="1180"/>
      <c r="AV179" s="1179"/>
      <c r="AW179" s="1183"/>
      <c r="AX179" s="1180"/>
      <c r="AY179" s="1181"/>
      <c r="AZ179" s="1182"/>
      <c r="BA179" s="1180"/>
      <c r="BB179" s="1179"/>
      <c r="BC179" s="997">
        <f>ROUND((AK179/T179)*$V$7,0)*T179</f>
        <v>27</v>
      </c>
      <c r="BD179" s="1180"/>
      <c r="BE179" s="1181"/>
      <c r="BF179" s="1182"/>
      <c r="BG179" s="1180"/>
      <c r="BH179" s="1179"/>
      <c r="BI179" s="997">
        <f>ROUND((AK179/T179)*$V$8,0)*T179</f>
        <v>27</v>
      </c>
      <c r="BJ179" s="1180"/>
      <c r="BK179" s="1181"/>
      <c r="BL179" s="1182"/>
      <c r="BM179" s="1180"/>
      <c r="BN179" s="1179"/>
      <c r="BO179" s="997">
        <f>T179*$V$9</f>
        <v>18</v>
      </c>
      <c r="BP179" s="1180"/>
      <c r="BQ179" s="1181"/>
      <c r="BR179" s="1182"/>
      <c r="BS179" s="1180"/>
      <c r="BT179" s="1179"/>
      <c r="BU179" s="1183"/>
      <c r="BV179" s="1180"/>
      <c r="BW179" s="1181"/>
      <c r="BX179" s="1182"/>
      <c r="BY179" s="1180"/>
      <c r="BZ179" s="1179"/>
      <c r="CA179" s="1049"/>
      <c r="CB179" s="1184" t="s">
        <v>349</v>
      </c>
      <c r="GW179" s="634"/>
      <c r="GX179" s="634"/>
    </row>
    <row r="180" spans="1:208" s="634" customFormat="1" ht="7.5" customHeight="1">
      <c r="A180" s="1037"/>
      <c r="B180" s="2020"/>
      <c r="C180" s="2577"/>
      <c r="D180" s="2578"/>
      <c r="E180" s="2584"/>
      <c r="F180" s="2585"/>
      <c r="G180" s="2581" t="s">
        <v>142</v>
      </c>
      <c r="H180" s="2582"/>
      <c r="I180" s="2582"/>
      <c r="J180" s="2582"/>
      <c r="K180" s="2582"/>
      <c r="L180" s="2582"/>
      <c r="M180" s="2582"/>
      <c r="N180" s="2582"/>
      <c r="O180" s="2582"/>
      <c r="P180" s="2582"/>
      <c r="Q180" s="2583"/>
      <c r="R180" s="1039">
        <f>R179</f>
        <v>290</v>
      </c>
      <c r="S180" s="1040"/>
      <c r="T180" s="1041">
        <f>T179</f>
        <v>9</v>
      </c>
      <c r="U180" s="1040"/>
      <c r="V180" s="1042"/>
      <c r="W180" s="1043"/>
      <c r="X180" s="644"/>
      <c r="Y180" s="1169">
        <f>Y179</f>
        <v>198</v>
      </c>
      <c r="Z180" s="1170"/>
      <c r="AA180" s="1171">
        <f>'3.1Cost by Sub-contractors'!L22</f>
        <v>61.62</v>
      </c>
      <c r="AB180" s="1172"/>
      <c r="AC180" s="1046">
        <f>Y180*AA180</f>
        <v>12200.76</v>
      </c>
      <c r="AD180" s="1173"/>
      <c r="AE180" s="1169"/>
      <c r="AF180" s="1170"/>
      <c r="AG180" s="1171"/>
      <c r="AH180" s="1172"/>
      <c r="AI180" s="1046"/>
      <c r="AJ180" s="1173"/>
      <c r="AK180" s="1169">
        <f>AK179</f>
        <v>99</v>
      </c>
      <c r="AL180" s="1170"/>
      <c r="AM180" s="2725" t="str">
        <f>'3.1Cost by Sub-contractors'!L24</f>
        <v>-</v>
      </c>
      <c r="AN180" s="2726"/>
      <c r="AO180" s="2725" t="str">
        <f>'3.1Cost by Sub-contractors'!L24</f>
        <v>-</v>
      </c>
      <c r="AP180" s="2726"/>
      <c r="AQ180" s="1169">
        <f>AQ179</f>
        <v>99</v>
      </c>
      <c r="AR180" s="1170"/>
      <c r="AS180" s="1171">
        <f>'3.1Cost by Sub-contractors'!L25</f>
        <v>15.96</v>
      </c>
      <c r="AT180" s="1172"/>
      <c r="AU180" s="1046">
        <f>AQ180*AS180</f>
        <v>1580.0400000000002</v>
      </c>
      <c r="AV180" s="1173"/>
      <c r="AW180" s="1169"/>
      <c r="AX180" s="1170"/>
      <c r="AY180" s="1171"/>
      <c r="AZ180" s="1172"/>
      <c r="BA180" s="1046"/>
      <c r="BB180" s="1173"/>
      <c r="BC180" s="1169">
        <f>BC179</f>
        <v>27</v>
      </c>
      <c r="BD180" s="1170"/>
      <c r="BE180" s="1171">
        <f>'3.1Cost by Sub-contractors'!L27</f>
        <v>44.07</v>
      </c>
      <c r="BF180" s="1172"/>
      <c r="BG180" s="1046">
        <f>BC180*BE180</f>
        <v>1189.8900000000001</v>
      </c>
      <c r="BH180" s="1173"/>
      <c r="BI180" s="1169">
        <f>BI179</f>
        <v>27</v>
      </c>
      <c r="BJ180" s="1170"/>
      <c r="BK180" s="1171">
        <f>'3.1Cost by Sub-contractors'!L28</f>
        <v>27.87</v>
      </c>
      <c r="BL180" s="1172"/>
      <c r="BM180" s="1046">
        <f>BI180*BK180</f>
        <v>752.49</v>
      </c>
      <c r="BN180" s="1173"/>
      <c r="BO180" s="1169">
        <f>BO179</f>
        <v>18</v>
      </c>
      <c r="BP180" s="1170"/>
      <c r="BQ180" s="1171">
        <f>'3.1Cost by Sub-contractors'!L29</f>
        <v>118.81</v>
      </c>
      <c r="BR180" s="1172"/>
      <c r="BS180" s="1046">
        <f>BO180*BQ180</f>
        <v>2138.58</v>
      </c>
      <c r="BT180" s="1173"/>
      <c r="BU180" s="1169"/>
      <c r="BV180" s="1170"/>
      <c r="BW180" s="1171"/>
      <c r="BX180" s="1172"/>
      <c r="BY180" s="1046"/>
      <c r="BZ180" s="1173"/>
      <c r="CA180" s="1049"/>
      <c r="CB180" s="1050"/>
      <c r="CC180" s="633"/>
      <c r="CD180" s="633"/>
      <c r="CE180" s="633"/>
      <c r="CF180" s="633"/>
      <c r="CG180" s="633"/>
      <c r="CH180" s="633"/>
      <c r="CI180" s="633"/>
      <c r="CJ180" s="633"/>
      <c r="CK180" s="633"/>
      <c r="CL180" s="633"/>
      <c r="CM180" s="633"/>
      <c r="CN180" s="633"/>
      <c r="CO180" s="633"/>
      <c r="CP180" s="633"/>
      <c r="CQ180" s="633"/>
      <c r="CR180" s="633"/>
      <c r="CS180" s="633"/>
      <c r="CT180" s="633"/>
      <c r="CU180" s="633"/>
      <c r="CV180" s="633"/>
      <c r="CW180" s="633"/>
      <c r="CX180" s="633"/>
      <c r="CY180" s="633"/>
      <c r="CZ180" s="633"/>
      <c r="DA180" s="633"/>
      <c r="DB180" s="633"/>
      <c r="DC180" s="633"/>
      <c r="DD180" s="633"/>
      <c r="DE180" s="633"/>
      <c r="DF180" s="633"/>
      <c r="DG180" s="633"/>
      <c r="DH180" s="633"/>
      <c r="DI180" s="633"/>
      <c r="DJ180" s="633"/>
      <c r="DK180" s="633"/>
      <c r="DL180" s="633"/>
      <c r="DM180" s="633"/>
      <c r="DN180" s="633"/>
      <c r="DO180" s="633"/>
      <c r="DP180" s="633"/>
      <c r="DQ180" s="633"/>
      <c r="DR180" s="633"/>
      <c r="DS180" s="633"/>
      <c r="DT180" s="633"/>
      <c r="DU180" s="633"/>
      <c r="DV180" s="633"/>
      <c r="DW180" s="633"/>
      <c r="DX180" s="633"/>
      <c r="DY180" s="633"/>
      <c r="DZ180" s="633"/>
      <c r="EA180" s="633"/>
      <c r="EB180" s="633"/>
      <c r="EC180" s="633"/>
      <c r="ED180" s="633"/>
      <c r="EE180" s="633"/>
      <c r="EF180" s="633"/>
      <c r="EG180" s="633"/>
      <c r="EH180" s="633"/>
      <c r="EI180" s="633"/>
      <c r="EJ180" s="633"/>
      <c r="EK180" s="633"/>
      <c r="EL180" s="633"/>
      <c r="EM180" s="633"/>
      <c r="EN180" s="633"/>
      <c r="EO180" s="633"/>
      <c r="EP180" s="633"/>
      <c r="EQ180" s="633"/>
      <c r="ER180" s="633"/>
      <c r="ES180" s="633"/>
      <c r="ET180" s="633"/>
      <c r="EU180" s="633"/>
      <c r="EV180" s="633"/>
      <c r="EW180" s="633"/>
      <c r="EX180" s="633"/>
      <c r="EY180" s="633"/>
      <c r="EZ180" s="633"/>
      <c r="FA180" s="633"/>
      <c r="FB180" s="633"/>
      <c r="FC180" s="633"/>
      <c r="FD180" s="633"/>
      <c r="FE180" s="633"/>
      <c r="FF180" s="633"/>
      <c r="FG180" s="633"/>
      <c r="FH180" s="633"/>
      <c r="FI180" s="633"/>
      <c r="FJ180" s="633"/>
      <c r="FK180" s="633"/>
      <c r="FL180" s="633"/>
      <c r="FM180" s="633"/>
      <c r="FN180" s="633"/>
      <c r="FO180" s="633"/>
      <c r="FP180" s="633"/>
      <c r="FQ180" s="633"/>
      <c r="FR180" s="633"/>
      <c r="FS180" s="633"/>
      <c r="FT180" s="633"/>
      <c r="FU180" s="633"/>
      <c r="FV180" s="633"/>
      <c r="FW180" s="633"/>
      <c r="FX180" s="633"/>
      <c r="FY180" s="633"/>
      <c r="FZ180" s="633"/>
      <c r="GA180" s="633"/>
      <c r="GB180" s="633"/>
      <c r="GC180" s="633"/>
      <c r="GD180" s="633"/>
      <c r="GE180" s="633"/>
      <c r="GF180" s="633"/>
      <c r="GG180" s="633"/>
      <c r="GH180" s="633"/>
      <c r="GI180" s="633"/>
      <c r="GJ180" s="633"/>
      <c r="GK180" s="633"/>
      <c r="GL180" s="633"/>
      <c r="GM180" s="633"/>
      <c r="GN180" s="633"/>
      <c r="GO180" s="633"/>
      <c r="GP180" s="633"/>
      <c r="GQ180" s="633"/>
      <c r="GR180" s="633"/>
      <c r="GU180" s="633"/>
      <c r="GW180" s="633"/>
      <c r="GX180" s="633"/>
    </row>
    <row r="181" spans="1:208" ht="7.5" customHeight="1">
      <c r="A181" s="980"/>
      <c r="B181" s="2019"/>
      <c r="C181" s="2615" t="str">
        <f>'4.1Plan'!C253</f>
        <v>PKGA2</v>
      </c>
      <c r="D181" s="2616"/>
      <c r="E181" s="2575" t="str">
        <f>'4.1Plan'!D253</f>
        <v>MLA2-1</v>
      </c>
      <c r="F181" s="2576"/>
      <c r="G181" s="2699" t="s">
        <v>350</v>
      </c>
      <c r="H181" s="2700"/>
      <c r="I181" s="2708">
        <v>83800</v>
      </c>
      <c r="J181" s="2709"/>
      <c r="K181" s="2710">
        <f>I181</f>
        <v>83800</v>
      </c>
      <c r="L181" s="2711"/>
      <c r="M181" s="2711"/>
      <c r="N181" s="2711"/>
      <c r="O181" s="2711"/>
      <c r="P181" s="2711"/>
      <c r="Q181" s="2712"/>
      <c r="R181" s="1005">
        <v>119</v>
      </c>
      <c r="S181" s="1006"/>
      <c r="T181" s="1083">
        <v>4</v>
      </c>
      <c r="U181" s="1084"/>
      <c r="V181" s="1085" t="s">
        <v>192</v>
      </c>
      <c r="W181" s="1086">
        <v>18</v>
      </c>
      <c r="X181" s="1087"/>
      <c r="Y181" s="1174">
        <f>T181*(W181+H3)</f>
        <v>100</v>
      </c>
      <c r="Z181" s="1175"/>
      <c r="AA181" s="1176"/>
      <c r="AB181" s="1177"/>
      <c r="AC181" s="1175"/>
      <c r="AD181" s="1178"/>
      <c r="AE181" s="1174"/>
      <c r="AF181" s="1175"/>
      <c r="AG181" s="1176"/>
      <c r="AH181" s="1177"/>
      <c r="AI181" s="1175"/>
      <c r="AJ181" s="1178"/>
      <c r="AK181" s="987">
        <f>ROUND((Y181+AE181)/T181/$V$5,0)*T181</f>
        <v>52</v>
      </c>
      <c r="AL181" s="1077"/>
      <c r="AM181" s="1081"/>
      <c r="AN181" s="1079"/>
      <c r="AO181" s="1078"/>
      <c r="AP181" s="1080"/>
      <c r="AQ181" s="987">
        <f>ROUND((Y181+AE181)/T181/$V$6,0)*T181</f>
        <v>52</v>
      </c>
      <c r="AR181" s="1180"/>
      <c r="AS181" s="1181"/>
      <c r="AT181" s="1182"/>
      <c r="AU181" s="1180"/>
      <c r="AV181" s="1179"/>
      <c r="AW181" s="1183"/>
      <c r="AX181" s="1180"/>
      <c r="AY181" s="1181"/>
      <c r="AZ181" s="1182"/>
      <c r="BA181" s="1180"/>
      <c r="BB181" s="1179"/>
      <c r="BC181" s="997">
        <f>ROUND((AK181/T181)*$V$7,0)*T181</f>
        <v>12</v>
      </c>
      <c r="BD181" s="1180"/>
      <c r="BE181" s="1181"/>
      <c r="BF181" s="1182"/>
      <c r="BG181" s="1180"/>
      <c r="BH181" s="1179"/>
      <c r="BI181" s="997">
        <f>ROUND((AK181/T181)*$V$8,0)*T181</f>
        <v>12</v>
      </c>
      <c r="BJ181" s="1180"/>
      <c r="BK181" s="1181"/>
      <c r="BL181" s="1182"/>
      <c r="BM181" s="1180"/>
      <c r="BN181" s="1179"/>
      <c r="BO181" s="997">
        <f>T181*$V$9</f>
        <v>8</v>
      </c>
      <c r="BP181" s="1180"/>
      <c r="BQ181" s="1181"/>
      <c r="BR181" s="1182"/>
      <c r="BS181" s="1180"/>
      <c r="BT181" s="1179"/>
      <c r="BU181" s="1183"/>
      <c r="BV181" s="1180"/>
      <c r="BW181" s="1181"/>
      <c r="BX181" s="1182"/>
      <c r="BY181" s="1180"/>
      <c r="BZ181" s="1179"/>
      <c r="CA181" s="1049"/>
      <c r="CB181" s="1184" t="s">
        <v>351</v>
      </c>
      <c r="GW181" s="634"/>
      <c r="GX181" s="634"/>
    </row>
    <row r="182" spans="1:208" s="634" customFormat="1" ht="7.5" customHeight="1">
      <c r="A182" s="1037"/>
      <c r="B182" s="2020"/>
      <c r="C182" s="2579"/>
      <c r="D182" s="2580"/>
      <c r="E182" s="2584"/>
      <c r="F182" s="2585"/>
      <c r="G182" s="2581" t="s">
        <v>142</v>
      </c>
      <c r="H182" s="2582"/>
      <c r="I182" s="2582"/>
      <c r="J182" s="2582"/>
      <c r="K182" s="2582"/>
      <c r="L182" s="2582"/>
      <c r="M182" s="2582"/>
      <c r="N182" s="2582"/>
      <c r="O182" s="2582"/>
      <c r="P182" s="2582"/>
      <c r="Q182" s="2583"/>
      <c r="R182" s="1039">
        <f>R181</f>
        <v>119</v>
      </c>
      <c r="S182" s="1040"/>
      <c r="T182" s="1041">
        <f>T181</f>
        <v>4</v>
      </c>
      <c r="U182" s="1040"/>
      <c r="V182" s="1042"/>
      <c r="W182" s="1043"/>
      <c r="X182" s="644"/>
      <c r="Y182" s="1169">
        <f>Y181</f>
        <v>100</v>
      </c>
      <c r="Z182" s="1170"/>
      <c r="AA182" s="1171">
        <f>'3.1Cost by Sub-contractors'!L22</f>
        <v>61.62</v>
      </c>
      <c r="AB182" s="1172"/>
      <c r="AC182" s="1046">
        <f>Y182*AA182</f>
        <v>6162</v>
      </c>
      <c r="AD182" s="1173"/>
      <c r="AE182" s="1169"/>
      <c r="AF182" s="1170"/>
      <c r="AG182" s="1171"/>
      <c r="AH182" s="1172"/>
      <c r="AI182" s="1046"/>
      <c r="AJ182" s="1173"/>
      <c r="AK182" s="1169">
        <f>AK181</f>
        <v>52</v>
      </c>
      <c r="AL182" s="1170"/>
      <c r="AM182" s="2725" t="str">
        <f>'3.1Cost by Sub-contractors'!L24</f>
        <v>-</v>
      </c>
      <c r="AN182" s="2726"/>
      <c r="AO182" s="2725" t="str">
        <f>'3.1Cost by Sub-contractors'!L24</f>
        <v>-</v>
      </c>
      <c r="AP182" s="2726"/>
      <c r="AQ182" s="1169">
        <f>AQ181</f>
        <v>52</v>
      </c>
      <c r="AR182" s="1170"/>
      <c r="AS182" s="1171">
        <f>'3.1Cost by Sub-contractors'!L25</f>
        <v>15.96</v>
      </c>
      <c r="AT182" s="1172"/>
      <c r="AU182" s="1046">
        <f>AQ182*AS182</f>
        <v>829.92000000000007</v>
      </c>
      <c r="AV182" s="1173"/>
      <c r="AW182" s="1169"/>
      <c r="AX182" s="1170"/>
      <c r="AY182" s="1171"/>
      <c r="AZ182" s="1172"/>
      <c r="BA182" s="1046"/>
      <c r="BB182" s="1173"/>
      <c r="BC182" s="1169">
        <f>BC181</f>
        <v>12</v>
      </c>
      <c r="BD182" s="1170"/>
      <c r="BE182" s="1171">
        <f>'3.1Cost by Sub-contractors'!L27</f>
        <v>44.07</v>
      </c>
      <c r="BF182" s="1172"/>
      <c r="BG182" s="1046">
        <f>BC182*BE182</f>
        <v>528.84</v>
      </c>
      <c r="BH182" s="1173"/>
      <c r="BI182" s="1169">
        <f>BI181</f>
        <v>12</v>
      </c>
      <c r="BJ182" s="1170"/>
      <c r="BK182" s="1171">
        <f>'3.1Cost by Sub-contractors'!L28</f>
        <v>27.87</v>
      </c>
      <c r="BL182" s="1172"/>
      <c r="BM182" s="1046">
        <f>BI182*BK182</f>
        <v>334.44</v>
      </c>
      <c r="BN182" s="1173"/>
      <c r="BO182" s="1169">
        <f>BO181</f>
        <v>8</v>
      </c>
      <c r="BP182" s="1170"/>
      <c r="BQ182" s="1171">
        <f>'3.1Cost by Sub-contractors'!L29</f>
        <v>118.81</v>
      </c>
      <c r="BR182" s="1172"/>
      <c r="BS182" s="1046">
        <f>BO182*BQ182</f>
        <v>950.48</v>
      </c>
      <c r="BT182" s="1173"/>
      <c r="BU182" s="1169"/>
      <c r="BV182" s="1170"/>
      <c r="BW182" s="1171"/>
      <c r="BX182" s="1172"/>
      <c r="BY182" s="1046"/>
      <c r="BZ182" s="1173"/>
      <c r="CA182" s="1049"/>
      <c r="CB182" s="1050"/>
      <c r="CC182" s="633"/>
      <c r="CD182" s="633"/>
      <c r="CE182" s="633"/>
      <c r="CF182" s="633"/>
      <c r="CG182" s="633"/>
      <c r="CH182" s="633"/>
      <c r="CI182" s="633"/>
      <c r="CJ182" s="633"/>
      <c r="CK182" s="633"/>
      <c r="CL182" s="633"/>
      <c r="CM182" s="633"/>
      <c r="CN182" s="633"/>
      <c r="CO182" s="633"/>
      <c r="CP182" s="633"/>
      <c r="CQ182" s="633"/>
      <c r="CR182" s="633"/>
      <c r="CS182" s="633"/>
      <c r="CT182" s="633"/>
      <c r="CU182" s="633"/>
      <c r="CV182" s="633"/>
      <c r="CW182" s="633"/>
      <c r="CX182" s="633"/>
      <c r="CY182" s="633"/>
      <c r="CZ182" s="633"/>
      <c r="DA182" s="633"/>
      <c r="DB182" s="633"/>
      <c r="DC182" s="633"/>
      <c r="DD182" s="633"/>
      <c r="DE182" s="633"/>
      <c r="DF182" s="633"/>
      <c r="DG182" s="633"/>
      <c r="DH182" s="633"/>
      <c r="DI182" s="633"/>
      <c r="DJ182" s="633"/>
      <c r="DK182" s="633"/>
      <c r="DL182" s="633"/>
      <c r="DM182" s="633"/>
      <c r="DN182" s="633"/>
      <c r="DO182" s="633"/>
      <c r="DP182" s="633"/>
      <c r="DQ182" s="633"/>
      <c r="DR182" s="633"/>
      <c r="DS182" s="633"/>
      <c r="DT182" s="633"/>
      <c r="DU182" s="633"/>
      <c r="DV182" s="633"/>
      <c r="DW182" s="633"/>
      <c r="DX182" s="633"/>
      <c r="DY182" s="633"/>
      <c r="DZ182" s="633"/>
      <c r="EA182" s="633"/>
      <c r="EB182" s="633"/>
      <c r="EC182" s="633"/>
      <c r="ED182" s="633"/>
      <c r="EE182" s="633"/>
      <c r="EF182" s="633"/>
      <c r="EG182" s="633"/>
      <c r="EH182" s="633"/>
      <c r="EI182" s="633"/>
      <c r="EJ182" s="633"/>
      <c r="EK182" s="633"/>
      <c r="EL182" s="633"/>
      <c r="EM182" s="633"/>
      <c r="EN182" s="633"/>
      <c r="EO182" s="633"/>
      <c r="EP182" s="633"/>
      <c r="EQ182" s="633"/>
      <c r="ER182" s="633"/>
      <c r="ES182" s="633"/>
      <c r="ET182" s="633"/>
      <c r="EU182" s="633"/>
      <c r="EV182" s="633"/>
      <c r="EW182" s="633"/>
      <c r="EX182" s="633"/>
      <c r="EY182" s="633"/>
      <c r="EZ182" s="633"/>
      <c r="FA182" s="633"/>
      <c r="FB182" s="633"/>
      <c r="FC182" s="633"/>
      <c r="FD182" s="633"/>
      <c r="FE182" s="633"/>
      <c r="FF182" s="633"/>
      <c r="FG182" s="633"/>
      <c r="FH182" s="633"/>
      <c r="FI182" s="633"/>
      <c r="FJ182" s="633"/>
      <c r="FK182" s="633"/>
      <c r="FL182" s="633"/>
      <c r="FM182" s="633"/>
      <c r="FN182" s="633"/>
      <c r="FO182" s="633"/>
      <c r="FP182" s="633"/>
      <c r="FQ182" s="633"/>
      <c r="FR182" s="633"/>
      <c r="FS182" s="633"/>
      <c r="FT182" s="633"/>
      <c r="FU182" s="633"/>
      <c r="FV182" s="633"/>
      <c r="FW182" s="633"/>
      <c r="FX182" s="633"/>
      <c r="FY182" s="633"/>
      <c r="FZ182" s="633"/>
      <c r="GA182" s="633"/>
      <c r="GB182" s="633"/>
      <c r="GC182" s="633"/>
      <c r="GD182" s="633"/>
      <c r="GE182" s="633"/>
      <c r="GF182" s="633"/>
      <c r="GG182" s="633"/>
      <c r="GH182" s="633"/>
      <c r="GI182" s="633"/>
      <c r="GJ182" s="633"/>
      <c r="GK182" s="633"/>
      <c r="GL182" s="633"/>
      <c r="GM182" s="633"/>
      <c r="GN182" s="633"/>
      <c r="GO182" s="633"/>
      <c r="GP182" s="633"/>
      <c r="GQ182" s="633"/>
      <c r="GR182" s="633"/>
      <c r="GU182" s="633"/>
      <c r="GV182" s="633"/>
      <c r="GW182" s="633"/>
      <c r="GX182" s="633"/>
      <c r="GZ182" s="633"/>
    </row>
    <row r="183" spans="1:208" ht="7.5" customHeight="1">
      <c r="A183" s="1072"/>
      <c r="B183" s="1098" t="str">
        <f>'4.1Plan'!B294</f>
        <v>Quang Ngai</v>
      </c>
      <c r="C183" s="2615" t="str">
        <f>'4.1Plan'!C294</f>
        <v>PKGA3</v>
      </c>
      <c r="D183" s="2616"/>
      <c r="E183" s="2575" t="str">
        <f>'4.1Plan'!D294</f>
        <v>MLA3-1</v>
      </c>
      <c r="F183" s="2576"/>
      <c r="G183" s="2674" t="s">
        <v>352</v>
      </c>
      <c r="H183" s="2675"/>
      <c r="I183" s="2676">
        <v>102255</v>
      </c>
      <c r="J183" s="2679"/>
      <c r="K183" s="2715">
        <f>I183</f>
        <v>102255</v>
      </c>
      <c r="L183" s="2716"/>
      <c r="M183" s="2716"/>
      <c r="N183" s="2716"/>
      <c r="O183" s="2716"/>
      <c r="P183" s="2716"/>
      <c r="Q183" s="2717"/>
      <c r="R183" s="1074">
        <v>154</v>
      </c>
      <c r="S183" s="988"/>
      <c r="T183" s="997">
        <v>5</v>
      </c>
      <c r="U183" s="986"/>
      <c r="V183" s="1053" t="s">
        <v>192</v>
      </c>
      <c r="W183" s="1054">
        <v>20</v>
      </c>
      <c r="X183" s="991"/>
      <c r="Y183" s="1148">
        <f>T183*(W183+H3)</f>
        <v>135</v>
      </c>
      <c r="Z183" s="1149"/>
      <c r="AA183" s="1150"/>
      <c r="AB183" s="1151"/>
      <c r="AC183" s="1149"/>
      <c r="AD183" s="1152"/>
      <c r="AE183" s="1148"/>
      <c r="AF183" s="1149"/>
      <c r="AG183" s="1150"/>
      <c r="AH183" s="1151"/>
      <c r="AI183" s="1149"/>
      <c r="AJ183" s="1152"/>
      <c r="AK183" s="987">
        <f>ROUND((Y183+AE183)/T183/$V$5,0)*T183</f>
        <v>70</v>
      </c>
      <c r="AL183" s="1077"/>
      <c r="AM183" s="1081"/>
      <c r="AN183" s="1079"/>
      <c r="AO183" s="1078"/>
      <c r="AP183" s="1080"/>
      <c r="AQ183" s="987">
        <f>ROUND((Y183+AE183)/T183/$V$6,0)*T183</f>
        <v>70</v>
      </c>
      <c r="AR183" s="1077"/>
      <c r="AS183" s="1081"/>
      <c r="AT183" s="1082"/>
      <c r="AU183" s="1081"/>
      <c r="AV183" s="1080"/>
      <c r="AW183" s="1154"/>
      <c r="AX183" s="1155"/>
      <c r="AY183" s="1156"/>
      <c r="AZ183" s="1157"/>
      <c r="BA183" s="1155"/>
      <c r="BB183" s="1153"/>
      <c r="BC183" s="997">
        <f>ROUND((AK183/T183)*$V$7,0)*T183</f>
        <v>20</v>
      </c>
      <c r="BD183" s="1155"/>
      <c r="BE183" s="1156"/>
      <c r="BF183" s="1157"/>
      <c r="BG183" s="1155"/>
      <c r="BH183" s="1153"/>
      <c r="BI183" s="997">
        <f>ROUND((AK183/T183)*$V$8,0)*T183</f>
        <v>20</v>
      </c>
      <c r="BJ183" s="1155"/>
      <c r="BK183" s="1156"/>
      <c r="BL183" s="1157"/>
      <c r="BM183" s="1155"/>
      <c r="BN183" s="1153"/>
      <c r="BO183" s="997">
        <f>T183*$V$9</f>
        <v>10</v>
      </c>
      <c r="BP183" s="1155"/>
      <c r="BQ183" s="1156"/>
      <c r="BR183" s="1157"/>
      <c r="BS183" s="1155"/>
      <c r="BT183" s="1153"/>
      <c r="BU183" s="1154"/>
      <c r="BV183" s="1155"/>
      <c r="BW183" s="1156"/>
      <c r="BX183" s="1157"/>
      <c r="BY183" s="1155"/>
      <c r="BZ183" s="1153"/>
      <c r="CA183" s="1018"/>
      <c r="CB183" s="1004" t="s">
        <v>353</v>
      </c>
      <c r="GT183" s="635"/>
      <c r="GU183" s="634"/>
      <c r="GW183" s="634"/>
      <c r="GX183" s="634"/>
    </row>
    <row r="184" spans="1:208" ht="7.5" customHeight="1">
      <c r="A184" s="980"/>
      <c r="B184" s="2019"/>
      <c r="C184" s="2571"/>
      <c r="D184" s="2572"/>
      <c r="E184" s="2573"/>
      <c r="F184" s="2574"/>
      <c r="G184" s="2592" t="s">
        <v>354</v>
      </c>
      <c r="H184" s="2593"/>
      <c r="I184" s="2594">
        <v>102255</v>
      </c>
      <c r="J184" s="2595"/>
      <c r="K184" s="2722">
        <f>I184</f>
        <v>102255</v>
      </c>
      <c r="L184" s="2723"/>
      <c r="M184" s="2723"/>
      <c r="N184" s="2723"/>
      <c r="O184" s="2723"/>
      <c r="P184" s="2723"/>
      <c r="Q184" s="2724"/>
      <c r="R184" s="1005">
        <v>224</v>
      </c>
      <c r="S184" s="1006"/>
      <c r="T184" s="1007">
        <v>7</v>
      </c>
      <c r="U184" s="1006"/>
      <c r="V184" s="1008" t="s">
        <v>192</v>
      </c>
      <c r="W184" s="1009">
        <v>20</v>
      </c>
      <c r="X184" s="1010"/>
      <c r="Y184" s="1185">
        <f>T184*(W184+H3)</f>
        <v>189</v>
      </c>
      <c r="Z184" s="1186"/>
      <c r="AA184" s="1187"/>
      <c r="AB184" s="1188"/>
      <c r="AC184" s="1186"/>
      <c r="AD184" s="1189"/>
      <c r="AE184" s="1185"/>
      <c r="AF184" s="1186"/>
      <c r="AG184" s="1187"/>
      <c r="AH184" s="1188"/>
      <c r="AI184" s="1186"/>
      <c r="AJ184" s="1189"/>
      <c r="AK184" s="997">
        <f>ROUND((Y184+AE184)/T184/$V$5,0)*T184</f>
        <v>98</v>
      </c>
      <c r="AL184" s="1012"/>
      <c r="AM184" s="1016"/>
      <c r="AN184" s="1014"/>
      <c r="AO184" s="1013"/>
      <c r="AP184" s="1015"/>
      <c r="AQ184" s="997">
        <f>ROUND((Y184+AE184)/T184/$V$6,0)*T184</f>
        <v>98</v>
      </c>
      <c r="AR184" s="1012"/>
      <c r="AS184" s="1016"/>
      <c r="AT184" s="1017"/>
      <c r="AU184" s="1016"/>
      <c r="AV184" s="1015"/>
      <c r="AW184" s="1190"/>
      <c r="AX184" s="1191"/>
      <c r="AY184" s="1192"/>
      <c r="AZ184" s="1193"/>
      <c r="BA184" s="1191"/>
      <c r="BB184" s="1194"/>
      <c r="BC184" s="997">
        <f>ROUND((AK184/T184)*$V$7,0)*T184</f>
        <v>28</v>
      </c>
      <c r="BD184" s="1191"/>
      <c r="BE184" s="1192"/>
      <c r="BF184" s="1193"/>
      <c r="BG184" s="1191"/>
      <c r="BH184" s="1194"/>
      <c r="BI184" s="997">
        <f>ROUND((AK184/T184)*$V$8,0)*T184</f>
        <v>28</v>
      </c>
      <c r="BJ184" s="1191"/>
      <c r="BK184" s="1192"/>
      <c r="BL184" s="1193"/>
      <c r="BM184" s="1191"/>
      <c r="BN184" s="1194"/>
      <c r="BO184" s="997">
        <f>T184*$V$9</f>
        <v>14</v>
      </c>
      <c r="BP184" s="1191"/>
      <c r="BQ184" s="1192"/>
      <c r="BR184" s="1193"/>
      <c r="BS184" s="1191"/>
      <c r="BT184" s="1194"/>
      <c r="BU184" s="1190"/>
      <c r="BV184" s="1191"/>
      <c r="BW184" s="1192"/>
      <c r="BX184" s="1193"/>
      <c r="BY184" s="1191"/>
      <c r="BZ184" s="1194"/>
      <c r="CA184" s="1018"/>
      <c r="CB184" s="1004" t="s">
        <v>353</v>
      </c>
      <c r="GQ184" s="634"/>
      <c r="GR184" s="634"/>
      <c r="GS184" s="634"/>
      <c r="GW184" s="635"/>
      <c r="GX184" s="635"/>
    </row>
    <row r="185" spans="1:208" ht="7.5" customHeight="1">
      <c r="A185" s="980"/>
      <c r="B185" s="2019"/>
      <c r="C185" s="2571"/>
      <c r="D185" s="2572"/>
      <c r="E185" s="2573"/>
      <c r="F185" s="2574"/>
      <c r="G185" s="2592" t="s">
        <v>355</v>
      </c>
      <c r="H185" s="2593"/>
      <c r="I185" s="2594">
        <v>102255</v>
      </c>
      <c r="J185" s="2595"/>
      <c r="K185" s="2722">
        <f>I185</f>
        <v>102255</v>
      </c>
      <c r="L185" s="2723"/>
      <c r="M185" s="2723"/>
      <c r="N185" s="2723"/>
      <c r="O185" s="2723"/>
      <c r="P185" s="2723"/>
      <c r="Q185" s="2724"/>
      <c r="R185" s="1005">
        <v>119</v>
      </c>
      <c r="S185" s="1006"/>
      <c r="T185" s="1007">
        <v>4</v>
      </c>
      <c r="U185" s="1006"/>
      <c r="V185" s="1008" t="s">
        <v>192</v>
      </c>
      <c r="W185" s="1009">
        <v>20</v>
      </c>
      <c r="X185" s="1010"/>
      <c r="Y185" s="1185">
        <f>T185*(W185+H3)</f>
        <v>108</v>
      </c>
      <c r="Z185" s="1186"/>
      <c r="AA185" s="1187"/>
      <c r="AB185" s="1188"/>
      <c r="AC185" s="1186"/>
      <c r="AD185" s="1189"/>
      <c r="AE185" s="1185"/>
      <c r="AF185" s="1186"/>
      <c r="AG185" s="1187"/>
      <c r="AH185" s="1188"/>
      <c r="AI185" s="1186"/>
      <c r="AJ185" s="1189"/>
      <c r="AK185" s="997">
        <f>ROUND((Y185+AE185)/T185/$V$5,0)*T185</f>
        <v>56</v>
      </c>
      <c r="AL185" s="1012"/>
      <c r="AM185" s="1016"/>
      <c r="AN185" s="1014"/>
      <c r="AO185" s="1013"/>
      <c r="AP185" s="1015"/>
      <c r="AQ185" s="997">
        <f>ROUND((Y185+AE185)/T185/$V$6,0)*T185</f>
        <v>56</v>
      </c>
      <c r="AR185" s="1012"/>
      <c r="AS185" s="1013"/>
      <c r="AT185" s="1014"/>
      <c r="AU185" s="1013"/>
      <c r="AV185" s="1015"/>
      <c r="AW185" s="1190"/>
      <c r="AX185" s="1191"/>
      <c r="AY185" s="1192"/>
      <c r="AZ185" s="1193"/>
      <c r="BA185" s="1191"/>
      <c r="BB185" s="1194"/>
      <c r="BC185" s="997">
        <f>ROUND((AK185/T185)*$V$7,0)*T185</f>
        <v>16</v>
      </c>
      <c r="BD185" s="1191"/>
      <c r="BE185" s="1192"/>
      <c r="BF185" s="1193"/>
      <c r="BG185" s="1191"/>
      <c r="BH185" s="1194"/>
      <c r="BI185" s="997">
        <f>ROUND((AK185/T185)*$V$8,0)*T185</f>
        <v>16</v>
      </c>
      <c r="BJ185" s="1191"/>
      <c r="BK185" s="1192"/>
      <c r="BL185" s="1193"/>
      <c r="BM185" s="1191"/>
      <c r="BN185" s="1194"/>
      <c r="BO185" s="997">
        <f>T185*$V$9</f>
        <v>8</v>
      </c>
      <c r="BP185" s="1191"/>
      <c r="BQ185" s="1192"/>
      <c r="BR185" s="1193"/>
      <c r="BS185" s="1191"/>
      <c r="BT185" s="1194"/>
      <c r="BU185" s="1190"/>
      <c r="BV185" s="1191"/>
      <c r="BW185" s="1192"/>
      <c r="BX185" s="1193"/>
      <c r="BY185" s="1191"/>
      <c r="BZ185" s="1194"/>
      <c r="CA185" s="1018"/>
      <c r="CB185" s="1004" t="s">
        <v>353</v>
      </c>
      <c r="GS185" s="635"/>
      <c r="GU185" s="634"/>
      <c r="GV185" s="634"/>
      <c r="GZ185" s="634"/>
    </row>
    <row r="186" spans="1:208" ht="7.5" customHeight="1">
      <c r="A186" s="980"/>
      <c r="B186" s="2019"/>
      <c r="C186" s="2571"/>
      <c r="D186" s="2572"/>
      <c r="E186" s="2573"/>
      <c r="F186" s="2574"/>
      <c r="G186" s="2586" t="s">
        <v>356</v>
      </c>
      <c r="H186" s="2587"/>
      <c r="I186" s="2588">
        <v>102255</v>
      </c>
      <c r="J186" s="2589"/>
      <c r="K186" s="2705">
        <f>I186</f>
        <v>102255</v>
      </c>
      <c r="L186" s="2706"/>
      <c r="M186" s="2706"/>
      <c r="N186" s="2706"/>
      <c r="O186" s="2706"/>
      <c r="P186" s="2706"/>
      <c r="Q186" s="2707"/>
      <c r="R186" s="1056">
        <v>119</v>
      </c>
      <c r="S186" s="1057"/>
      <c r="T186" s="1024">
        <v>4</v>
      </c>
      <c r="U186" s="1023"/>
      <c r="V186" s="1025" t="s">
        <v>192</v>
      </c>
      <c r="W186" s="1026">
        <v>20</v>
      </c>
      <c r="X186" s="1027"/>
      <c r="Y186" s="1158">
        <f>T186*(W186+H3)</f>
        <v>108</v>
      </c>
      <c r="Z186" s="1159"/>
      <c r="AA186" s="1160"/>
      <c r="AB186" s="1161"/>
      <c r="AC186" s="1159"/>
      <c r="AD186" s="1162"/>
      <c r="AE186" s="1158"/>
      <c r="AF186" s="1159"/>
      <c r="AG186" s="1160"/>
      <c r="AH186" s="1161"/>
      <c r="AI186" s="1159"/>
      <c r="AJ186" s="1162"/>
      <c r="AK186" s="997">
        <f>ROUND((Y186+AE186)/T186/$V$5,0)*T186</f>
        <v>56</v>
      </c>
      <c r="AL186" s="1012"/>
      <c r="AM186" s="1016"/>
      <c r="AN186" s="1014"/>
      <c r="AO186" s="1013"/>
      <c r="AP186" s="1015"/>
      <c r="AQ186" s="997">
        <f>ROUND((Y186+AE186)/T186/$V$6,0)*T186</f>
        <v>56</v>
      </c>
      <c r="AR186" s="1063"/>
      <c r="AS186" s="1064"/>
      <c r="AT186" s="1065"/>
      <c r="AU186" s="1064"/>
      <c r="AV186" s="1066"/>
      <c r="AW186" s="1164"/>
      <c r="AX186" s="1165"/>
      <c r="AY186" s="1166"/>
      <c r="AZ186" s="1167"/>
      <c r="BA186" s="1165"/>
      <c r="BB186" s="1163"/>
      <c r="BC186" s="997">
        <f>ROUND((AK186/T186)*$V$7,0)*T186</f>
        <v>16</v>
      </c>
      <c r="BD186" s="1165"/>
      <c r="BE186" s="1166"/>
      <c r="BF186" s="1167"/>
      <c r="BG186" s="1165"/>
      <c r="BH186" s="1163"/>
      <c r="BI186" s="997">
        <f>ROUND((AK186/T186)*$V$8,0)*T186</f>
        <v>16</v>
      </c>
      <c r="BJ186" s="1165"/>
      <c r="BK186" s="1166"/>
      <c r="BL186" s="1167"/>
      <c r="BM186" s="1165"/>
      <c r="BN186" s="1163"/>
      <c r="BO186" s="997">
        <f>T186*$V$9</f>
        <v>8</v>
      </c>
      <c r="BP186" s="1165"/>
      <c r="BQ186" s="1166"/>
      <c r="BR186" s="1167"/>
      <c r="BS186" s="1165"/>
      <c r="BT186" s="1163"/>
      <c r="BU186" s="1164"/>
      <c r="BV186" s="1165"/>
      <c r="BW186" s="1166"/>
      <c r="BX186" s="1167"/>
      <c r="BY186" s="1165"/>
      <c r="BZ186" s="1163"/>
      <c r="CA186" s="1035"/>
      <c r="CB186" s="1004" t="s">
        <v>353</v>
      </c>
      <c r="GQ186" s="634"/>
      <c r="GR186" s="634"/>
    </row>
    <row r="187" spans="1:208" s="634" customFormat="1" ht="7.5" customHeight="1">
      <c r="A187" s="1037"/>
      <c r="B187" s="2020"/>
      <c r="C187" s="2579"/>
      <c r="D187" s="2580"/>
      <c r="E187" s="2584"/>
      <c r="F187" s="2585"/>
      <c r="G187" s="2581" t="s">
        <v>142</v>
      </c>
      <c r="H187" s="2582"/>
      <c r="I187" s="2582"/>
      <c r="J187" s="2582"/>
      <c r="K187" s="2582"/>
      <c r="L187" s="2582"/>
      <c r="M187" s="2582"/>
      <c r="N187" s="2582"/>
      <c r="O187" s="2582"/>
      <c r="P187" s="2582"/>
      <c r="Q187" s="2583"/>
      <c r="R187" s="1039">
        <f>SUM(R183:R186)</f>
        <v>616</v>
      </c>
      <c r="S187" s="1040"/>
      <c r="T187" s="1041">
        <f>SUM(T183:T186)</f>
        <v>20</v>
      </c>
      <c r="U187" s="1040"/>
      <c r="V187" s="1042"/>
      <c r="W187" s="1043"/>
      <c r="X187" s="644"/>
      <c r="Y187" s="1169">
        <f>SUM(Y183:Y186)</f>
        <v>540</v>
      </c>
      <c r="Z187" s="1170"/>
      <c r="AA187" s="1171">
        <f>'3.1Cost by Sub-contractors'!L22</f>
        <v>61.62</v>
      </c>
      <c r="AB187" s="1172"/>
      <c r="AC187" s="1046">
        <f>Y187*AA187</f>
        <v>33274.799999999996</v>
      </c>
      <c r="AD187" s="1173"/>
      <c r="AE187" s="1169"/>
      <c r="AF187" s="1170"/>
      <c r="AG187" s="1171"/>
      <c r="AH187" s="1172"/>
      <c r="AI187" s="1046"/>
      <c r="AJ187" s="1173"/>
      <c r="AK187" s="1169">
        <f>SUM(AK183:AK186)</f>
        <v>280</v>
      </c>
      <c r="AL187" s="1170"/>
      <c r="AM187" s="2725" t="str">
        <f>'3.1Cost by Sub-contractors'!L24</f>
        <v>-</v>
      </c>
      <c r="AN187" s="2726"/>
      <c r="AO187" s="2725" t="str">
        <f>'3.1Cost by Sub-contractors'!L24</f>
        <v>-</v>
      </c>
      <c r="AP187" s="2726"/>
      <c r="AQ187" s="1169">
        <f>SUM(AQ183:AQ186)</f>
        <v>280</v>
      </c>
      <c r="AR187" s="1170"/>
      <c r="AS187" s="1171">
        <f>'3.1Cost by Sub-contractors'!L25</f>
        <v>15.96</v>
      </c>
      <c r="AT187" s="1172"/>
      <c r="AU187" s="1046">
        <f>AQ187*AS187</f>
        <v>4468.8</v>
      </c>
      <c r="AV187" s="1173"/>
      <c r="AW187" s="1169"/>
      <c r="AX187" s="1170"/>
      <c r="AY187" s="1171"/>
      <c r="AZ187" s="1172"/>
      <c r="BA187" s="1046"/>
      <c r="BB187" s="1173"/>
      <c r="BC187" s="1169">
        <f>SUM(BC183:BC186)</f>
        <v>80</v>
      </c>
      <c r="BD187" s="1170"/>
      <c r="BE187" s="1171">
        <f>'3.1Cost by Sub-contractors'!L27</f>
        <v>44.07</v>
      </c>
      <c r="BF187" s="1172"/>
      <c r="BG187" s="1046">
        <f>BC187*BE187</f>
        <v>3525.6</v>
      </c>
      <c r="BH187" s="1173"/>
      <c r="BI187" s="1169">
        <f>SUM(BI183:BI186)</f>
        <v>80</v>
      </c>
      <c r="BJ187" s="1170"/>
      <c r="BK187" s="1171">
        <f>'3.1Cost by Sub-contractors'!L28</f>
        <v>27.87</v>
      </c>
      <c r="BL187" s="1172"/>
      <c r="BM187" s="1046">
        <f>BI187*BK187</f>
        <v>2229.6</v>
      </c>
      <c r="BN187" s="1173"/>
      <c r="BO187" s="1169">
        <f>SUM(BO183:BO186)</f>
        <v>40</v>
      </c>
      <c r="BP187" s="1170"/>
      <c r="BQ187" s="1171">
        <f>'3.1Cost by Sub-contractors'!L29</f>
        <v>118.81</v>
      </c>
      <c r="BR187" s="1172"/>
      <c r="BS187" s="1046">
        <f>BO187*BQ187</f>
        <v>4752.3999999999996</v>
      </c>
      <c r="BT187" s="1173"/>
      <c r="BU187" s="1169"/>
      <c r="BV187" s="1170"/>
      <c r="BW187" s="1171"/>
      <c r="BX187" s="1172"/>
      <c r="BY187" s="1046"/>
      <c r="BZ187" s="1173"/>
      <c r="CA187" s="1049"/>
      <c r="CB187" s="1050"/>
      <c r="CC187" s="633"/>
      <c r="CD187" s="633"/>
      <c r="CE187" s="633"/>
      <c r="CF187" s="633"/>
      <c r="CG187" s="633"/>
      <c r="CH187" s="633"/>
      <c r="CI187" s="633"/>
      <c r="CJ187" s="633"/>
      <c r="CK187" s="633"/>
      <c r="CL187" s="633"/>
      <c r="CM187" s="633"/>
      <c r="CN187" s="633"/>
      <c r="CO187" s="633"/>
      <c r="CP187" s="633"/>
      <c r="CQ187" s="633"/>
      <c r="CR187" s="633"/>
      <c r="CS187" s="633"/>
      <c r="CT187" s="633"/>
      <c r="CU187" s="633"/>
      <c r="CV187" s="633"/>
      <c r="CW187" s="633"/>
      <c r="CX187" s="633"/>
      <c r="CY187" s="633"/>
      <c r="CZ187" s="633"/>
      <c r="DA187" s="633"/>
      <c r="DB187" s="633"/>
      <c r="DC187" s="633"/>
      <c r="DD187" s="633"/>
      <c r="DE187" s="633"/>
      <c r="DF187" s="633"/>
      <c r="DG187" s="633"/>
      <c r="DH187" s="633"/>
      <c r="DI187" s="633"/>
      <c r="DJ187" s="633"/>
      <c r="DK187" s="633"/>
      <c r="DL187" s="633"/>
      <c r="DM187" s="633"/>
      <c r="DN187" s="633"/>
      <c r="DO187" s="633"/>
      <c r="DP187" s="633"/>
      <c r="DQ187" s="633"/>
      <c r="DR187" s="633"/>
      <c r="DS187" s="633"/>
      <c r="DT187" s="633"/>
      <c r="DU187" s="633"/>
      <c r="DV187" s="633"/>
      <c r="DW187" s="633"/>
      <c r="DX187" s="633"/>
      <c r="DY187" s="633"/>
      <c r="DZ187" s="633"/>
      <c r="EA187" s="633"/>
      <c r="EB187" s="633"/>
      <c r="EC187" s="633"/>
      <c r="ED187" s="633"/>
      <c r="EE187" s="633"/>
      <c r="EF187" s="633"/>
      <c r="EG187" s="633"/>
      <c r="EH187" s="633"/>
      <c r="EI187" s="633"/>
      <c r="EJ187" s="633"/>
      <c r="EK187" s="633"/>
      <c r="EL187" s="633"/>
      <c r="EM187" s="633"/>
      <c r="EN187" s="633"/>
      <c r="EO187" s="633"/>
      <c r="EP187" s="633"/>
      <c r="EQ187" s="633"/>
      <c r="ER187" s="633"/>
      <c r="ES187" s="633"/>
      <c r="ET187" s="633"/>
      <c r="EU187" s="633"/>
      <c r="EV187" s="633"/>
      <c r="EW187" s="633"/>
      <c r="EX187" s="633"/>
      <c r="EY187" s="633"/>
      <c r="EZ187" s="633"/>
      <c r="FA187" s="633"/>
      <c r="FB187" s="633"/>
      <c r="FC187" s="633"/>
      <c r="FD187" s="633"/>
      <c r="FE187" s="633"/>
      <c r="FF187" s="633"/>
      <c r="FG187" s="633"/>
      <c r="FH187" s="633"/>
      <c r="FI187" s="633"/>
      <c r="FJ187" s="633"/>
      <c r="FK187" s="633"/>
      <c r="FL187" s="633"/>
      <c r="FM187" s="633"/>
      <c r="FN187" s="633"/>
      <c r="FO187" s="633"/>
      <c r="FP187" s="633"/>
      <c r="FQ187" s="633"/>
      <c r="FR187" s="633"/>
      <c r="FS187" s="633"/>
      <c r="FT187" s="633"/>
      <c r="FU187" s="633"/>
      <c r="FV187" s="633"/>
      <c r="FW187" s="633"/>
      <c r="FX187" s="633"/>
      <c r="FY187" s="633"/>
      <c r="FZ187" s="633"/>
      <c r="GA187" s="633"/>
      <c r="GB187" s="633"/>
      <c r="GC187" s="633"/>
      <c r="GD187" s="633"/>
      <c r="GE187" s="633"/>
      <c r="GF187" s="633"/>
      <c r="GG187" s="633"/>
      <c r="GH187" s="633"/>
      <c r="GI187" s="633"/>
      <c r="GJ187" s="633"/>
      <c r="GK187" s="633"/>
      <c r="GL187" s="633"/>
      <c r="GM187" s="633"/>
      <c r="GN187" s="633"/>
      <c r="GO187" s="633"/>
      <c r="GP187" s="633"/>
      <c r="GQ187" s="633"/>
      <c r="GR187" s="633"/>
      <c r="GS187" s="633"/>
      <c r="GT187" s="633"/>
      <c r="GW187" s="633"/>
      <c r="GX187" s="633"/>
    </row>
    <row r="188" spans="1:208" ht="7.5" customHeight="1">
      <c r="A188" s="980"/>
      <c r="B188" s="2019"/>
      <c r="C188" s="2571" t="str">
        <f>'4.1Plan'!C321</f>
        <v>PKGA4</v>
      </c>
      <c r="D188" s="2572"/>
      <c r="E188" s="2573" t="str">
        <f>'4.1Plan'!D321</f>
        <v>MLA4-1</v>
      </c>
      <c r="F188" s="2574"/>
      <c r="G188" s="2699" t="s">
        <v>357</v>
      </c>
      <c r="H188" s="2718"/>
      <c r="I188" s="2719">
        <v>112615</v>
      </c>
      <c r="J188" s="2720"/>
      <c r="K188" s="2710">
        <f>I188</f>
        <v>112615</v>
      </c>
      <c r="L188" s="2711"/>
      <c r="M188" s="2711"/>
      <c r="N188" s="2711"/>
      <c r="O188" s="2711"/>
      <c r="P188" s="2711"/>
      <c r="Q188" s="2712"/>
      <c r="R188" s="1133">
        <v>49</v>
      </c>
      <c r="S188" s="1134"/>
      <c r="T188" s="1128">
        <v>2</v>
      </c>
      <c r="U188" s="1134"/>
      <c r="V188" s="1135" t="s">
        <v>192</v>
      </c>
      <c r="W188" s="1136">
        <v>7</v>
      </c>
      <c r="X188" s="1134"/>
      <c r="Y188" s="1174">
        <f>T188*(W188+H3)</f>
        <v>28</v>
      </c>
      <c r="Z188" s="1175"/>
      <c r="AA188" s="1176"/>
      <c r="AB188" s="1177"/>
      <c r="AC188" s="1175"/>
      <c r="AD188" s="1178"/>
      <c r="AE188" s="1174"/>
      <c r="AF188" s="1175"/>
      <c r="AG188" s="1176"/>
      <c r="AH188" s="1177"/>
      <c r="AI188" s="1175"/>
      <c r="AJ188" s="1178"/>
      <c r="AK188" s="987">
        <f>ROUND((Y188+AE188)/T188/$V$5,0)*T188</f>
        <v>14</v>
      </c>
      <c r="AL188" s="1077"/>
      <c r="AM188" s="1081"/>
      <c r="AN188" s="1079"/>
      <c r="AO188" s="1078"/>
      <c r="AP188" s="1080"/>
      <c r="AQ188" s="987">
        <f>ROUND((Y188+AE188)/T188/$V$6,0)*T188</f>
        <v>14</v>
      </c>
      <c r="AR188" s="1180"/>
      <c r="AS188" s="1181"/>
      <c r="AT188" s="1182"/>
      <c r="AU188" s="1180"/>
      <c r="AV188" s="1179"/>
      <c r="AW188" s="1183"/>
      <c r="AX188" s="1180"/>
      <c r="AY188" s="1181"/>
      <c r="AZ188" s="1182"/>
      <c r="BA188" s="1180"/>
      <c r="BB188" s="1179"/>
      <c r="BC188" s="997">
        <f>ROUND((AK188/T188)*$V$7,0)*T188</f>
        <v>4</v>
      </c>
      <c r="BD188" s="1180"/>
      <c r="BE188" s="1181"/>
      <c r="BF188" s="1182"/>
      <c r="BG188" s="1180"/>
      <c r="BH188" s="1179"/>
      <c r="BI188" s="997">
        <f>ROUND((AK188/T188)*$V$8,0)*T188</f>
        <v>4</v>
      </c>
      <c r="BJ188" s="1180"/>
      <c r="BK188" s="1181"/>
      <c r="BL188" s="1182"/>
      <c r="BM188" s="1180"/>
      <c r="BN188" s="1179"/>
      <c r="BO188" s="997">
        <f>T188*$V$9</f>
        <v>4</v>
      </c>
      <c r="BP188" s="1180"/>
      <c r="BQ188" s="1181"/>
      <c r="BR188" s="1182"/>
      <c r="BS188" s="1180"/>
      <c r="BT188" s="1179"/>
      <c r="BU188" s="1183"/>
      <c r="BV188" s="1180"/>
      <c r="BW188" s="1181"/>
      <c r="BX188" s="1182"/>
      <c r="BY188" s="1180"/>
      <c r="BZ188" s="1179"/>
      <c r="CA188" s="1049"/>
      <c r="CB188" s="1184" t="s">
        <v>358</v>
      </c>
      <c r="GU188" s="635"/>
    </row>
    <row r="189" spans="1:208" s="634" customFormat="1" ht="7.5" customHeight="1">
      <c r="A189" s="1037"/>
      <c r="B189" s="2020"/>
      <c r="C189" s="2577"/>
      <c r="D189" s="2578"/>
      <c r="E189" s="2584"/>
      <c r="F189" s="2585"/>
      <c r="G189" s="2581" t="s">
        <v>142</v>
      </c>
      <c r="H189" s="2582"/>
      <c r="I189" s="2582"/>
      <c r="J189" s="2582"/>
      <c r="K189" s="2582"/>
      <c r="L189" s="2582"/>
      <c r="M189" s="2582"/>
      <c r="N189" s="2582"/>
      <c r="O189" s="2582"/>
      <c r="P189" s="2582"/>
      <c r="Q189" s="2583"/>
      <c r="R189" s="1125">
        <f>R188</f>
        <v>49</v>
      </c>
      <c r="S189" s="1102"/>
      <c r="T189" s="1101">
        <f>T188</f>
        <v>2</v>
      </c>
      <c r="U189" s="1102"/>
      <c r="V189" s="1103"/>
      <c r="W189" s="1104"/>
      <c r="X189" s="1121"/>
      <c r="Y189" s="1169">
        <f>Y188</f>
        <v>28</v>
      </c>
      <c r="Z189" s="1170"/>
      <c r="AA189" s="1171">
        <f>'3.1Cost by Sub-contractors'!L22</f>
        <v>61.62</v>
      </c>
      <c r="AB189" s="1172"/>
      <c r="AC189" s="1046">
        <f>Y189*AA189</f>
        <v>1725.36</v>
      </c>
      <c r="AD189" s="1173"/>
      <c r="AE189" s="1169"/>
      <c r="AF189" s="1170"/>
      <c r="AG189" s="1171"/>
      <c r="AH189" s="1172"/>
      <c r="AI189" s="1046"/>
      <c r="AJ189" s="1173"/>
      <c r="AK189" s="1169">
        <f>AK188</f>
        <v>14</v>
      </c>
      <c r="AL189" s="1170"/>
      <c r="AM189" s="2725" t="str">
        <f>'3.1Cost by Sub-contractors'!L24</f>
        <v>-</v>
      </c>
      <c r="AN189" s="2726"/>
      <c r="AO189" s="2725" t="str">
        <f>'3.1Cost by Sub-contractors'!L24</f>
        <v>-</v>
      </c>
      <c r="AP189" s="2726"/>
      <c r="AQ189" s="1169">
        <f>AQ188</f>
        <v>14</v>
      </c>
      <c r="AR189" s="1170"/>
      <c r="AS189" s="1171">
        <f>'3.1Cost by Sub-contractors'!L25</f>
        <v>15.96</v>
      </c>
      <c r="AT189" s="1172"/>
      <c r="AU189" s="1046">
        <f>AQ189*AS189</f>
        <v>223.44</v>
      </c>
      <c r="AV189" s="1173"/>
      <c r="AW189" s="1169"/>
      <c r="AX189" s="1170"/>
      <c r="AY189" s="1171"/>
      <c r="AZ189" s="1172"/>
      <c r="BA189" s="1046"/>
      <c r="BB189" s="1173"/>
      <c r="BC189" s="1169">
        <f>BC188</f>
        <v>4</v>
      </c>
      <c r="BD189" s="1170"/>
      <c r="BE189" s="1171">
        <f>'3.1Cost by Sub-contractors'!L27</f>
        <v>44.07</v>
      </c>
      <c r="BF189" s="1172"/>
      <c r="BG189" s="1046">
        <f>BC189*BE189</f>
        <v>176.28</v>
      </c>
      <c r="BH189" s="1173"/>
      <c r="BI189" s="1169">
        <f>BI188</f>
        <v>4</v>
      </c>
      <c r="BJ189" s="1170"/>
      <c r="BK189" s="1171">
        <f>'3.1Cost by Sub-contractors'!L28</f>
        <v>27.87</v>
      </c>
      <c r="BL189" s="1172"/>
      <c r="BM189" s="1046">
        <f>BI189*BK189</f>
        <v>111.48</v>
      </c>
      <c r="BN189" s="1173"/>
      <c r="BO189" s="1169">
        <f>BO188</f>
        <v>4</v>
      </c>
      <c r="BP189" s="1170"/>
      <c r="BQ189" s="1171">
        <f>'3.1Cost by Sub-contractors'!L29</f>
        <v>118.81</v>
      </c>
      <c r="BR189" s="1172"/>
      <c r="BS189" s="1046">
        <f>BO189*BQ189</f>
        <v>475.24</v>
      </c>
      <c r="BT189" s="1173"/>
      <c r="BU189" s="1169"/>
      <c r="BV189" s="1170"/>
      <c r="BW189" s="1171"/>
      <c r="BX189" s="1172"/>
      <c r="BY189" s="1046"/>
      <c r="BZ189" s="1173"/>
      <c r="CA189" s="1049"/>
      <c r="CB189" s="1050"/>
      <c r="CC189" s="633"/>
      <c r="CD189" s="633"/>
      <c r="CE189" s="633"/>
      <c r="CF189" s="633"/>
      <c r="CG189" s="633"/>
      <c r="CH189" s="633"/>
      <c r="CI189" s="633"/>
      <c r="CJ189" s="633"/>
      <c r="CK189" s="633"/>
      <c r="CL189" s="633"/>
      <c r="CM189" s="633"/>
      <c r="CN189" s="633"/>
      <c r="CO189" s="633"/>
      <c r="CP189" s="633"/>
      <c r="CQ189" s="633"/>
      <c r="CR189" s="633"/>
      <c r="CS189" s="633"/>
      <c r="CT189" s="633"/>
      <c r="CU189" s="633"/>
      <c r="CV189" s="633"/>
      <c r="CW189" s="633"/>
      <c r="CX189" s="633"/>
      <c r="CY189" s="633"/>
      <c r="CZ189" s="633"/>
      <c r="DA189" s="633"/>
      <c r="DB189" s="633"/>
      <c r="DC189" s="633"/>
      <c r="DD189" s="633"/>
      <c r="DE189" s="633"/>
      <c r="DF189" s="633"/>
      <c r="DG189" s="633"/>
      <c r="DH189" s="633"/>
      <c r="DI189" s="633"/>
      <c r="DJ189" s="633"/>
      <c r="DK189" s="633"/>
      <c r="DL189" s="633"/>
      <c r="DM189" s="633"/>
      <c r="DN189" s="633"/>
      <c r="DO189" s="633"/>
      <c r="DP189" s="633"/>
      <c r="DQ189" s="633"/>
      <c r="DR189" s="633"/>
      <c r="DS189" s="633"/>
      <c r="DT189" s="633"/>
      <c r="DU189" s="633"/>
      <c r="DV189" s="633"/>
      <c r="DW189" s="633"/>
      <c r="DX189" s="633"/>
      <c r="DY189" s="633"/>
      <c r="DZ189" s="633"/>
      <c r="EA189" s="633"/>
      <c r="EB189" s="633"/>
      <c r="EC189" s="633"/>
      <c r="ED189" s="633"/>
      <c r="EE189" s="633"/>
      <c r="EF189" s="633"/>
      <c r="EG189" s="633"/>
      <c r="EH189" s="633"/>
      <c r="EI189" s="633"/>
      <c r="EJ189" s="633"/>
      <c r="EK189" s="633"/>
      <c r="EL189" s="633"/>
      <c r="EM189" s="633"/>
      <c r="EN189" s="633"/>
      <c r="EO189" s="633"/>
      <c r="EP189" s="633"/>
      <c r="EQ189" s="633"/>
      <c r="ER189" s="633"/>
      <c r="ES189" s="633"/>
      <c r="ET189" s="633"/>
      <c r="EU189" s="633"/>
      <c r="EV189" s="633"/>
      <c r="EW189" s="633"/>
      <c r="EX189" s="633"/>
      <c r="EY189" s="633"/>
      <c r="EZ189" s="633"/>
      <c r="FA189" s="633"/>
      <c r="FB189" s="633"/>
      <c r="FC189" s="633"/>
      <c r="FD189" s="633"/>
      <c r="FE189" s="633"/>
      <c r="FF189" s="633"/>
      <c r="FG189" s="633"/>
      <c r="FH189" s="633"/>
      <c r="FI189" s="633"/>
      <c r="FJ189" s="633"/>
      <c r="FK189" s="633"/>
      <c r="FL189" s="633"/>
      <c r="FM189" s="633"/>
      <c r="FN189" s="633"/>
      <c r="FO189" s="633"/>
      <c r="FP189" s="633"/>
      <c r="FQ189" s="633"/>
      <c r="FR189" s="633"/>
      <c r="FS189" s="633"/>
      <c r="FT189" s="633"/>
      <c r="FU189" s="633"/>
      <c r="FV189" s="633"/>
      <c r="FW189" s="633"/>
      <c r="FX189" s="633"/>
      <c r="FY189" s="633"/>
      <c r="FZ189" s="633"/>
      <c r="GA189" s="633"/>
      <c r="GB189" s="633"/>
      <c r="GC189" s="633"/>
      <c r="GD189" s="633"/>
      <c r="GE189" s="633"/>
      <c r="GF189" s="633"/>
      <c r="GG189" s="633"/>
      <c r="GH189" s="633"/>
      <c r="GI189" s="633"/>
      <c r="GJ189" s="633"/>
      <c r="GK189" s="633"/>
      <c r="GL189" s="633"/>
      <c r="GM189" s="633"/>
      <c r="GN189" s="633"/>
      <c r="GO189" s="633"/>
      <c r="GP189" s="633"/>
      <c r="GQ189" s="633"/>
      <c r="GR189" s="633"/>
      <c r="GS189" s="633"/>
      <c r="GT189" s="633"/>
      <c r="GU189" s="633"/>
      <c r="GW189" s="633"/>
      <c r="GX189" s="633"/>
    </row>
    <row r="190" spans="1:208" ht="7.5" customHeight="1">
      <c r="A190" s="980"/>
      <c r="B190" s="2019"/>
      <c r="C190" s="2571"/>
      <c r="D190" s="2572"/>
      <c r="E190" s="2575" t="str">
        <f>'4.1Plan'!D353</f>
        <v>MLA4-3</v>
      </c>
      <c r="F190" s="2576"/>
      <c r="G190" s="2699" t="s">
        <v>359</v>
      </c>
      <c r="H190" s="2700"/>
      <c r="I190" s="2731">
        <v>123915</v>
      </c>
      <c r="J190" s="2732"/>
      <c r="K190" s="2710">
        <f>I190</f>
        <v>123915</v>
      </c>
      <c r="L190" s="2711"/>
      <c r="M190" s="2711"/>
      <c r="N190" s="2711"/>
      <c r="O190" s="2711"/>
      <c r="P190" s="2711"/>
      <c r="Q190" s="2712"/>
      <c r="R190" s="1195">
        <v>189</v>
      </c>
      <c r="S190" s="1196"/>
      <c r="T190" s="1083">
        <v>6</v>
      </c>
      <c r="U190" s="1084"/>
      <c r="V190" s="1085" t="s">
        <v>192</v>
      </c>
      <c r="W190" s="1086">
        <v>18</v>
      </c>
      <c r="X190" s="1087"/>
      <c r="Y190" s="1174">
        <f>T190*(W190+H3)</f>
        <v>150</v>
      </c>
      <c r="Z190" s="1175"/>
      <c r="AA190" s="1176"/>
      <c r="AB190" s="1177"/>
      <c r="AC190" s="1175"/>
      <c r="AD190" s="1178"/>
      <c r="AE190" s="1174"/>
      <c r="AF190" s="1175"/>
      <c r="AG190" s="1176"/>
      <c r="AH190" s="1177"/>
      <c r="AI190" s="1175"/>
      <c r="AJ190" s="1178"/>
      <c r="AK190" s="987">
        <f>ROUND((Y190+AE190)/T190/$V$5,0)*T190</f>
        <v>78</v>
      </c>
      <c r="AL190" s="1077"/>
      <c r="AM190" s="1081"/>
      <c r="AN190" s="1079"/>
      <c r="AO190" s="1078"/>
      <c r="AP190" s="1080"/>
      <c r="AQ190" s="987">
        <f>ROUND((Y190+AE190)/T190/$V$6,0)*T190</f>
        <v>78</v>
      </c>
      <c r="AR190" s="1180"/>
      <c r="AS190" s="1181"/>
      <c r="AT190" s="1182"/>
      <c r="AU190" s="1180"/>
      <c r="AV190" s="1179"/>
      <c r="AW190" s="1183"/>
      <c r="AX190" s="1180"/>
      <c r="AY190" s="1181"/>
      <c r="AZ190" s="1182"/>
      <c r="BA190" s="1180"/>
      <c r="BB190" s="1179"/>
      <c r="BC190" s="997">
        <f>ROUND((AK190/T190)*$V$7,0)*T190</f>
        <v>18</v>
      </c>
      <c r="BD190" s="1180"/>
      <c r="BE190" s="1181"/>
      <c r="BF190" s="1182"/>
      <c r="BG190" s="1180"/>
      <c r="BH190" s="1179"/>
      <c r="BI190" s="997">
        <f>ROUND((AK190/T190)*$V$8,0)*T190</f>
        <v>18</v>
      </c>
      <c r="BJ190" s="1180"/>
      <c r="BK190" s="1181"/>
      <c r="BL190" s="1182"/>
      <c r="BM190" s="1180"/>
      <c r="BN190" s="1179"/>
      <c r="BO190" s="997">
        <f>T190*$V$9</f>
        <v>12</v>
      </c>
      <c r="BP190" s="1180"/>
      <c r="BQ190" s="1181"/>
      <c r="BR190" s="1182"/>
      <c r="BS190" s="1180"/>
      <c r="BT190" s="1179"/>
      <c r="BU190" s="1183"/>
      <c r="BV190" s="1180"/>
      <c r="BW190" s="1181"/>
      <c r="BX190" s="1182"/>
      <c r="BY190" s="1180"/>
      <c r="BZ190" s="1179"/>
      <c r="CA190" s="1049"/>
      <c r="CB190" s="1184" t="s">
        <v>360</v>
      </c>
      <c r="GV190" s="635"/>
      <c r="GZ190" s="635"/>
    </row>
    <row r="191" spans="1:208" s="634" customFormat="1" ht="7.5" customHeight="1">
      <c r="A191" s="1070"/>
      <c r="B191" s="2021"/>
      <c r="C191" s="2579"/>
      <c r="D191" s="2580"/>
      <c r="E191" s="2584"/>
      <c r="F191" s="2585"/>
      <c r="G191" s="2581" t="s">
        <v>142</v>
      </c>
      <c r="H191" s="2582"/>
      <c r="I191" s="2582"/>
      <c r="J191" s="2582"/>
      <c r="K191" s="2582"/>
      <c r="L191" s="2582"/>
      <c r="M191" s="2582"/>
      <c r="N191" s="2582"/>
      <c r="O191" s="2582"/>
      <c r="P191" s="2582"/>
      <c r="Q191" s="2583"/>
      <c r="R191" s="1039">
        <f>R190</f>
        <v>189</v>
      </c>
      <c r="S191" s="1040"/>
      <c r="T191" s="1041">
        <f>T190</f>
        <v>6</v>
      </c>
      <c r="U191" s="1040"/>
      <c r="V191" s="1042"/>
      <c r="W191" s="1043"/>
      <c r="X191" s="644"/>
      <c r="Y191" s="1169">
        <f>Y190</f>
        <v>150</v>
      </c>
      <c r="Z191" s="1170"/>
      <c r="AA191" s="1171">
        <f>'3.1Cost by Sub-contractors'!L22</f>
        <v>61.62</v>
      </c>
      <c r="AB191" s="1172"/>
      <c r="AC191" s="1046">
        <f>Y191*AA191</f>
        <v>9243</v>
      </c>
      <c r="AD191" s="1173"/>
      <c r="AE191" s="1169"/>
      <c r="AF191" s="1170"/>
      <c r="AG191" s="1171"/>
      <c r="AH191" s="1172"/>
      <c r="AI191" s="1046"/>
      <c r="AJ191" s="1173"/>
      <c r="AK191" s="1169">
        <f>AK190</f>
        <v>78</v>
      </c>
      <c r="AL191" s="1170"/>
      <c r="AM191" s="2725" t="str">
        <f>'3.1Cost by Sub-contractors'!L24</f>
        <v>-</v>
      </c>
      <c r="AN191" s="2726"/>
      <c r="AO191" s="2725" t="str">
        <f>'3.1Cost by Sub-contractors'!L24</f>
        <v>-</v>
      </c>
      <c r="AP191" s="2726"/>
      <c r="AQ191" s="1169">
        <f>AQ190</f>
        <v>78</v>
      </c>
      <c r="AR191" s="1170"/>
      <c r="AS191" s="1171">
        <f>'3.1Cost by Sub-contractors'!L25</f>
        <v>15.96</v>
      </c>
      <c r="AT191" s="1172"/>
      <c r="AU191" s="1046">
        <f>AQ191*AS191</f>
        <v>1244.8800000000001</v>
      </c>
      <c r="AV191" s="1173"/>
      <c r="AW191" s="1169"/>
      <c r="AX191" s="1170"/>
      <c r="AY191" s="1171"/>
      <c r="AZ191" s="1172"/>
      <c r="BA191" s="1046"/>
      <c r="BB191" s="1173"/>
      <c r="BC191" s="1169">
        <f>BC190</f>
        <v>18</v>
      </c>
      <c r="BD191" s="1170"/>
      <c r="BE191" s="1171">
        <f>'3.1Cost by Sub-contractors'!L27</f>
        <v>44.07</v>
      </c>
      <c r="BF191" s="1172"/>
      <c r="BG191" s="1046">
        <f>BC191*BE191</f>
        <v>793.26</v>
      </c>
      <c r="BH191" s="1173"/>
      <c r="BI191" s="1169">
        <f>BI190</f>
        <v>18</v>
      </c>
      <c r="BJ191" s="1170"/>
      <c r="BK191" s="1171">
        <f>'3.1Cost by Sub-contractors'!L28</f>
        <v>27.87</v>
      </c>
      <c r="BL191" s="1172"/>
      <c r="BM191" s="1046">
        <f>BI191*BK191</f>
        <v>501.66</v>
      </c>
      <c r="BN191" s="1173"/>
      <c r="BO191" s="1169">
        <f>BO190</f>
        <v>12</v>
      </c>
      <c r="BP191" s="1170"/>
      <c r="BQ191" s="1171">
        <f>'3.1Cost by Sub-contractors'!L29</f>
        <v>118.81</v>
      </c>
      <c r="BR191" s="1172"/>
      <c r="BS191" s="1046">
        <f>BO191*BQ191</f>
        <v>1425.72</v>
      </c>
      <c r="BT191" s="1173"/>
      <c r="BU191" s="1169"/>
      <c r="BV191" s="1170"/>
      <c r="BW191" s="1171"/>
      <c r="BX191" s="1172"/>
      <c r="BY191" s="1046"/>
      <c r="BZ191" s="1173"/>
      <c r="CA191" s="1049"/>
      <c r="CB191" s="1050"/>
      <c r="CC191" s="633"/>
      <c r="CD191" s="633"/>
      <c r="CE191" s="633"/>
      <c r="CF191" s="633"/>
      <c r="CG191" s="633"/>
      <c r="CH191" s="633"/>
      <c r="CI191" s="633"/>
      <c r="CJ191" s="633"/>
      <c r="CK191" s="633"/>
      <c r="CL191" s="633"/>
      <c r="CM191" s="633"/>
      <c r="CN191" s="633"/>
      <c r="CO191" s="633"/>
      <c r="CP191" s="633"/>
      <c r="CQ191" s="633"/>
      <c r="CR191" s="633"/>
      <c r="CS191" s="633"/>
      <c r="CT191" s="633"/>
      <c r="CU191" s="633"/>
      <c r="CV191" s="633"/>
      <c r="CW191" s="633"/>
      <c r="CX191" s="633"/>
      <c r="CY191" s="633"/>
      <c r="CZ191" s="633"/>
      <c r="DA191" s="633"/>
      <c r="DB191" s="633"/>
      <c r="DC191" s="633"/>
      <c r="DD191" s="633"/>
      <c r="DE191" s="633"/>
      <c r="DF191" s="633"/>
      <c r="DG191" s="633"/>
      <c r="DH191" s="633"/>
      <c r="DI191" s="633"/>
      <c r="DJ191" s="633"/>
      <c r="DK191" s="633"/>
      <c r="DL191" s="633"/>
      <c r="DM191" s="633"/>
      <c r="DN191" s="633"/>
      <c r="DO191" s="633"/>
      <c r="DP191" s="633"/>
      <c r="DQ191" s="633"/>
      <c r="DR191" s="633"/>
      <c r="DS191" s="633"/>
      <c r="DT191" s="633"/>
      <c r="DU191" s="633"/>
      <c r="DV191" s="633"/>
      <c r="DW191" s="633"/>
      <c r="DX191" s="633"/>
      <c r="DY191" s="633"/>
      <c r="DZ191" s="633"/>
      <c r="EA191" s="633"/>
      <c r="EB191" s="633"/>
      <c r="EC191" s="633"/>
      <c r="ED191" s="633"/>
      <c r="EE191" s="633"/>
      <c r="EF191" s="633"/>
      <c r="EG191" s="633"/>
      <c r="EH191" s="633"/>
      <c r="EI191" s="633"/>
      <c r="EJ191" s="633"/>
      <c r="EK191" s="633"/>
      <c r="EL191" s="633"/>
      <c r="EM191" s="633"/>
      <c r="EN191" s="633"/>
      <c r="EO191" s="633"/>
      <c r="EP191" s="633"/>
      <c r="EQ191" s="633"/>
      <c r="ER191" s="633"/>
      <c r="ES191" s="633"/>
      <c r="ET191" s="633"/>
      <c r="EU191" s="633"/>
      <c r="EV191" s="633"/>
      <c r="EW191" s="633"/>
      <c r="EX191" s="633"/>
      <c r="EY191" s="633"/>
      <c r="EZ191" s="633"/>
      <c r="FA191" s="633"/>
      <c r="FB191" s="633"/>
      <c r="FC191" s="633"/>
      <c r="FD191" s="633"/>
      <c r="FE191" s="633"/>
      <c r="FF191" s="633"/>
      <c r="FG191" s="633"/>
      <c r="FH191" s="633"/>
      <c r="FI191" s="633"/>
      <c r="FJ191" s="633"/>
      <c r="FK191" s="633"/>
      <c r="FL191" s="633"/>
      <c r="FM191" s="633"/>
      <c r="FN191" s="633"/>
      <c r="FO191" s="633"/>
      <c r="FP191" s="633"/>
      <c r="FQ191" s="633"/>
      <c r="FR191" s="633"/>
      <c r="FS191" s="633"/>
      <c r="FT191" s="633"/>
      <c r="FU191" s="633"/>
      <c r="FV191" s="633"/>
      <c r="FW191" s="633"/>
      <c r="FX191" s="633"/>
      <c r="FY191" s="633"/>
      <c r="FZ191" s="633"/>
      <c r="GA191" s="633"/>
      <c r="GB191" s="633"/>
      <c r="GC191" s="633"/>
      <c r="GD191" s="633"/>
      <c r="GE191" s="633"/>
      <c r="GF191" s="633"/>
      <c r="GG191" s="633"/>
      <c r="GH191" s="633"/>
      <c r="GI191" s="633"/>
      <c r="GJ191" s="633"/>
      <c r="GK191" s="633"/>
      <c r="GL191" s="633"/>
      <c r="GM191" s="633"/>
      <c r="GN191" s="633"/>
      <c r="GO191" s="633"/>
      <c r="GP191" s="633"/>
      <c r="GQ191" s="633"/>
      <c r="GR191" s="633"/>
      <c r="GS191" s="633"/>
      <c r="GU191" s="633"/>
      <c r="GV191" s="633"/>
      <c r="GW191" s="633"/>
      <c r="GX191" s="633"/>
      <c r="GZ191" s="633"/>
    </row>
    <row r="192" spans="1:208" s="635" customFormat="1" ht="7.5" customHeight="1">
      <c r="A192" s="636"/>
      <c r="B192" s="2025"/>
      <c r="C192" s="2025"/>
      <c r="D192" s="2025"/>
      <c r="E192" s="639"/>
      <c r="F192" s="639"/>
      <c r="G192" s="640"/>
      <c r="H192" s="640"/>
      <c r="I192" s="641"/>
      <c r="J192" s="641"/>
      <c r="K192" s="2730"/>
      <c r="L192" s="2730"/>
      <c r="M192" s="642"/>
      <c r="N192" s="643"/>
      <c r="O192" s="2730"/>
      <c r="P192" s="2730"/>
      <c r="Q192" s="636"/>
      <c r="R192" s="644"/>
      <c r="S192" s="644"/>
      <c r="T192" s="645"/>
      <c r="U192" s="644"/>
      <c r="V192" s="646"/>
      <c r="W192" s="647"/>
      <c r="X192" s="644"/>
      <c r="Y192" s="648"/>
      <c r="Z192" s="638"/>
      <c r="AA192" s="649"/>
      <c r="AB192" s="636"/>
      <c r="AC192" s="650"/>
      <c r="AD192" s="650"/>
      <c r="AE192" s="648"/>
      <c r="AF192" s="638"/>
      <c r="AG192" s="649"/>
      <c r="AH192" s="636"/>
      <c r="AI192" s="650"/>
      <c r="AJ192" s="650"/>
      <c r="AK192" s="648"/>
      <c r="AL192" s="638"/>
      <c r="AM192" s="649"/>
      <c r="AN192" s="636"/>
      <c r="AO192" s="650"/>
      <c r="AP192" s="650"/>
      <c r="AQ192" s="648"/>
      <c r="AR192" s="638"/>
      <c r="AS192" s="649"/>
      <c r="AT192" s="636"/>
      <c r="AU192" s="650"/>
      <c r="AV192" s="650"/>
      <c r="AW192" s="648"/>
      <c r="AX192" s="638"/>
      <c r="AY192" s="649"/>
      <c r="AZ192" s="636"/>
      <c r="BA192" s="650"/>
      <c r="BB192" s="650"/>
      <c r="BC192" s="648"/>
      <c r="BD192" s="638"/>
      <c r="BE192" s="649"/>
      <c r="BF192" s="636"/>
      <c r="BG192" s="650"/>
      <c r="BH192" s="650"/>
      <c r="BI192" s="648"/>
      <c r="BJ192" s="638"/>
      <c r="BK192" s="649"/>
      <c r="BL192" s="636"/>
      <c r="BM192" s="650"/>
      <c r="BN192" s="650"/>
      <c r="BO192" s="648"/>
      <c r="BP192" s="638"/>
      <c r="BQ192" s="649"/>
      <c r="BR192" s="636"/>
      <c r="BS192" s="650"/>
      <c r="BT192" s="650"/>
      <c r="BU192" s="648"/>
      <c r="BV192" s="638"/>
      <c r="BW192" s="649"/>
      <c r="BX192" s="636"/>
      <c r="BY192" s="650"/>
      <c r="BZ192" s="650"/>
      <c r="CA192" s="651"/>
      <c r="CB192" s="651"/>
      <c r="CC192" s="633"/>
      <c r="CD192" s="633"/>
      <c r="CE192" s="633"/>
      <c r="CF192" s="633"/>
      <c r="CG192" s="633"/>
      <c r="CH192" s="633"/>
      <c r="CI192" s="633"/>
      <c r="CJ192" s="633"/>
      <c r="CK192" s="633"/>
      <c r="CL192" s="633"/>
      <c r="CM192" s="633"/>
      <c r="CN192" s="633"/>
      <c r="CO192" s="633"/>
      <c r="CP192" s="633"/>
      <c r="CQ192" s="633"/>
      <c r="CR192" s="633"/>
      <c r="CS192" s="633"/>
      <c r="CT192" s="633"/>
      <c r="CU192" s="633"/>
      <c r="CV192" s="633"/>
      <c r="CW192" s="633"/>
      <c r="CX192" s="633"/>
      <c r="CY192" s="633"/>
      <c r="CZ192" s="633"/>
      <c r="DA192" s="633"/>
      <c r="DB192" s="633"/>
      <c r="DC192" s="633"/>
      <c r="DD192" s="633"/>
      <c r="DE192" s="633"/>
      <c r="DF192" s="633"/>
      <c r="DG192" s="633"/>
      <c r="DH192" s="633"/>
      <c r="DI192" s="633"/>
      <c r="DJ192" s="633"/>
      <c r="DK192" s="633"/>
      <c r="DL192" s="633"/>
      <c r="DM192" s="633"/>
      <c r="DN192" s="633"/>
      <c r="DO192" s="633"/>
      <c r="DP192" s="633"/>
      <c r="DQ192" s="633"/>
      <c r="DR192" s="633"/>
      <c r="DS192" s="633"/>
      <c r="DT192" s="633"/>
      <c r="DU192" s="633"/>
      <c r="DV192" s="633"/>
      <c r="DW192" s="633"/>
      <c r="DX192" s="633"/>
      <c r="DY192" s="633"/>
      <c r="DZ192" s="633"/>
      <c r="EA192" s="633"/>
      <c r="EB192" s="633"/>
      <c r="EC192" s="633"/>
      <c r="ED192" s="633"/>
      <c r="EE192" s="633"/>
      <c r="EF192" s="633"/>
      <c r="EG192" s="633"/>
      <c r="EH192" s="633"/>
      <c r="EI192" s="633"/>
      <c r="EJ192" s="633"/>
      <c r="EK192" s="633"/>
      <c r="EL192" s="633"/>
      <c r="EM192" s="633"/>
      <c r="EN192" s="633"/>
      <c r="EO192" s="633"/>
      <c r="EP192" s="633"/>
      <c r="EQ192" s="633"/>
      <c r="ER192" s="633"/>
      <c r="ES192" s="633"/>
      <c r="ET192" s="633"/>
      <c r="EU192" s="633"/>
      <c r="EV192" s="633"/>
      <c r="EW192" s="633"/>
      <c r="EX192" s="633"/>
      <c r="EY192" s="633"/>
      <c r="EZ192" s="633"/>
      <c r="FA192" s="633"/>
      <c r="FB192" s="633"/>
      <c r="FC192" s="633"/>
      <c r="FD192" s="633"/>
      <c r="FE192" s="633"/>
      <c r="FF192" s="633"/>
      <c r="FG192" s="633"/>
      <c r="FH192" s="633"/>
      <c r="FI192" s="633"/>
      <c r="FJ192" s="633"/>
      <c r="FK192" s="633"/>
      <c r="FL192" s="633"/>
      <c r="FM192" s="633"/>
      <c r="FN192" s="633"/>
      <c r="FO192" s="633"/>
      <c r="FP192" s="633"/>
      <c r="FQ192" s="633"/>
      <c r="FR192" s="633"/>
      <c r="FS192" s="633"/>
      <c r="FT192" s="633"/>
      <c r="FU192" s="633"/>
      <c r="FV192" s="633"/>
      <c r="FW192" s="633"/>
      <c r="FX192" s="633"/>
      <c r="FY192" s="633"/>
      <c r="FZ192" s="633"/>
      <c r="GA192" s="633"/>
      <c r="GB192" s="633"/>
      <c r="GC192" s="633"/>
      <c r="GD192" s="633"/>
      <c r="GE192" s="633"/>
      <c r="GF192" s="633"/>
      <c r="GG192" s="633"/>
      <c r="GH192" s="633"/>
      <c r="GI192" s="633"/>
      <c r="GJ192" s="633"/>
      <c r="GK192" s="633"/>
      <c r="GL192" s="633"/>
      <c r="GM192" s="633"/>
      <c r="GN192" s="633"/>
      <c r="GO192" s="633"/>
      <c r="GP192" s="633"/>
      <c r="GQ192" s="633"/>
      <c r="GR192" s="633"/>
      <c r="GS192" s="633"/>
      <c r="GT192" s="633"/>
      <c r="GU192" s="633"/>
      <c r="GV192" s="633"/>
      <c r="GW192" s="634"/>
      <c r="GX192" s="634"/>
      <c r="GZ192" s="633"/>
    </row>
    <row r="193" spans="1:208" ht="7.5" customHeight="1">
      <c r="A193" s="2615" t="s">
        <v>81</v>
      </c>
      <c r="B193" s="2616"/>
      <c r="C193" s="2615" t="s">
        <v>113</v>
      </c>
      <c r="D193" s="2616"/>
      <c r="E193" s="2617" t="s">
        <v>130</v>
      </c>
      <c r="F193" s="2618"/>
      <c r="G193" s="2619" t="s">
        <v>131</v>
      </c>
      <c r="H193" s="2620"/>
      <c r="I193" s="2620"/>
      <c r="J193" s="2620"/>
      <c r="K193" s="2620"/>
      <c r="L193" s="2620"/>
      <c r="M193" s="2620"/>
      <c r="N193" s="2620"/>
      <c r="O193" s="2620"/>
      <c r="P193" s="2620"/>
      <c r="Q193" s="2620"/>
      <c r="R193" s="2620"/>
      <c r="S193" s="2620"/>
      <c r="T193" s="2620"/>
      <c r="U193" s="2620"/>
      <c r="V193" s="2620"/>
      <c r="W193" s="2620"/>
      <c r="X193" s="2621"/>
      <c r="Y193" s="2622" t="s">
        <v>132</v>
      </c>
      <c r="Z193" s="2623"/>
      <c r="AA193" s="2623"/>
      <c r="AB193" s="2623"/>
      <c r="AC193" s="2623"/>
      <c r="AD193" s="2623"/>
      <c r="AE193" s="2623"/>
      <c r="AF193" s="2623"/>
      <c r="AG193" s="2623"/>
      <c r="AH193" s="2623"/>
      <c r="AI193" s="2623"/>
      <c r="AJ193" s="2623"/>
      <c r="AK193" s="2623"/>
      <c r="AL193" s="2623"/>
      <c r="AM193" s="2623"/>
      <c r="AN193" s="2623"/>
      <c r="AO193" s="2623"/>
      <c r="AP193" s="2623"/>
      <c r="AQ193" s="2623"/>
      <c r="AR193" s="2623"/>
      <c r="AS193" s="2623"/>
      <c r="AT193" s="2623"/>
      <c r="AU193" s="2623"/>
      <c r="AV193" s="2623"/>
      <c r="AW193" s="2623"/>
      <c r="AX193" s="2623"/>
      <c r="AY193" s="2623"/>
      <c r="AZ193" s="2623"/>
      <c r="BA193" s="2623"/>
      <c r="BB193" s="2623"/>
      <c r="BC193" s="2623"/>
      <c r="BD193" s="2623"/>
      <c r="BE193" s="2623"/>
      <c r="BF193" s="2623"/>
      <c r="BG193" s="2623"/>
      <c r="BH193" s="2623"/>
      <c r="BI193" s="2623"/>
      <c r="BJ193" s="2623"/>
      <c r="BK193" s="2623"/>
      <c r="BL193" s="2623"/>
      <c r="BM193" s="2623"/>
      <c r="BN193" s="2623"/>
      <c r="BO193" s="2623"/>
      <c r="BP193" s="2623"/>
      <c r="BQ193" s="2623"/>
      <c r="BR193" s="2623"/>
      <c r="BS193" s="2623"/>
      <c r="BT193" s="2623"/>
      <c r="BU193" s="2623"/>
      <c r="BV193" s="2623"/>
      <c r="BW193" s="2623"/>
      <c r="BX193" s="2623"/>
      <c r="BY193" s="2623"/>
      <c r="BZ193" s="2623"/>
      <c r="CA193" s="2615" t="s">
        <v>115</v>
      </c>
      <c r="CB193" s="2616"/>
      <c r="GS193" s="634"/>
      <c r="GT193" s="634"/>
    </row>
    <row r="194" spans="1:208" ht="7.5" customHeight="1">
      <c r="A194" s="2571"/>
      <c r="B194" s="2572"/>
      <c r="C194" s="2571" t="s">
        <v>116</v>
      </c>
      <c r="D194" s="2572"/>
      <c r="E194" s="2631" t="s">
        <v>133</v>
      </c>
      <c r="F194" s="2632"/>
      <c r="G194" s="2617" t="s">
        <v>21</v>
      </c>
      <c r="H194" s="2639"/>
      <c r="I194" s="2617" t="s">
        <v>201</v>
      </c>
      <c r="J194" s="2618"/>
      <c r="K194" s="2617" t="s">
        <v>361</v>
      </c>
      <c r="L194" s="2639"/>
      <c r="M194" s="2639"/>
      <c r="N194" s="2639"/>
      <c r="O194" s="2639"/>
      <c r="P194" s="2639"/>
      <c r="Q194" s="2618"/>
      <c r="R194" s="2634" t="s">
        <v>203</v>
      </c>
      <c r="S194" s="2635"/>
      <c r="T194" s="2634" t="s">
        <v>204</v>
      </c>
      <c r="U194" s="2635"/>
      <c r="V194" s="2636" t="s">
        <v>205</v>
      </c>
      <c r="W194" s="2637"/>
      <c r="X194" s="2638"/>
      <c r="Y194" s="2628" t="s">
        <v>362</v>
      </c>
      <c r="Z194" s="2629"/>
      <c r="AA194" s="2629"/>
      <c r="AB194" s="2629"/>
      <c r="AC194" s="2629"/>
      <c r="AD194" s="2630"/>
      <c r="AE194" s="2628" t="s">
        <v>363</v>
      </c>
      <c r="AF194" s="2629"/>
      <c r="AG194" s="2629"/>
      <c r="AH194" s="2629"/>
      <c r="AI194" s="2629"/>
      <c r="AJ194" s="2630"/>
      <c r="AK194" s="2628" t="s">
        <v>364</v>
      </c>
      <c r="AL194" s="2629"/>
      <c r="AM194" s="2629"/>
      <c r="AN194" s="2629"/>
      <c r="AO194" s="2629"/>
      <c r="AP194" s="2630"/>
      <c r="AQ194" s="2628" t="s">
        <v>365</v>
      </c>
      <c r="AR194" s="2629"/>
      <c r="AS194" s="2629"/>
      <c r="AT194" s="2629"/>
      <c r="AU194" s="2629"/>
      <c r="AV194" s="2630"/>
      <c r="AW194" s="2628" t="s">
        <v>366</v>
      </c>
      <c r="AX194" s="2629"/>
      <c r="AY194" s="2629"/>
      <c r="AZ194" s="2629"/>
      <c r="BA194" s="2629"/>
      <c r="BB194" s="2630"/>
      <c r="BC194" s="2628" t="s">
        <v>868</v>
      </c>
      <c r="BD194" s="2629"/>
      <c r="BE194" s="2629"/>
      <c r="BF194" s="2629"/>
      <c r="BG194" s="2629"/>
      <c r="BH194" s="2630"/>
      <c r="BI194" s="2628" t="s">
        <v>869</v>
      </c>
      <c r="BJ194" s="2629"/>
      <c r="BK194" s="2629"/>
      <c r="BL194" s="2629"/>
      <c r="BM194" s="2629"/>
      <c r="BN194" s="2630"/>
      <c r="BO194" s="2628" t="s">
        <v>870</v>
      </c>
      <c r="BP194" s="2629"/>
      <c r="BQ194" s="2629"/>
      <c r="BR194" s="2629"/>
      <c r="BS194" s="2629"/>
      <c r="BT194" s="2630"/>
      <c r="BU194" s="2628" t="s">
        <v>871</v>
      </c>
      <c r="BV194" s="2629"/>
      <c r="BW194" s="2629"/>
      <c r="BX194" s="2629"/>
      <c r="BY194" s="2629"/>
      <c r="BZ194" s="2630"/>
      <c r="CA194" s="2571"/>
      <c r="CB194" s="2572"/>
      <c r="GW194" s="634"/>
      <c r="GX194" s="634"/>
    </row>
    <row r="195" spans="1:208" ht="7.5" customHeight="1">
      <c r="A195" s="2571"/>
      <c r="B195" s="2572"/>
      <c r="C195" s="2571"/>
      <c r="D195" s="2572"/>
      <c r="E195" s="2631"/>
      <c r="F195" s="2632"/>
      <c r="G195" s="2631"/>
      <c r="H195" s="2633"/>
      <c r="I195" s="2631"/>
      <c r="J195" s="2632"/>
      <c r="K195" s="2631"/>
      <c r="L195" s="2633"/>
      <c r="M195" s="2633"/>
      <c r="N195" s="2633"/>
      <c r="O195" s="2633"/>
      <c r="P195" s="2633"/>
      <c r="Q195" s="2632"/>
      <c r="R195" s="2610" t="s">
        <v>89</v>
      </c>
      <c r="S195" s="2611"/>
      <c r="T195" s="2610" t="s">
        <v>211</v>
      </c>
      <c r="U195" s="2611"/>
      <c r="V195" s="978" t="s">
        <v>212</v>
      </c>
      <c r="W195" s="2645" t="s">
        <v>89</v>
      </c>
      <c r="X195" s="2635"/>
      <c r="Y195" s="2640" t="str">
        <f>'3.1Cost by Sub-contractors'!N3</f>
        <v>Qty</v>
      </c>
      <c r="Z195" s="2641"/>
      <c r="AA195" s="2642" t="str">
        <f>'3.1Cost by Sub-contractors'!L3</f>
        <v>Unit Price</v>
      </c>
      <c r="AB195" s="2641"/>
      <c r="AC195" s="2643" t="str">
        <f>'3.1Cost by Sub-contractors'!P3</f>
        <v>Amount</v>
      </c>
      <c r="AD195" s="2644"/>
      <c r="AE195" s="2640" t="str">
        <f>'3.1Cost by Sub-contractors'!N3</f>
        <v>Qty</v>
      </c>
      <c r="AF195" s="2641"/>
      <c r="AG195" s="2642" t="str">
        <f>'3.1Cost by Sub-contractors'!L3</f>
        <v>Unit Price</v>
      </c>
      <c r="AH195" s="2641"/>
      <c r="AI195" s="2643" t="str">
        <f>'3.1Cost by Sub-contractors'!P3</f>
        <v>Amount</v>
      </c>
      <c r="AJ195" s="2644"/>
      <c r="AK195" s="2640" t="str">
        <f>'3.1Cost by Sub-contractors'!N3</f>
        <v>Qty</v>
      </c>
      <c r="AL195" s="2641"/>
      <c r="AM195" s="2642" t="str">
        <f>'3.1Cost by Sub-contractors'!L3</f>
        <v>Unit Price</v>
      </c>
      <c r="AN195" s="2641"/>
      <c r="AO195" s="2643" t="str">
        <f>'3.1Cost by Sub-contractors'!P3</f>
        <v>Amount</v>
      </c>
      <c r="AP195" s="2644"/>
      <c r="AQ195" s="2640" t="str">
        <f>'3.1Cost by Sub-contractors'!N3</f>
        <v>Qty</v>
      </c>
      <c r="AR195" s="2641"/>
      <c r="AS195" s="2642" t="str">
        <f>'3.1Cost by Sub-contractors'!L3</f>
        <v>Unit Price</v>
      </c>
      <c r="AT195" s="2641"/>
      <c r="AU195" s="2643" t="str">
        <f>'3.1Cost by Sub-contractors'!P3</f>
        <v>Amount</v>
      </c>
      <c r="AV195" s="2644"/>
      <c r="AW195" s="2640" t="str">
        <f>'3.1Cost by Sub-contractors'!N3</f>
        <v>Qty</v>
      </c>
      <c r="AX195" s="2641"/>
      <c r="AY195" s="2642" t="str">
        <f>'3.1Cost by Sub-contractors'!L3</f>
        <v>Unit Price</v>
      </c>
      <c r="AZ195" s="2641"/>
      <c r="BA195" s="2643" t="str">
        <f>'3.1Cost by Sub-contractors'!P3</f>
        <v>Amount</v>
      </c>
      <c r="BB195" s="2644"/>
      <c r="BC195" s="2640" t="str">
        <f>'3.1Cost by Sub-contractors'!N3</f>
        <v>Qty</v>
      </c>
      <c r="BD195" s="2641"/>
      <c r="BE195" s="2642" t="str">
        <f>'3.1Cost by Sub-contractors'!L3</f>
        <v>Unit Price</v>
      </c>
      <c r="BF195" s="2641"/>
      <c r="BG195" s="2643" t="str">
        <f>'3.1Cost by Sub-contractors'!P3</f>
        <v>Amount</v>
      </c>
      <c r="BH195" s="2644"/>
      <c r="BI195" s="2640" t="str">
        <f>'3.1Cost by Sub-contractors'!N3</f>
        <v>Qty</v>
      </c>
      <c r="BJ195" s="2641"/>
      <c r="BK195" s="2642" t="str">
        <f>'3.1Cost by Sub-contractors'!L3</f>
        <v>Unit Price</v>
      </c>
      <c r="BL195" s="2641"/>
      <c r="BM195" s="2643" t="str">
        <f>'3.1Cost by Sub-contractors'!P3</f>
        <v>Amount</v>
      </c>
      <c r="BN195" s="2644"/>
      <c r="BO195" s="2640" t="str">
        <f>'3.1Cost by Sub-contractors'!N3</f>
        <v>Qty</v>
      </c>
      <c r="BP195" s="2641"/>
      <c r="BQ195" s="2642" t="str">
        <f>'3.1Cost by Sub-contractors'!L3</f>
        <v>Unit Price</v>
      </c>
      <c r="BR195" s="2641"/>
      <c r="BS195" s="2643" t="str">
        <f>'3.1Cost by Sub-contractors'!P3</f>
        <v>Amount</v>
      </c>
      <c r="BT195" s="2644"/>
      <c r="BU195" s="2640" t="str">
        <f>'3.1Cost by Sub-contractors'!N3</f>
        <v>Qty</v>
      </c>
      <c r="BV195" s="2641"/>
      <c r="BW195" s="2642" t="str">
        <f>'3.1Cost by Sub-contractors'!L3</f>
        <v>Unit Price</v>
      </c>
      <c r="BX195" s="2641"/>
      <c r="BY195" s="2643" t="str">
        <f>'3.1Cost by Sub-contractors'!P3</f>
        <v>Amount</v>
      </c>
      <c r="BZ195" s="2644"/>
      <c r="CA195" s="2571"/>
      <c r="CB195" s="2572"/>
      <c r="GS195" s="634"/>
    </row>
    <row r="196" spans="1:208" ht="7.5" customHeight="1">
      <c r="A196" s="2571"/>
      <c r="B196" s="2572"/>
      <c r="C196" s="2571"/>
      <c r="D196" s="2572"/>
      <c r="E196" s="2631"/>
      <c r="F196" s="2632"/>
      <c r="G196" s="2631"/>
      <c r="H196" s="2633"/>
      <c r="I196" s="2612"/>
      <c r="J196" s="2613"/>
      <c r="K196" s="2612"/>
      <c r="L196" s="2614"/>
      <c r="M196" s="2614"/>
      <c r="N196" s="2614"/>
      <c r="O196" s="2614"/>
      <c r="P196" s="2614"/>
      <c r="Q196" s="2613"/>
      <c r="R196" s="2655"/>
      <c r="S196" s="2656"/>
      <c r="T196" s="2655"/>
      <c r="U196" s="2656"/>
      <c r="V196" s="979"/>
      <c r="W196" s="2657" t="s">
        <v>139</v>
      </c>
      <c r="X196" s="2656"/>
      <c r="Y196" s="2646" t="str">
        <f>'3.1Cost by Sub-contractors'!K74</f>
        <v>(l.m.)</v>
      </c>
      <c r="Z196" s="2647"/>
      <c r="AA196" s="2648" t="str">
        <f>'3.1Cost by Sub-contractors'!L4</f>
        <v>(USD)</v>
      </c>
      <c r="AB196" s="2647"/>
      <c r="AC196" s="2649" t="str">
        <f>'3.1Cost by Sub-contractors'!P4</f>
        <v>(USD)</v>
      </c>
      <c r="AD196" s="2650"/>
      <c r="AE196" s="2646" t="str">
        <f>'3.1Cost by Sub-contractors'!K75</f>
        <v>(l.m.)</v>
      </c>
      <c r="AF196" s="2647"/>
      <c r="AG196" s="2648" t="str">
        <f>'3.1Cost by Sub-contractors'!L4</f>
        <v>(USD)</v>
      </c>
      <c r="AH196" s="2647"/>
      <c r="AI196" s="2649" t="str">
        <f>'3.1Cost by Sub-contractors'!P4</f>
        <v>(USD)</v>
      </c>
      <c r="AJ196" s="2650"/>
      <c r="AK196" s="2646" t="str">
        <f>'3.1Cost by Sub-contractors'!K76</f>
        <v>(nos.)</v>
      </c>
      <c r="AL196" s="2647"/>
      <c r="AM196" s="2648" t="str">
        <f>'3.1Cost by Sub-contractors'!L4</f>
        <v>(USD)</v>
      </c>
      <c r="AN196" s="2647"/>
      <c r="AO196" s="2649" t="str">
        <f>'3.1Cost by Sub-contractors'!P4</f>
        <v>(USD)</v>
      </c>
      <c r="AP196" s="2650"/>
      <c r="AQ196" s="2646" t="str">
        <f>'3.1Cost by Sub-contractors'!K77</f>
        <v>(points)</v>
      </c>
      <c r="AR196" s="2647"/>
      <c r="AS196" s="2648" t="str">
        <f>'3.1Cost by Sub-contractors'!L4</f>
        <v>(USD)</v>
      </c>
      <c r="AT196" s="2647"/>
      <c r="AU196" s="2649" t="str">
        <f>'3.1Cost by Sub-contractors'!P4</f>
        <v>(USD)</v>
      </c>
      <c r="AV196" s="2650"/>
      <c r="AW196" s="2646" t="str">
        <f>'3.1Cost by Sub-contractors'!K78</f>
        <v>(nos.)</v>
      </c>
      <c r="AX196" s="2647"/>
      <c r="AY196" s="2648" t="str">
        <f>'3.1Cost by Sub-contractors'!L4</f>
        <v>(USD)</v>
      </c>
      <c r="AZ196" s="2647"/>
      <c r="BA196" s="2649" t="str">
        <f>'3.1Cost by Sub-contractors'!P4</f>
        <v>(USD)</v>
      </c>
      <c r="BB196" s="2650"/>
      <c r="BC196" s="2646" t="str">
        <f>'3.1Cost by Sub-contractors'!K79</f>
        <v>(nos.)</v>
      </c>
      <c r="BD196" s="2647"/>
      <c r="BE196" s="2648" t="str">
        <f>'3.1Cost by Sub-contractors'!L4</f>
        <v>(USD)</v>
      </c>
      <c r="BF196" s="2647"/>
      <c r="BG196" s="2649" t="str">
        <f>'3.1Cost by Sub-contractors'!P4</f>
        <v>(USD)</v>
      </c>
      <c r="BH196" s="2650"/>
      <c r="BI196" s="2646" t="str">
        <f>'3.1Cost by Sub-contractors'!K80</f>
        <v>(nos.)</v>
      </c>
      <c r="BJ196" s="2647"/>
      <c r="BK196" s="2648" t="str">
        <f>'3.1Cost by Sub-contractors'!L4</f>
        <v>(USD)</v>
      </c>
      <c r="BL196" s="2647"/>
      <c r="BM196" s="2649" t="str">
        <f>'3.1Cost by Sub-contractors'!P4</f>
        <v>(USD)</v>
      </c>
      <c r="BN196" s="2650"/>
      <c r="BO196" s="2646" t="str">
        <f>'3.1Cost by Sub-contractors'!K81</f>
        <v>(nos.)</v>
      </c>
      <c r="BP196" s="2647"/>
      <c r="BQ196" s="2648" t="str">
        <f>'3.1Cost by Sub-contractors'!L4</f>
        <v>(USD)</v>
      </c>
      <c r="BR196" s="2647"/>
      <c r="BS196" s="2649" t="str">
        <f>'3.1Cost by Sub-contractors'!P4</f>
        <v>(USD)</v>
      </c>
      <c r="BT196" s="2650"/>
      <c r="BU196" s="2646" t="str">
        <f>'3.1Cost by Sub-contractors'!K82</f>
        <v>(nos.)</v>
      </c>
      <c r="BV196" s="2647"/>
      <c r="BW196" s="2648" t="str">
        <f>'3.1Cost by Sub-contractors'!L4</f>
        <v>(USD)</v>
      </c>
      <c r="BX196" s="2647"/>
      <c r="BY196" s="2649" t="str">
        <f>'3.1Cost by Sub-contractors'!P4</f>
        <v>(USD)</v>
      </c>
      <c r="BZ196" s="2650"/>
      <c r="CA196" s="2658"/>
      <c r="CB196" s="2659"/>
      <c r="GU196" s="634"/>
    </row>
    <row r="197" spans="1:208" ht="7.5" customHeight="1">
      <c r="A197" s="2023"/>
      <c r="B197" s="2660" t="s">
        <v>367</v>
      </c>
      <c r="C197" s="2660"/>
      <c r="D197" s="2660"/>
      <c r="E197" s="2660"/>
      <c r="F197" s="2660"/>
      <c r="G197" s="2660"/>
      <c r="H197" s="2660"/>
      <c r="I197" s="2660"/>
      <c r="J197" s="2660"/>
      <c r="K197" s="2660"/>
      <c r="L197" s="2660"/>
      <c r="M197" s="2660"/>
      <c r="N197" s="2660"/>
      <c r="O197" s="2660"/>
      <c r="P197" s="2660"/>
      <c r="Q197" s="2660"/>
      <c r="R197" s="2660"/>
      <c r="S197" s="2660"/>
      <c r="T197" s="2660"/>
      <c r="U197" s="2660"/>
      <c r="V197" s="2660"/>
      <c r="W197" s="2660"/>
      <c r="X197" s="2660"/>
      <c r="Y197" s="2660"/>
      <c r="Z197" s="2660"/>
      <c r="AA197" s="2660"/>
      <c r="AB197" s="2660"/>
      <c r="AC197" s="2660"/>
      <c r="AD197" s="2660"/>
      <c r="AE197" s="2660"/>
      <c r="AF197" s="2660"/>
      <c r="AG197" s="2660"/>
      <c r="AH197" s="2660"/>
      <c r="AI197" s="2660"/>
      <c r="AJ197" s="2660"/>
      <c r="AK197" s="2660"/>
      <c r="AL197" s="2660"/>
      <c r="AM197" s="2660"/>
      <c r="AN197" s="2660"/>
      <c r="AO197" s="2660"/>
      <c r="AP197" s="2660"/>
      <c r="AQ197" s="2660"/>
      <c r="AR197" s="2660"/>
      <c r="AS197" s="2660"/>
      <c r="AT197" s="2660"/>
      <c r="AU197" s="2660"/>
      <c r="AV197" s="2660"/>
      <c r="AW197" s="2660"/>
      <c r="AX197" s="2660"/>
      <c r="AY197" s="2660"/>
      <c r="AZ197" s="2660"/>
      <c r="BA197" s="2660"/>
      <c r="BB197" s="2660"/>
      <c r="BC197" s="2660"/>
      <c r="BD197" s="2660"/>
      <c r="BE197" s="2660"/>
      <c r="BF197" s="2660"/>
      <c r="BG197" s="2660"/>
      <c r="BH197" s="2660"/>
      <c r="BI197" s="2660"/>
      <c r="BJ197" s="2660"/>
      <c r="BK197" s="2660"/>
      <c r="BL197" s="2660"/>
      <c r="BM197" s="2660"/>
      <c r="BN197" s="2660"/>
      <c r="BO197" s="2660"/>
      <c r="BP197" s="2660"/>
      <c r="BQ197" s="2660"/>
      <c r="BR197" s="2660"/>
      <c r="BS197" s="2660"/>
      <c r="BT197" s="2660"/>
      <c r="BU197" s="2660"/>
      <c r="BV197" s="2660"/>
      <c r="BW197" s="2660"/>
      <c r="BX197" s="2660"/>
      <c r="BY197" s="2660"/>
      <c r="BZ197" s="2660"/>
      <c r="CA197" s="2660"/>
      <c r="CB197" s="2661"/>
    </row>
    <row r="198" spans="1:208" ht="7.5" customHeight="1">
      <c r="A198" s="980"/>
      <c r="B198" s="1147" t="str">
        <f>'4.1Plan'!B365</f>
        <v>Quang Ngai</v>
      </c>
      <c r="C198" s="2571" t="str">
        <f>'4.1Plan'!C365</f>
        <v>PKGA5</v>
      </c>
      <c r="D198" s="2572"/>
      <c r="E198" s="2573" t="str">
        <f>'4.1Plan'!D379</f>
        <v>MLA5-2</v>
      </c>
      <c r="F198" s="2574"/>
      <c r="G198" s="2733" t="s">
        <v>368</v>
      </c>
      <c r="H198" s="2734"/>
      <c r="I198" s="2735">
        <v>132934</v>
      </c>
      <c r="J198" s="2736"/>
      <c r="K198" s="2666">
        <f>I198-R198/2</f>
        <v>132913</v>
      </c>
      <c r="L198" s="2653"/>
      <c r="M198" s="982"/>
      <c r="N198" s="983" t="s">
        <v>30</v>
      </c>
      <c r="O198" s="2653">
        <f>I198+R198/2</f>
        <v>132955</v>
      </c>
      <c r="P198" s="2653"/>
      <c r="Q198" s="1197"/>
      <c r="R198" s="1198">
        <v>42</v>
      </c>
      <c r="S198" s="1199"/>
      <c r="T198" s="1200">
        <v>2</v>
      </c>
      <c r="U198" s="1201"/>
      <c r="V198" s="1202" t="s">
        <v>192</v>
      </c>
      <c r="W198" s="1203">
        <v>16</v>
      </c>
      <c r="X198" s="1199"/>
      <c r="Y198" s="997">
        <f>2*(W198+H3)</f>
        <v>46</v>
      </c>
      <c r="Z198" s="993"/>
      <c r="AA198" s="994"/>
      <c r="AB198" s="1204"/>
      <c r="AC198" s="995"/>
      <c r="AD198" s="996"/>
      <c r="AE198" s="997"/>
      <c r="AF198" s="993"/>
      <c r="AG198" s="994"/>
      <c r="AH198" s="1204"/>
      <c r="AI198" s="995"/>
      <c r="AJ198" s="996"/>
      <c r="AK198" s="987">
        <f>ROUND((Y198+AE198)/T198/$V$5,0)*T198</f>
        <v>24</v>
      </c>
      <c r="AL198" s="1077"/>
      <c r="AM198" s="1081"/>
      <c r="AN198" s="1079"/>
      <c r="AO198" s="1078"/>
      <c r="AP198" s="1080"/>
      <c r="AQ198" s="987">
        <f>ROUND((Y198+AE198)/T198/$V$6,0)*T198</f>
        <v>24</v>
      </c>
      <c r="AR198" s="1077"/>
      <c r="AS198" s="1081"/>
      <c r="AT198" s="1082"/>
      <c r="AU198" s="1081"/>
      <c r="AV198" s="1080"/>
      <c r="AW198" s="997"/>
      <c r="AX198" s="993"/>
      <c r="AY198" s="994"/>
      <c r="AZ198" s="1204"/>
      <c r="BA198" s="995"/>
      <c r="BB198" s="996"/>
      <c r="BC198" s="997">
        <f>ROUND((AK198/T198)*$V$7,0)*T198</f>
        <v>6</v>
      </c>
      <c r="BD198" s="993"/>
      <c r="BE198" s="994"/>
      <c r="BF198" s="1204"/>
      <c r="BG198" s="995"/>
      <c r="BH198" s="996"/>
      <c r="BI198" s="997">
        <f>ROUND((AK198/T198)*$V$8,0)*T198</f>
        <v>6</v>
      </c>
      <c r="BJ198" s="993"/>
      <c r="BK198" s="994"/>
      <c r="BL198" s="1204"/>
      <c r="BM198" s="995"/>
      <c r="BN198" s="996"/>
      <c r="BO198" s="997">
        <f>T198*$V$9</f>
        <v>4</v>
      </c>
      <c r="BP198" s="993"/>
      <c r="BQ198" s="994"/>
      <c r="BR198" s="1204"/>
      <c r="BS198" s="995"/>
      <c r="BT198" s="996"/>
      <c r="BU198" s="997"/>
      <c r="BV198" s="993"/>
      <c r="BW198" s="994"/>
      <c r="BX198" s="1204"/>
      <c r="BY198" s="995"/>
      <c r="BZ198" s="996"/>
      <c r="CA198" s="995"/>
      <c r="CB198" s="996"/>
      <c r="GU198" s="634"/>
      <c r="GV198" s="634"/>
      <c r="GZ198" s="634"/>
    </row>
    <row r="199" spans="1:208" ht="7.5" customHeight="1">
      <c r="A199" s="980"/>
      <c r="B199" s="2019"/>
      <c r="C199" s="2571"/>
      <c r="D199" s="2572"/>
      <c r="E199" s="2573"/>
      <c r="F199" s="2574"/>
      <c r="G199" s="2742" t="s">
        <v>370</v>
      </c>
      <c r="H199" s="2743"/>
      <c r="I199" s="2744">
        <v>134726</v>
      </c>
      <c r="J199" s="2745"/>
      <c r="K199" s="2746">
        <f>I199-R199/2</f>
        <v>134705</v>
      </c>
      <c r="L199" s="2747"/>
      <c r="M199" s="1205"/>
      <c r="N199" s="1206" t="s">
        <v>30</v>
      </c>
      <c r="O199" s="2747">
        <f>I199+R199/2</f>
        <v>134747</v>
      </c>
      <c r="P199" s="2747"/>
      <c r="Q199" s="1207"/>
      <c r="R199" s="1208">
        <v>42</v>
      </c>
      <c r="S199" s="1209"/>
      <c r="T199" s="1210">
        <v>2</v>
      </c>
      <c r="U199" s="1211"/>
      <c r="V199" s="1212" t="s">
        <v>192</v>
      </c>
      <c r="W199" s="1213">
        <v>22</v>
      </c>
      <c r="X199" s="1209"/>
      <c r="Y199" s="1024">
        <f>T199*(W199+H3)</f>
        <v>58</v>
      </c>
      <c r="Z199" s="1029"/>
      <c r="AA199" s="1030"/>
      <c r="AB199" s="1214"/>
      <c r="AC199" s="1031"/>
      <c r="AD199" s="1032"/>
      <c r="AE199" s="1024"/>
      <c r="AF199" s="1029"/>
      <c r="AG199" s="1030"/>
      <c r="AH199" s="1214"/>
      <c r="AI199" s="1031"/>
      <c r="AJ199" s="1032"/>
      <c r="AK199" s="997">
        <f>ROUND((Y199+AE199)/T199/$V$5,0)*T199</f>
        <v>30</v>
      </c>
      <c r="AL199" s="1012"/>
      <c r="AM199" s="1016"/>
      <c r="AN199" s="1014"/>
      <c r="AO199" s="1013"/>
      <c r="AP199" s="1015"/>
      <c r="AQ199" s="997">
        <f>ROUND((Y199+AE199)/T199/$V$6,0)*T199</f>
        <v>30</v>
      </c>
      <c r="AR199" s="1012"/>
      <c r="AS199" s="1016"/>
      <c r="AT199" s="1017"/>
      <c r="AU199" s="1016"/>
      <c r="AV199" s="1015"/>
      <c r="AW199" s="1024"/>
      <c r="AX199" s="1029"/>
      <c r="AY199" s="1030"/>
      <c r="AZ199" s="1214"/>
      <c r="BA199" s="1031"/>
      <c r="BB199" s="1032"/>
      <c r="BC199" s="997">
        <f>ROUND((AK199/T199)*$V$7,0)*T199</f>
        <v>8</v>
      </c>
      <c r="BD199" s="1029"/>
      <c r="BE199" s="1030"/>
      <c r="BF199" s="1214"/>
      <c r="BG199" s="1031"/>
      <c r="BH199" s="1032"/>
      <c r="BI199" s="997">
        <f>ROUND((AK199/T199)*$V$8,0)*T199</f>
        <v>8</v>
      </c>
      <c r="BJ199" s="1029"/>
      <c r="BK199" s="1030"/>
      <c r="BL199" s="1214"/>
      <c r="BM199" s="1031"/>
      <c r="BN199" s="1032"/>
      <c r="BO199" s="997">
        <f>T199*$V$9</f>
        <v>4</v>
      </c>
      <c r="BP199" s="1029"/>
      <c r="BQ199" s="1030"/>
      <c r="BR199" s="1214"/>
      <c r="BS199" s="1031"/>
      <c r="BT199" s="1032"/>
      <c r="BU199" s="1024"/>
      <c r="BV199" s="1029"/>
      <c r="BW199" s="1030"/>
      <c r="BX199" s="1214"/>
      <c r="BY199" s="1031"/>
      <c r="BZ199" s="1032"/>
      <c r="CA199" s="1031"/>
      <c r="CB199" s="1032"/>
    </row>
    <row r="200" spans="1:208" s="634" customFormat="1" ht="7.5" customHeight="1">
      <c r="A200" s="1037"/>
      <c r="B200" s="2020"/>
      <c r="C200" s="2577"/>
      <c r="D200" s="2578"/>
      <c r="E200" s="2584"/>
      <c r="F200" s="2585"/>
      <c r="G200" s="2581" t="s">
        <v>142</v>
      </c>
      <c r="H200" s="2582"/>
      <c r="I200" s="2582"/>
      <c r="J200" s="2582"/>
      <c r="K200" s="2582"/>
      <c r="L200" s="2582"/>
      <c r="M200" s="2582"/>
      <c r="N200" s="2582"/>
      <c r="O200" s="2582"/>
      <c r="P200" s="2582"/>
      <c r="Q200" s="2583"/>
      <c r="R200" s="1039">
        <f>SUM(R198:R199)</f>
        <v>84</v>
      </c>
      <c r="S200" s="644"/>
      <c r="T200" s="1041">
        <f>SUM(T198:T199)</f>
        <v>4</v>
      </c>
      <c r="U200" s="1040"/>
      <c r="V200" s="1042"/>
      <c r="W200" s="647"/>
      <c r="X200" s="644"/>
      <c r="Y200" s="1041">
        <f>SUM(Y198:Y199)</f>
        <v>104</v>
      </c>
      <c r="Z200" s="1045"/>
      <c r="AA200" s="1046">
        <f>'3.1Cost by Sub-contractors'!L74</f>
        <v>61.62</v>
      </c>
      <c r="AB200" s="1215"/>
      <c r="AC200" s="1046">
        <f>Y200*AA200</f>
        <v>6408.48</v>
      </c>
      <c r="AD200" s="1048"/>
      <c r="AE200" s="1041"/>
      <c r="AF200" s="1045"/>
      <c r="AG200" s="1046"/>
      <c r="AH200" s="1215"/>
      <c r="AI200" s="1046"/>
      <c r="AJ200" s="1048"/>
      <c r="AK200" s="1041">
        <f>SUM(AK198:AK199)</f>
        <v>54</v>
      </c>
      <c r="AL200" s="1045"/>
      <c r="AM200" s="2671" t="str">
        <f>'3.1Cost by Sub-contractors'!L76</f>
        <v>-</v>
      </c>
      <c r="AN200" s="2672"/>
      <c r="AO200" s="2671" t="str">
        <f>'3.1Cost by Sub-contractors'!L76</f>
        <v>-</v>
      </c>
      <c r="AP200" s="2672"/>
      <c r="AQ200" s="1041">
        <f>SUM(AQ198:AQ199)</f>
        <v>54</v>
      </c>
      <c r="AR200" s="1045"/>
      <c r="AS200" s="1046">
        <f>'3.1Cost by Sub-contractors'!L77</f>
        <v>15.96</v>
      </c>
      <c r="AT200" s="1215"/>
      <c r="AU200" s="1046">
        <f>AQ200*AS200</f>
        <v>861.84</v>
      </c>
      <c r="AV200" s="1048"/>
      <c r="AW200" s="1041"/>
      <c r="AX200" s="1045"/>
      <c r="AY200" s="1046"/>
      <c r="AZ200" s="1215"/>
      <c r="BA200" s="1046"/>
      <c r="BB200" s="1048"/>
      <c r="BC200" s="1041">
        <f>SUM(BC198:BC199)</f>
        <v>14</v>
      </c>
      <c r="BD200" s="1045"/>
      <c r="BE200" s="1046">
        <f>'3.1Cost by Sub-contractors'!L79</f>
        <v>44.07</v>
      </c>
      <c r="BF200" s="1215"/>
      <c r="BG200" s="1046">
        <f>BC200*BE200</f>
        <v>616.98</v>
      </c>
      <c r="BH200" s="1048"/>
      <c r="BI200" s="1041">
        <f>SUM(BI198:BI199)</f>
        <v>14</v>
      </c>
      <c r="BJ200" s="1045"/>
      <c r="BK200" s="1046">
        <f>'3.1Cost by Sub-contractors'!L80</f>
        <v>27.87</v>
      </c>
      <c r="BL200" s="1215"/>
      <c r="BM200" s="1046">
        <f>BI200*BK200</f>
        <v>390.18</v>
      </c>
      <c r="BN200" s="1048"/>
      <c r="BO200" s="1041">
        <f>SUM(BO198:BO199)</f>
        <v>8</v>
      </c>
      <c r="BP200" s="1045"/>
      <c r="BQ200" s="1046">
        <f>'3.1Cost by Sub-contractors'!L81</f>
        <v>118.81</v>
      </c>
      <c r="BR200" s="1215"/>
      <c r="BS200" s="1046">
        <f>BO200*BQ200</f>
        <v>950.48</v>
      </c>
      <c r="BT200" s="1048"/>
      <c r="BU200" s="1041"/>
      <c r="BV200" s="1045"/>
      <c r="BW200" s="1046"/>
      <c r="BX200" s="1215"/>
      <c r="BY200" s="1046"/>
      <c r="BZ200" s="1048"/>
      <c r="CA200" s="1047"/>
      <c r="CB200" s="1048"/>
      <c r="CC200" s="633"/>
      <c r="CD200" s="633"/>
      <c r="CE200" s="633"/>
      <c r="CF200" s="633"/>
      <c r="CG200" s="633"/>
      <c r="CH200" s="633"/>
      <c r="CI200" s="633"/>
      <c r="CJ200" s="633"/>
      <c r="CK200" s="633"/>
      <c r="CL200" s="633"/>
      <c r="CM200" s="633"/>
      <c r="CN200" s="633"/>
      <c r="CO200" s="633"/>
      <c r="CP200" s="633"/>
      <c r="CQ200" s="633"/>
      <c r="CR200" s="633"/>
      <c r="CS200" s="633"/>
      <c r="CT200" s="633"/>
      <c r="CU200" s="633"/>
      <c r="CV200" s="633"/>
      <c r="CW200" s="633"/>
      <c r="CX200" s="633"/>
      <c r="CY200" s="633"/>
      <c r="CZ200" s="633"/>
      <c r="DA200" s="633"/>
      <c r="DB200" s="633"/>
      <c r="DC200" s="633"/>
      <c r="DD200" s="633"/>
      <c r="DE200" s="633"/>
      <c r="DF200" s="633"/>
      <c r="DG200" s="633"/>
      <c r="DH200" s="633"/>
      <c r="DI200" s="633"/>
      <c r="DJ200" s="633"/>
      <c r="DK200" s="633"/>
      <c r="DL200" s="633"/>
      <c r="DM200" s="633"/>
      <c r="DN200" s="633"/>
      <c r="DO200" s="633"/>
      <c r="DP200" s="633"/>
      <c r="DQ200" s="633"/>
      <c r="DR200" s="633"/>
      <c r="DS200" s="633"/>
      <c r="DT200" s="633"/>
      <c r="DU200" s="633"/>
      <c r="DV200" s="633"/>
      <c r="DW200" s="633"/>
      <c r="DX200" s="633"/>
      <c r="DY200" s="633"/>
      <c r="DZ200" s="633"/>
      <c r="EA200" s="633"/>
      <c r="EB200" s="633"/>
      <c r="EC200" s="633"/>
      <c r="ED200" s="633"/>
      <c r="EE200" s="633"/>
      <c r="EF200" s="633"/>
      <c r="EG200" s="633"/>
      <c r="EH200" s="633"/>
      <c r="EI200" s="633"/>
      <c r="EJ200" s="633"/>
      <c r="EK200" s="633"/>
      <c r="EL200" s="633"/>
      <c r="EM200" s="633"/>
      <c r="EN200" s="633"/>
      <c r="EO200" s="633"/>
      <c r="EP200" s="633"/>
      <c r="EQ200" s="633"/>
      <c r="ER200" s="633"/>
      <c r="ES200" s="633"/>
      <c r="ET200" s="633"/>
      <c r="EU200" s="633"/>
      <c r="EV200" s="633"/>
      <c r="EW200" s="633"/>
      <c r="EX200" s="633"/>
      <c r="EY200" s="633"/>
      <c r="EZ200" s="633"/>
      <c r="FA200" s="633"/>
      <c r="FB200" s="633"/>
      <c r="FC200" s="633"/>
      <c r="FD200" s="633"/>
      <c r="FE200" s="633"/>
      <c r="FF200" s="633"/>
      <c r="FG200" s="633"/>
      <c r="FH200" s="633"/>
      <c r="FI200" s="633"/>
      <c r="FJ200" s="633"/>
      <c r="FK200" s="633"/>
      <c r="FL200" s="633"/>
      <c r="FM200" s="633"/>
      <c r="FN200" s="633"/>
      <c r="FO200" s="633"/>
      <c r="FP200" s="633"/>
      <c r="FQ200" s="633"/>
      <c r="FR200" s="633"/>
      <c r="FS200" s="633"/>
      <c r="FT200" s="633"/>
      <c r="FU200" s="633"/>
      <c r="FV200" s="633"/>
      <c r="FW200" s="633"/>
      <c r="FX200" s="633"/>
      <c r="FY200" s="633"/>
      <c r="FZ200" s="633"/>
      <c r="GA200" s="633"/>
      <c r="GB200" s="633"/>
      <c r="GC200" s="633"/>
      <c r="GD200" s="633"/>
      <c r="GE200" s="633"/>
      <c r="GF200" s="633"/>
      <c r="GG200" s="633"/>
      <c r="GH200" s="633"/>
      <c r="GI200" s="633"/>
      <c r="GJ200" s="633"/>
      <c r="GK200" s="633"/>
      <c r="GL200" s="633"/>
      <c r="GM200" s="633"/>
      <c r="GN200" s="633"/>
      <c r="GO200" s="633"/>
      <c r="GP200" s="633"/>
      <c r="GQ200" s="633"/>
      <c r="GR200" s="633"/>
      <c r="GS200" s="633"/>
      <c r="GT200" s="633"/>
      <c r="GU200" s="633"/>
      <c r="GW200" s="633"/>
      <c r="GX200" s="633"/>
    </row>
    <row r="201" spans="1:208" ht="7.5" customHeight="1">
      <c r="A201" s="980"/>
      <c r="B201" s="2019"/>
      <c r="C201" s="2571"/>
      <c r="D201" s="2572"/>
      <c r="E201" s="2573" t="str">
        <f>'4.1Plan'!D387</f>
        <v>MLA5-3</v>
      </c>
      <c r="F201" s="2574"/>
      <c r="G201" s="2738" t="s">
        <v>372</v>
      </c>
      <c r="H201" s="2739"/>
      <c r="I201" s="2740">
        <v>138599</v>
      </c>
      <c r="J201" s="2741"/>
      <c r="K201" s="2590">
        <f>I201-R201/2</f>
        <v>138582.5</v>
      </c>
      <c r="L201" s="2591"/>
      <c r="M201" s="1019"/>
      <c r="N201" s="1020" t="s">
        <v>30</v>
      </c>
      <c r="O201" s="2591">
        <f>I201+R201/2</f>
        <v>138615.5</v>
      </c>
      <c r="P201" s="2591"/>
      <c r="Q201" s="1095"/>
      <c r="R201" s="1216">
        <v>33</v>
      </c>
      <c r="S201" s="1217"/>
      <c r="T201" s="1218">
        <v>2</v>
      </c>
      <c r="U201" s="1219"/>
      <c r="V201" s="1220" t="s">
        <v>192</v>
      </c>
      <c r="W201" s="1221">
        <v>16</v>
      </c>
      <c r="X201" s="1217"/>
      <c r="Y201" s="1058">
        <f>2*(W201+H3)</f>
        <v>46</v>
      </c>
      <c r="Z201" s="1063"/>
      <c r="AA201" s="1064"/>
      <c r="AB201" s="1222"/>
      <c r="AC201" s="1065"/>
      <c r="AD201" s="1066"/>
      <c r="AE201" s="1058"/>
      <c r="AF201" s="1063"/>
      <c r="AG201" s="1064"/>
      <c r="AH201" s="1222"/>
      <c r="AI201" s="1065"/>
      <c r="AJ201" s="1066"/>
      <c r="AK201" s="1110">
        <f>ROUND((Y201+AE201)/T201/$V$5,0)*T201</f>
        <v>24</v>
      </c>
      <c r="AL201" s="1115"/>
      <c r="AM201" s="1119"/>
      <c r="AN201" s="1117"/>
      <c r="AO201" s="1116"/>
      <c r="AP201" s="1118"/>
      <c r="AQ201" s="1110">
        <f>ROUND((Y201+AE201)/T201/$V$6,0)*T201</f>
        <v>24</v>
      </c>
      <c r="AR201" s="1115"/>
      <c r="AS201" s="1119"/>
      <c r="AT201" s="1223"/>
      <c r="AU201" s="1119"/>
      <c r="AV201" s="1118"/>
      <c r="AW201" s="1058"/>
      <c r="AX201" s="1063"/>
      <c r="AY201" s="1064"/>
      <c r="AZ201" s="1222"/>
      <c r="BA201" s="1065"/>
      <c r="BB201" s="1066"/>
      <c r="BC201" s="1083">
        <f>ROUND((AK201/T201)*$V$7,0)*T201</f>
        <v>6</v>
      </c>
      <c r="BD201" s="1029"/>
      <c r="BE201" s="1030"/>
      <c r="BF201" s="1214"/>
      <c r="BG201" s="1031"/>
      <c r="BH201" s="1032"/>
      <c r="BI201" s="1083">
        <f>ROUND((AK201/T201)*$V$8,0)*T201</f>
        <v>6</v>
      </c>
      <c r="BJ201" s="1029"/>
      <c r="BK201" s="1030"/>
      <c r="BL201" s="1214"/>
      <c r="BM201" s="1031"/>
      <c r="BN201" s="1032"/>
      <c r="BO201" s="1128">
        <f>T201*$V$9</f>
        <v>4</v>
      </c>
      <c r="BP201" s="1063"/>
      <c r="BQ201" s="1064"/>
      <c r="BR201" s="1222"/>
      <c r="BS201" s="1065"/>
      <c r="BT201" s="1066"/>
      <c r="BU201" s="1058"/>
      <c r="BV201" s="1063"/>
      <c r="BW201" s="1064"/>
      <c r="BX201" s="1222"/>
      <c r="BY201" s="1065"/>
      <c r="BZ201" s="1066"/>
      <c r="CA201" s="1065"/>
      <c r="CB201" s="1066"/>
    </row>
    <row r="202" spans="1:208" s="634" customFormat="1" ht="7.5" customHeight="1">
      <c r="A202" s="1070"/>
      <c r="B202" s="2021"/>
      <c r="C202" s="2579"/>
      <c r="D202" s="2580"/>
      <c r="E202" s="2584"/>
      <c r="F202" s="2585"/>
      <c r="G202" s="2581" t="s">
        <v>142</v>
      </c>
      <c r="H202" s="2582"/>
      <c r="I202" s="2582"/>
      <c r="J202" s="2582"/>
      <c r="K202" s="2582"/>
      <c r="L202" s="2582"/>
      <c r="M202" s="2582"/>
      <c r="N202" s="2582"/>
      <c r="O202" s="2582"/>
      <c r="P202" s="2582"/>
      <c r="Q202" s="2583"/>
      <c r="R202" s="1039">
        <f>R201</f>
        <v>33</v>
      </c>
      <c r="S202" s="644"/>
      <c r="T202" s="1101">
        <f>T201</f>
        <v>2</v>
      </c>
      <c r="U202" s="1102"/>
      <c r="V202" s="1103"/>
      <c r="W202" s="1224"/>
      <c r="X202" s="1121"/>
      <c r="Y202" s="1225">
        <f>Y201</f>
        <v>46</v>
      </c>
      <c r="Z202" s="1226"/>
      <c r="AA202" s="1227">
        <f>'3.1Cost by Sub-contractors'!L74</f>
        <v>61.62</v>
      </c>
      <c r="AB202" s="1215"/>
      <c r="AC202" s="1046">
        <f>Y202*AA202</f>
        <v>2834.52</v>
      </c>
      <c r="AD202" s="1228"/>
      <c r="AE202" s="1225"/>
      <c r="AF202" s="1226"/>
      <c r="AG202" s="1227"/>
      <c r="AH202" s="1215"/>
      <c r="AI202" s="1046"/>
      <c r="AJ202" s="1228"/>
      <c r="AK202" s="1041">
        <f>AK201</f>
        <v>24</v>
      </c>
      <c r="AL202" s="1045"/>
      <c r="AM202" s="2671" t="str">
        <f>'3.1Cost by Sub-contractors'!L76</f>
        <v>-</v>
      </c>
      <c r="AN202" s="2672"/>
      <c r="AO202" s="2671" t="str">
        <f>'3.1Cost by Sub-contractors'!L76</f>
        <v>-</v>
      </c>
      <c r="AP202" s="2737"/>
      <c r="AQ202" s="1041">
        <f>AQ201</f>
        <v>24</v>
      </c>
      <c r="AR202" s="1045"/>
      <c r="AS202" s="1046">
        <f>'3.1Cost by Sub-contractors'!L77</f>
        <v>15.96</v>
      </c>
      <c r="AT202" s="1215"/>
      <c r="AU202" s="1046">
        <f>AQ202*AS202</f>
        <v>383.04</v>
      </c>
      <c r="AV202" s="1048"/>
      <c r="AW202" s="1225"/>
      <c r="AX202" s="1226"/>
      <c r="AY202" s="1227"/>
      <c r="AZ202" s="1215"/>
      <c r="BA202" s="1046"/>
      <c r="BB202" s="1228"/>
      <c r="BC202" s="1041">
        <f>BC201</f>
        <v>6</v>
      </c>
      <c r="BD202" s="1045"/>
      <c r="BE202" s="1046">
        <f>'3.1Cost by Sub-contractors'!L79</f>
        <v>44.07</v>
      </c>
      <c r="BF202" s="1215"/>
      <c r="BG202" s="1046">
        <f>BC202*BE202</f>
        <v>264.42</v>
      </c>
      <c r="BH202" s="1048"/>
      <c r="BI202" s="1041">
        <f>BI201</f>
        <v>6</v>
      </c>
      <c r="BJ202" s="1045"/>
      <c r="BK202" s="1046">
        <f>'3.1Cost by Sub-contractors'!L80</f>
        <v>27.87</v>
      </c>
      <c r="BL202" s="1215"/>
      <c r="BM202" s="1046">
        <f>BI202*BK202</f>
        <v>167.22</v>
      </c>
      <c r="BN202" s="1048"/>
      <c r="BO202" s="1101">
        <f>BO201</f>
        <v>4</v>
      </c>
      <c r="BP202" s="1226"/>
      <c r="BQ202" s="1227">
        <f>'3.1Cost by Sub-contractors'!L81</f>
        <v>118.81</v>
      </c>
      <c r="BR202" s="1215"/>
      <c r="BS202" s="1046">
        <f>BO202*BQ202</f>
        <v>475.24</v>
      </c>
      <c r="BT202" s="1228"/>
      <c r="BU202" s="1225"/>
      <c r="BV202" s="1226"/>
      <c r="BW202" s="1227"/>
      <c r="BX202" s="1215"/>
      <c r="BY202" s="1046"/>
      <c r="BZ202" s="1228"/>
      <c r="CA202" s="1047"/>
      <c r="CB202" s="1228"/>
      <c r="CC202" s="633"/>
      <c r="CD202" s="633"/>
      <c r="CE202" s="633"/>
      <c r="CF202" s="633"/>
      <c r="CG202" s="633"/>
      <c r="CH202" s="633"/>
      <c r="CI202" s="633"/>
      <c r="CJ202" s="633"/>
      <c r="CK202" s="633"/>
      <c r="CL202" s="633"/>
      <c r="CM202" s="633"/>
      <c r="CN202" s="633"/>
      <c r="CO202" s="633"/>
      <c r="CP202" s="633"/>
      <c r="CQ202" s="633"/>
      <c r="CR202" s="633"/>
      <c r="CS202" s="633"/>
      <c r="CT202" s="633"/>
      <c r="CU202" s="633"/>
      <c r="CV202" s="633"/>
      <c r="CW202" s="633"/>
      <c r="CX202" s="633"/>
      <c r="CY202" s="633"/>
      <c r="CZ202" s="633"/>
      <c r="DA202" s="633"/>
      <c r="DB202" s="633"/>
      <c r="DC202" s="633"/>
      <c r="DD202" s="633"/>
      <c r="DE202" s="633"/>
      <c r="DF202" s="633"/>
      <c r="DG202" s="633"/>
      <c r="DH202" s="633"/>
      <c r="DI202" s="633"/>
      <c r="DJ202" s="633"/>
      <c r="DK202" s="633"/>
      <c r="DL202" s="633"/>
      <c r="DM202" s="633"/>
      <c r="DN202" s="633"/>
      <c r="DO202" s="633"/>
      <c r="DP202" s="633"/>
      <c r="DQ202" s="633"/>
      <c r="DR202" s="633"/>
      <c r="DS202" s="633"/>
      <c r="DT202" s="633"/>
      <c r="DU202" s="633"/>
      <c r="DV202" s="633"/>
      <c r="DW202" s="633"/>
      <c r="DX202" s="633"/>
      <c r="DY202" s="633"/>
      <c r="DZ202" s="633"/>
      <c r="EA202" s="633"/>
      <c r="EB202" s="633"/>
      <c r="EC202" s="633"/>
      <c r="ED202" s="633"/>
      <c r="EE202" s="633"/>
      <c r="EF202" s="633"/>
      <c r="EG202" s="633"/>
      <c r="EH202" s="633"/>
      <c r="EI202" s="633"/>
      <c r="EJ202" s="633"/>
      <c r="EK202" s="633"/>
      <c r="EL202" s="633"/>
      <c r="EM202" s="633"/>
      <c r="EN202" s="633"/>
      <c r="EO202" s="633"/>
      <c r="EP202" s="633"/>
      <c r="EQ202" s="633"/>
      <c r="ER202" s="633"/>
      <c r="ES202" s="633"/>
      <c r="ET202" s="633"/>
      <c r="EU202" s="633"/>
      <c r="EV202" s="633"/>
      <c r="EW202" s="633"/>
      <c r="EX202" s="633"/>
      <c r="EY202" s="633"/>
      <c r="EZ202" s="633"/>
      <c r="FA202" s="633"/>
      <c r="FB202" s="633"/>
      <c r="FC202" s="633"/>
      <c r="FD202" s="633"/>
      <c r="FE202" s="633"/>
      <c r="FF202" s="633"/>
      <c r="FG202" s="633"/>
      <c r="FH202" s="633"/>
      <c r="FI202" s="633"/>
      <c r="FJ202" s="633"/>
      <c r="FK202" s="633"/>
      <c r="FL202" s="633"/>
      <c r="FM202" s="633"/>
      <c r="FN202" s="633"/>
      <c r="FO202" s="633"/>
      <c r="FP202" s="633"/>
      <c r="FQ202" s="633"/>
      <c r="FR202" s="633"/>
      <c r="FS202" s="633"/>
      <c r="FT202" s="633"/>
      <c r="FU202" s="633"/>
      <c r="FV202" s="633"/>
      <c r="FW202" s="633"/>
      <c r="FX202" s="633"/>
      <c r="FY202" s="633"/>
      <c r="FZ202" s="633"/>
      <c r="GA202" s="633"/>
      <c r="GB202" s="633"/>
      <c r="GC202" s="633"/>
      <c r="GD202" s="633"/>
      <c r="GE202" s="633"/>
      <c r="GF202" s="633"/>
      <c r="GG202" s="633"/>
      <c r="GH202" s="633"/>
      <c r="GI202" s="633"/>
      <c r="GJ202" s="633"/>
      <c r="GK202" s="633"/>
      <c r="GL202" s="633"/>
      <c r="GM202" s="633"/>
      <c r="GN202" s="633"/>
      <c r="GO202" s="633"/>
      <c r="GP202" s="633"/>
      <c r="GQ202" s="633"/>
      <c r="GR202" s="633"/>
      <c r="GS202" s="633"/>
      <c r="GT202" s="633"/>
      <c r="GU202" s="633"/>
      <c r="GV202" s="633"/>
      <c r="GW202" s="633"/>
      <c r="GX202" s="633"/>
      <c r="GZ202" s="633"/>
    </row>
    <row r="203" spans="1:208">
      <c r="A203" s="633"/>
      <c r="B203" s="633"/>
      <c r="C203" s="633"/>
      <c r="D203" s="633"/>
      <c r="E203" s="633"/>
      <c r="F203" s="633"/>
      <c r="G203" s="633"/>
      <c r="H203" s="633"/>
      <c r="I203" s="633"/>
      <c r="J203" s="633"/>
      <c r="K203" s="240"/>
      <c r="L203" s="240"/>
      <c r="M203" s="240"/>
      <c r="N203" s="240"/>
      <c r="O203" s="633"/>
      <c r="P203" s="633"/>
      <c r="Q203" s="633"/>
      <c r="R203" s="633"/>
      <c r="S203" s="652"/>
      <c r="T203" s="653"/>
      <c r="U203" s="652"/>
      <c r="V203" s="654"/>
      <c r="W203" s="655"/>
      <c r="X203" s="652"/>
      <c r="Y203" s="655"/>
      <c r="Z203" s="655"/>
      <c r="AA203" s="655"/>
      <c r="AB203" s="655"/>
      <c r="AC203" s="655"/>
      <c r="AD203" s="655"/>
      <c r="AE203" s="655"/>
      <c r="AF203" s="655"/>
      <c r="AG203" s="655"/>
      <c r="AH203" s="655"/>
      <c r="AI203" s="655"/>
      <c r="AJ203" s="655"/>
      <c r="AK203" s="655"/>
      <c r="AL203" s="655"/>
      <c r="AM203" s="655"/>
      <c r="AN203" s="655"/>
      <c r="AO203" s="655"/>
      <c r="AP203" s="655"/>
      <c r="AQ203" s="655"/>
      <c r="AR203" s="655"/>
      <c r="AS203" s="655"/>
      <c r="AT203" s="655"/>
      <c r="AU203" s="655"/>
      <c r="AV203" s="655"/>
      <c r="AW203" s="655"/>
      <c r="AX203" s="655"/>
      <c r="AY203" s="655"/>
      <c r="AZ203" s="655"/>
      <c r="BA203" s="655"/>
      <c r="BB203" s="655"/>
      <c r="BC203" s="655"/>
      <c r="BD203" s="655"/>
      <c r="BE203" s="655"/>
      <c r="BF203" s="655"/>
      <c r="BG203" s="655"/>
      <c r="BH203" s="655"/>
      <c r="BI203" s="655"/>
      <c r="BJ203" s="655"/>
      <c r="BK203" s="655"/>
      <c r="BL203" s="655"/>
      <c r="BM203" s="655"/>
      <c r="BN203" s="655"/>
      <c r="BO203" s="655"/>
      <c r="BP203" s="655"/>
      <c r="BQ203" s="655"/>
      <c r="BR203" s="655"/>
      <c r="BS203" s="655"/>
      <c r="BT203" s="655"/>
      <c r="BU203" s="655"/>
      <c r="BV203" s="655"/>
      <c r="BW203" s="655"/>
      <c r="BX203" s="655"/>
      <c r="BY203" s="655"/>
      <c r="BZ203" s="655"/>
    </row>
    <row r="204" spans="1:208">
      <c r="A204" s="633"/>
      <c r="B204" s="633"/>
      <c r="C204" s="633"/>
      <c r="D204" s="633"/>
      <c r="E204" s="633"/>
      <c r="F204" s="633"/>
      <c r="G204" s="633"/>
      <c r="H204" s="633"/>
      <c r="I204" s="633"/>
      <c r="J204" s="633"/>
      <c r="K204" s="240"/>
      <c r="L204" s="240"/>
      <c r="M204" s="240"/>
      <c r="N204" s="240"/>
      <c r="O204" s="633"/>
      <c r="P204" s="633"/>
      <c r="Q204" s="633"/>
      <c r="R204" s="633"/>
      <c r="S204" s="652"/>
      <c r="T204" s="653"/>
      <c r="U204" s="652"/>
      <c r="V204" s="654"/>
      <c r="W204" s="655"/>
      <c r="X204" s="652"/>
      <c r="Y204" s="653"/>
      <c r="Z204" s="653"/>
      <c r="AA204" s="653"/>
      <c r="AB204" s="653"/>
      <c r="AC204" s="653"/>
      <c r="AD204" s="653"/>
      <c r="AE204" s="653"/>
      <c r="AF204" s="653"/>
      <c r="AG204" s="653"/>
      <c r="AH204" s="653"/>
      <c r="AI204" s="653"/>
      <c r="AJ204" s="653"/>
      <c r="AK204" s="653"/>
      <c r="AL204" s="653"/>
      <c r="AM204" s="653"/>
      <c r="AN204" s="653"/>
      <c r="AO204" s="653"/>
      <c r="AP204" s="653"/>
      <c r="AQ204" s="653"/>
      <c r="AR204" s="653"/>
      <c r="AS204" s="653"/>
      <c r="AT204" s="653"/>
      <c r="AU204" s="653"/>
      <c r="AV204" s="653"/>
      <c r="AW204" s="653"/>
      <c r="AX204" s="653"/>
      <c r="AY204" s="653"/>
      <c r="AZ204" s="653"/>
      <c r="BA204" s="653"/>
      <c r="BB204" s="653"/>
      <c r="BC204" s="653"/>
      <c r="BD204" s="653"/>
      <c r="BE204" s="653"/>
      <c r="BF204" s="653"/>
      <c r="BG204" s="653"/>
      <c r="BH204" s="653"/>
      <c r="BI204" s="653"/>
      <c r="BJ204" s="653"/>
      <c r="BK204" s="653"/>
      <c r="BL204" s="653"/>
      <c r="BM204" s="653"/>
      <c r="BN204" s="653"/>
      <c r="BO204" s="653"/>
      <c r="BP204" s="653"/>
      <c r="BQ204" s="653"/>
      <c r="BR204" s="653"/>
      <c r="BS204" s="653"/>
      <c r="BT204" s="653"/>
      <c r="BU204" s="653"/>
      <c r="BV204" s="653"/>
      <c r="BW204" s="653"/>
      <c r="BX204" s="653"/>
      <c r="BY204" s="653"/>
      <c r="BZ204" s="653"/>
    </row>
    <row r="205" spans="1:208">
      <c r="A205" s="633"/>
      <c r="B205" s="633"/>
      <c r="C205" s="633"/>
      <c r="D205" s="633"/>
      <c r="E205" s="633"/>
      <c r="F205" s="633"/>
      <c r="G205" s="633"/>
      <c r="H205" s="633"/>
      <c r="I205" s="633"/>
      <c r="J205" s="633"/>
      <c r="K205" s="240"/>
      <c r="L205" s="240"/>
      <c r="M205" s="240"/>
      <c r="N205" s="240"/>
      <c r="O205" s="633"/>
      <c r="P205" s="633"/>
      <c r="Q205" s="633"/>
      <c r="R205" s="633"/>
      <c r="S205" s="652"/>
      <c r="T205" s="653"/>
      <c r="U205" s="652"/>
      <c r="V205" s="654"/>
      <c r="W205" s="655"/>
      <c r="X205" s="652"/>
      <c r="Y205" s="653"/>
      <c r="Z205" s="653"/>
      <c r="AA205" s="653"/>
      <c r="AB205" s="653"/>
      <c r="AC205" s="653"/>
      <c r="AD205" s="653"/>
      <c r="AE205" s="653"/>
      <c r="AF205" s="653"/>
      <c r="AG205" s="653"/>
      <c r="AH205" s="653"/>
      <c r="AI205" s="653"/>
      <c r="AJ205" s="653"/>
      <c r="AK205" s="653"/>
      <c r="AL205" s="653"/>
      <c r="AM205" s="653"/>
      <c r="AN205" s="653"/>
      <c r="AO205" s="653"/>
      <c r="AP205" s="653"/>
      <c r="AQ205" s="653"/>
      <c r="AR205" s="653"/>
      <c r="AS205" s="653"/>
      <c r="AT205" s="653"/>
      <c r="AU205" s="653"/>
      <c r="AV205" s="653"/>
      <c r="AW205" s="653"/>
      <c r="AX205" s="653"/>
      <c r="AY205" s="653"/>
      <c r="AZ205" s="653"/>
      <c r="BA205" s="653"/>
      <c r="BB205" s="653"/>
      <c r="BC205" s="653"/>
      <c r="BD205" s="653"/>
      <c r="BE205" s="653"/>
      <c r="BF205" s="653"/>
      <c r="BG205" s="653"/>
      <c r="BH205" s="653"/>
      <c r="BI205" s="653"/>
      <c r="BJ205" s="653"/>
      <c r="BK205" s="653"/>
      <c r="BL205" s="653"/>
      <c r="BM205" s="653"/>
      <c r="BN205" s="653"/>
      <c r="BO205" s="653"/>
      <c r="BP205" s="653"/>
      <c r="BQ205" s="653"/>
      <c r="BR205" s="653"/>
      <c r="BS205" s="653"/>
      <c r="BT205" s="653"/>
      <c r="BU205" s="653"/>
      <c r="BV205" s="653"/>
      <c r="BW205" s="653"/>
      <c r="BX205" s="653"/>
      <c r="BY205" s="653"/>
      <c r="BZ205" s="653"/>
      <c r="CB205" s="653"/>
    </row>
    <row r="206" spans="1:208">
      <c r="A206" s="633"/>
      <c r="B206" s="633"/>
      <c r="C206" s="633"/>
      <c r="D206" s="633"/>
      <c r="E206" s="633"/>
      <c r="F206" s="633"/>
      <c r="G206" s="633"/>
      <c r="H206" s="633"/>
      <c r="I206" s="633"/>
      <c r="J206" s="633"/>
      <c r="K206" s="240"/>
      <c r="L206" s="240"/>
      <c r="M206" s="240"/>
      <c r="N206" s="240"/>
      <c r="O206" s="633"/>
      <c r="P206" s="633"/>
      <c r="Q206" s="633"/>
      <c r="R206" s="633"/>
      <c r="S206" s="652"/>
      <c r="T206" s="653"/>
      <c r="U206" s="652"/>
      <c r="V206" s="654"/>
      <c r="W206" s="655"/>
      <c r="X206" s="652"/>
      <c r="Y206" s="633"/>
      <c r="Z206" s="633"/>
      <c r="AA206" s="633"/>
      <c r="AB206" s="633"/>
      <c r="AC206" s="633"/>
      <c r="AD206" s="656"/>
      <c r="AE206" s="633"/>
      <c r="AF206" s="633"/>
      <c r="AG206" s="633"/>
      <c r="AH206" s="633"/>
      <c r="AI206" s="633"/>
      <c r="AJ206" s="656"/>
      <c r="AK206" s="633"/>
      <c r="AL206" s="633"/>
      <c r="AM206" s="633"/>
      <c r="AN206" s="633"/>
      <c r="AO206" s="633"/>
      <c r="AP206" s="656"/>
      <c r="AQ206" s="633"/>
      <c r="AR206" s="633"/>
      <c r="AS206" s="633"/>
      <c r="AT206" s="633"/>
      <c r="AU206" s="633"/>
      <c r="AV206" s="656"/>
      <c r="AW206" s="633"/>
      <c r="AX206" s="633"/>
      <c r="AY206" s="633"/>
      <c r="AZ206" s="633"/>
      <c r="BA206" s="633"/>
      <c r="BB206" s="656"/>
      <c r="BC206" s="633"/>
      <c r="BD206" s="633"/>
      <c r="BE206" s="633"/>
      <c r="BF206" s="633"/>
      <c r="BG206" s="633"/>
      <c r="BH206" s="656"/>
      <c r="BI206" s="633"/>
      <c r="BJ206" s="633"/>
      <c r="BK206" s="633"/>
      <c r="BL206" s="633"/>
      <c r="BM206" s="633"/>
      <c r="BN206" s="656"/>
      <c r="BO206" s="633"/>
      <c r="BP206" s="633"/>
      <c r="BQ206" s="633"/>
      <c r="BR206" s="633"/>
      <c r="BS206" s="633"/>
      <c r="BT206" s="656"/>
      <c r="BU206" s="633"/>
      <c r="BV206" s="633"/>
      <c r="BW206" s="633"/>
      <c r="BX206" s="633"/>
      <c r="BY206" s="633"/>
      <c r="BZ206" s="656"/>
    </row>
    <row r="207" spans="1:208">
      <c r="A207" s="633"/>
      <c r="B207" s="633"/>
      <c r="C207" s="633"/>
      <c r="D207" s="633"/>
      <c r="E207" s="633"/>
      <c r="F207" s="633"/>
      <c r="G207" s="633"/>
      <c r="H207" s="633"/>
      <c r="I207" s="633"/>
      <c r="J207" s="633"/>
      <c r="K207" s="240"/>
      <c r="L207" s="240"/>
      <c r="M207" s="240"/>
      <c r="N207" s="240"/>
      <c r="O207" s="633"/>
      <c r="P207" s="633"/>
      <c r="Q207" s="633"/>
      <c r="R207" s="633"/>
      <c r="S207" s="652"/>
      <c r="T207" s="653"/>
      <c r="U207" s="652"/>
      <c r="V207" s="654"/>
      <c r="W207" s="655"/>
      <c r="X207" s="652"/>
      <c r="Y207" s="655"/>
      <c r="Z207" s="633"/>
      <c r="AA207" s="633"/>
      <c r="AB207" s="633"/>
      <c r="AC207" s="633"/>
      <c r="AD207" s="656"/>
      <c r="AE207" s="633"/>
      <c r="AF207" s="633"/>
      <c r="AG207" s="633"/>
      <c r="AH207" s="633"/>
      <c r="AI207" s="633"/>
      <c r="AJ207" s="656"/>
      <c r="AK207" s="633"/>
      <c r="AL207" s="633"/>
      <c r="AM207" s="633"/>
      <c r="AN207" s="633"/>
      <c r="AO207" s="633"/>
      <c r="AP207" s="656"/>
      <c r="AQ207" s="633"/>
      <c r="AR207" s="633"/>
      <c r="AS207" s="633"/>
      <c r="AT207" s="633"/>
      <c r="AU207" s="633"/>
      <c r="AV207" s="656"/>
      <c r="AW207" s="633"/>
      <c r="AX207" s="633"/>
      <c r="AY207" s="633"/>
      <c r="AZ207" s="633"/>
      <c r="BA207" s="633"/>
      <c r="BB207" s="656"/>
      <c r="BC207" s="633"/>
      <c r="BD207" s="633"/>
      <c r="BE207" s="633"/>
      <c r="BF207" s="633"/>
      <c r="BG207" s="633"/>
      <c r="BH207" s="656"/>
      <c r="BI207" s="633"/>
      <c r="BJ207" s="633"/>
      <c r="BK207" s="633"/>
      <c r="BL207" s="633"/>
      <c r="BM207" s="633"/>
      <c r="BN207" s="656"/>
      <c r="BO207" s="633"/>
      <c r="BP207" s="633"/>
      <c r="BQ207" s="633"/>
      <c r="BR207" s="633"/>
      <c r="BS207" s="633"/>
      <c r="BT207" s="656"/>
      <c r="BU207" s="633"/>
      <c r="BV207" s="633"/>
      <c r="BW207" s="633"/>
      <c r="BX207" s="633"/>
      <c r="BY207" s="633"/>
      <c r="BZ207" s="656"/>
    </row>
    <row r="208" spans="1:208">
      <c r="A208" s="633"/>
      <c r="B208" s="633"/>
      <c r="C208" s="633"/>
      <c r="D208" s="633"/>
      <c r="E208" s="633"/>
      <c r="F208" s="633"/>
      <c r="G208" s="633"/>
      <c r="H208" s="633"/>
      <c r="I208" s="633"/>
      <c r="J208" s="633"/>
      <c r="K208" s="240"/>
      <c r="L208" s="240"/>
      <c r="M208" s="240"/>
      <c r="N208" s="240"/>
      <c r="O208" s="633"/>
      <c r="P208" s="633"/>
      <c r="Q208" s="633"/>
      <c r="R208" s="633"/>
      <c r="S208" s="652"/>
      <c r="T208" s="653"/>
      <c r="U208" s="652"/>
      <c r="V208" s="654"/>
      <c r="W208" s="655"/>
      <c r="X208" s="652"/>
      <c r="Y208" s="633"/>
      <c r="Z208" s="633"/>
      <c r="AA208" s="633"/>
      <c r="AB208" s="633"/>
      <c r="AC208" s="633"/>
      <c r="AD208" s="656"/>
      <c r="AE208" s="633"/>
      <c r="AF208" s="633"/>
      <c r="AG208" s="633"/>
      <c r="AH208" s="633"/>
      <c r="AI208" s="633"/>
      <c r="AJ208" s="656"/>
      <c r="AK208" s="633"/>
      <c r="AL208" s="633"/>
      <c r="AM208" s="633"/>
      <c r="AN208" s="633"/>
      <c r="AO208" s="633"/>
      <c r="AP208" s="656"/>
      <c r="AQ208" s="633"/>
      <c r="AR208" s="633"/>
      <c r="AS208" s="633"/>
      <c r="AT208" s="633"/>
      <c r="AU208" s="633"/>
      <c r="AV208" s="656"/>
      <c r="AW208" s="633"/>
      <c r="AX208" s="633"/>
      <c r="AY208" s="633"/>
      <c r="AZ208" s="633"/>
      <c r="BA208" s="633"/>
      <c r="BB208" s="656"/>
      <c r="BC208" s="633"/>
      <c r="BD208" s="633"/>
      <c r="BE208" s="633"/>
      <c r="BF208" s="633"/>
      <c r="BG208" s="633"/>
      <c r="BH208" s="656"/>
      <c r="BI208" s="633"/>
      <c r="BJ208" s="633"/>
      <c r="BK208" s="633"/>
      <c r="BL208" s="633"/>
      <c r="BM208" s="633"/>
      <c r="BN208" s="656"/>
      <c r="BO208" s="633"/>
      <c r="BP208" s="633"/>
      <c r="BQ208" s="633"/>
      <c r="BR208" s="633"/>
      <c r="BS208" s="633"/>
      <c r="BT208" s="656"/>
      <c r="BU208" s="633"/>
      <c r="BV208" s="633"/>
      <c r="BW208" s="633"/>
      <c r="BX208" s="633"/>
      <c r="BY208" s="633"/>
      <c r="BZ208" s="656"/>
    </row>
    <row r="209" spans="1:78">
      <c r="A209" s="633"/>
      <c r="B209" s="633"/>
      <c r="C209" s="633"/>
      <c r="D209" s="633"/>
      <c r="E209" s="633"/>
      <c r="F209" s="633"/>
      <c r="G209" s="633"/>
      <c r="H209" s="633"/>
      <c r="I209" s="633"/>
      <c r="J209" s="633"/>
      <c r="K209" s="240"/>
      <c r="L209" s="240"/>
      <c r="M209" s="240"/>
      <c r="N209" s="240"/>
      <c r="O209" s="633"/>
      <c r="P209" s="633"/>
      <c r="Q209" s="633"/>
      <c r="R209" s="633"/>
      <c r="S209" s="652"/>
      <c r="T209" s="653"/>
      <c r="U209" s="652"/>
      <c r="V209" s="654"/>
      <c r="W209" s="655"/>
      <c r="X209" s="652"/>
      <c r="Y209" s="633"/>
      <c r="Z209" s="633"/>
      <c r="AA209" s="633"/>
      <c r="AB209" s="633"/>
      <c r="AC209" s="633"/>
      <c r="AD209" s="656"/>
      <c r="AE209" s="633"/>
      <c r="AF209" s="633"/>
      <c r="AG209" s="633"/>
      <c r="AH209" s="633"/>
      <c r="AI209" s="633"/>
      <c r="AJ209" s="656"/>
      <c r="AK209" s="633"/>
      <c r="AL209" s="633"/>
      <c r="AM209" s="633"/>
      <c r="AN209" s="633"/>
      <c r="AO209" s="633"/>
      <c r="AP209" s="656"/>
      <c r="AQ209" s="633"/>
      <c r="AR209" s="633"/>
      <c r="AS209" s="633"/>
      <c r="AT209" s="633"/>
      <c r="AU209" s="633"/>
      <c r="AV209" s="656"/>
      <c r="AW209" s="633"/>
      <c r="AX209" s="633"/>
      <c r="AY209" s="633"/>
      <c r="AZ209" s="633"/>
      <c r="BA209" s="633"/>
      <c r="BB209" s="656"/>
      <c r="BC209" s="633"/>
      <c r="BD209" s="633"/>
      <c r="BE209" s="633"/>
      <c r="BF209" s="633"/>
      <c r="BG209" s="633"/>
      <c r="BH209" s="656"/>
      <c r="BI209" s="633"/>
      <c r="BJ209" s="633"/>
      <c r="BK209" s="633"/>
      <c r="BL209" s="633"/>
      <c r="BM209" s="633"/>
      <c r="BN209" s="656"/>
      <c r="BO209" s="633"/>
      <c r="BP209" s="633"/>
      <c r="BQ209" s="633"/>
      <c r="BR209" s="633"/>
      <c r="BS209" s="633"/>
      <c r="BT209" s="656"/>
      <c r="BU209" s="633"/>
      <c r="BV209" s="633"/>
      <c r="BW209" s="633"/>
      <c r="BX209" s="633"/>
      <c r="BY209" s="633"/>
      <c r="BZ209" s="656"/>
    </row>
    <row r="210" spans="1:78">
      <c r="A210" s="633"/>
      <c r="B210" s="633"/>
      <c r="C210" s="633"/>
      <c r="D210" s="633"/>
      <c r="E210" s="633"/>
      <c r="F210" s="633"/>
      <c r="G210" s="633"/>
      <c r="H210" s="633"/>
      <c r="I210" s="633"/>
      <c r="J210" s="633"/>
      <c r="K210" s="240"/>
      <c r="L210" s="240"/>
      <c r="M210" s="240"/>
      <c r="N210" s="240"/>
      <c r="O210" s="633"/>
      <c r="P210" s="633"/>
      <c r="Q210" s="633"/>
      <c r="R210" s="633"/>
      <c r="S210" s="652"/>
      <c r="T210" s="653"/>
      <c r="U210" s="652"/>
      <c r="V210" s="654"/>
      <c r="W210" s="655"/>
      <c r="X210" s="652"/>
      <c r="Y210" s="633"/>
      <c r="Z210" s="633"/>
      <c r="AA210" s="633"/>
      <c r="AB210" s="633"/>
      <c r="AC210" s="633"/>
      <c r="AD210" s="656"/>
      <c r="AE210" s="633"/>
      <c r="AF210" s="633"/>
      <c r="AG210" s="633"/>
      <c r="AH210" s="633"/>
      <c r="AI210" s="633"/>
      <c r="AJ210" s="656"/>
      <c r="AK210" s="633"/>
      <c r="AL210" s="633"/>
      <c r="AM210" s="633"/>
      <c r="AN210" s="633"/>
      <c r="AO210" s="633"/>
      <c r="AP210" s="656"/>
      <c r="AQ210" s="633"/>
      <c r="AR210" s="633"/>
      <c r="AS210" s="633"/>
      <c r="AT210" s="633"/>
      <c r="AU210" s="633"/>
      <c r="AV210" s="656"/>
      <c r="AW210" s="633"/>
      <c r="AX210" s="633"/>
      <c r="AY210" s="633"/>
      <c r="AZ210" s="633"/>
      <c r="BA210" s="633"/>
      <c r="BB210" s="656"/>
      <c r="BC210" s="633"/>
      <c r="BD210" s="633"/>
      <c r="BE210" s="633"/>
      <c r="BF210" s="633"/>
      <c r="BG210" s="633"/>
      <c r="BH210" s="656"/>
      <c r="BI210" s="633"/>
      <c r="BJ210" s="633"/>
      <c r="BK210" s="633"/>
      <c r="BL210" s="633"/>
      <c r="BM210" s="633"/>
      <c r="BN210" s="656"/>
      <c r="BO210" s="633"/>
      <c r="BP210" s="633"/>
      <c r="BQ210" s="633"/>
      <c r="BR210" s="633"/>
      <c r="BS210" s="633"/>
      <c r="BT210" s="656"/>
      <c r="BU210" s="633"/>
      <c r="BV210" s="633"/>
      <c r="BW210" s="633"/>
      <c r="BX210" s="633"/>
      <c r="BY210" s="633"/>
      <c r="BZ210" s="656"/>
    </row>
    <row r="211" spans="1:78">
      <c r="A211" s="633"/>
      <c r="B211" s="633"/>
      <c r="C211" s="633"/>
      <c r="D211" s="633"/>
      <c r="E211" s="633"/>
      <c r="F211" s="633"/>
      <c r="G211" s="633"/>
      <c r="H211" s="633"/>
      <c r="I211" s="633"/>
      <c r="J211" s="633"/>
      <c r="K211" s="240"/>
      <c r="L211" s="240"/>
      <c r="M211" s="240"/>
      <c r="N211" s="240"/>
      <c r="O211" s="633"/>
      <c r="P211" s="633"/>
      <c r="Q211" s="633"/>
      <c r="R211" s="633"/>
      <c r="S211" s="652"/>
      <c r="T211" s="653"/>
      <c r="U211" s="652"/>
      <c r="V211" s="654"/>
      <c r="W211" s="655"/>
      <c r="X211" s="652"/>
      <c r="Y211" s="633"/>
      <c r="Z211" s="633"/>
      <c r="AA211" s="633"/>
      <c r="AB211" s="633"/>
      <c r="AC211" s="633"/>
      <c r="AD211" s="656"/>
      <c r="AE211" s="633"/>
      <c r="AF211" s="633"/>
      <c r="AG211" s="633"/>
      <c r="AH211" s="633"/>
      <c r="AI211" s="633"/>
      <c r="AJ211" s="656"/>
      <c r="AK211" s="633"/>
      <c r="AL211" s="633"/>
      <c r="AM211" s="633"/>
      <c r="AN211" s="633"/>
      <c r="AO211" s="633"/>
      <c r="AP211" s="656"/>
      <c r="AQ211" s="633"/>
      <c r="AR211" s="633"/>
      <c r="AS211" s="633"/>
      <c r="AT211" s="633"/>
      <c r="AU211" s="633"/>
      <c r="AV211" s="656"/>
      <c r="AW211" s="633"/>
      <c r="AX211" s="633"/>
      <c r="AY211" s="633"/>
      <c r="AZ211" s="633"/>
      <c r="BA211" s="633"/>
      <c r="BB211" s="656"/>
      <c r="BC211" s="633"/>
      <c r="BD211" s="633"/>
      <c r="BE211" s="633"/>
      <c r="BF211" s="633"/>
      <c r="BG211" s="633"/>
      <c r="BH211" s="656"/>
      <c r="BI211" s="633"/>
      <c r="BJ211" s="633"/>
      <c r="BK211" s="633"/>
      <c r="BL211" s="633"/>
      <c r="BM211" s="633"/>
      <c r="BN211" s="656"/>
      <c r="BO211" s="633"/>
      <c r="BP211" s="633"/>
      <c r="BQ211" s="633"/>
      <c r="BR211" s="633"/>
      <c r="BS211" s="633"/>
      <c r="BT211" s="656"/>
      <c r="BU211" s="633"/>
      <c r="BV211" s="633"/>
      <c r="BW211" s="633"/>
      <c r="BX211" s="633"/>
      <c r="BY211" s="633"/>
      <c r="BZ211" s="656"/>
    </row>
    <row r="212" spans="1:78">
      <c r="A212" s="633"/>
      <c r="B212" s="633"/>
      <c r="C212" s="633"/>
      <c r="D212" s="633"/>
      <c r="E212" s="633"/>
      <c r="F212" s="633"/>
      <c r="G212" s="633"/>
      <c r="H212" s="633"/>
      <c r="I212" s="633"/>
      <c r="J212" s="633"/>
      <c r="K212" s="240"/>
      <c r="L212" s="240"/>
      <c r="M212" s="240"/>
      <c r="N212" s="240"/>
      <c r="O212" s="633"/>
      <c r="P212" s="633"/>
      <c r="Q212" s="633"/>
      <c r="R212" s="633"/>
      <c r="S212" s="652"/>
      <c r="T212" s="653"/>
      <c r="U212" s="652"/>
      <c r="V212" s="654"/>
      <c r="W212" s="655"/>
      <c r="X212" s="652"/>
      <c r="Y212" s="633"/>
      <c r="Z212" s="633"/>
      <c r="AA212" s="633"/>
      <c r="AB212" s="633"/>
      <c r="AC212" s="633"/>
      <c r="AD212" s="656"/>
      <c r="AE212" s="633"/>
      <c r="AF212" s="633"/>
      <c r="AG212" s="633"/>
      <c r="AH212" s="633"/>
      <c r="AI212" s="633"/>
      <c r="AJ212" s="656"/>
      <c r="AK212" s="633"/>
      <c r="AL212" s="633"/>
      <c r="AM212" s="633"/>
      <c r="AN212" s="633"/>
      <c r="AO212" s="633"/>
      <c r="AP212" s="656"/>
      <c r="AQ212" s="633"/>
      <c r="AR212" s="633"/>
      <c r="AS212" s="633"/>
      <c r="AT212" s="633"/>
      <c r="AU212" s="633"/>
      <c r="AV212" s="656"/>
      <c r="AW212" s="633"/>
      <c r="AX212" s="633"/>
      <c r="AY212" s="633"/>
      <c r="AZ212" s="633"/>
      <c r="BA212" s="633"/>
      <c r="BB212" s="656"/>
      <c r="BC212" s="633"/>
      <c r="BD212" s="633"/>
      <c r="BE212" s="633"/>
      <c r="BF212" s="633"/>
      <c r="BG212" s="633"/>
      <c r="BH212" s="656"/>
      <c r="BI212" s="633"/>
      <c r="BJ212" s="633"/>
      <c r="BK212" s="633"/>
      <c r="BL212" s="633"/>
      <c r="BM212" s="633"/>
      <c r="BN212" s="656"/>
      <c r="BO212" s="633"/>
      <c r="BP212" s="633"/>
      <c r="BQ212" s="633"/>
      <c r="BR212" s="633"/>
      <c r="BS212" s="633"/>
      <c r="BT212" s="656"/>
      <c r="BU212" s="633"/>
      <c r="BV212" s="633"/>
      <c r="BW212" s="633"/>
      <c r="BX212" s="633"/>
      <c r="BY212" s="633"/>
      <c r="BZ212" s="656"/>
    </row>
    <row r="213" spans="1:78">
      <c r="A213" s="633"/>
      <c r="B213" s="633"/>
      <c r="C213" s="633"/>
      <c r="D213" s="633"/>
      <c r="E213" s="633"/>
      <c r="F213" s="633"/>
      <c r="G213" s="633"/>
      <c r="H213" s="633"/>
      <c r="I213" s="633"/>
      <c r="J213" s="633"/>
      <c r="K213" s="240"/>
      <c r="L213" s="240"/>
      <c r="M213" s="240"/>
      <c r="N213" s="240"/>
      <c r="O213" s="633"/>
      <c r="P213" s="633"/>
      <c r="Q213" s="633"/>
      <c r="R213" s="633"/>
      <c r="S213" s="652"/>
      <c r="T213" s="653"/>
      <c r="U213" s="652"/>
      <c r="V213" s="654"/>
      <c r="W213" s="655"/>
      <c r="X213" s="652"/>
      <c r="Y213" s="633"/>
      <c r="Z213" s="633"/>
      <c r="AA213" s="633"/>
      <c r="AB213" s="633"/>
      <c r="AC213" s="633"/>
      <c r="AD213" s="656"/>
      <c r="AE213" s="633"/>
      <c r="AF213" s="633"/>
      <c r="AG213" s="633"/>
      <c r="AH213" s="633"/>
      <c r="AI213" s="633"/>
      <c r="AJ213" s="656"/>
      <c r="AK213" s="633"/>
      <c r="AL213" s="633"/>
      <c r="AM213" s="633"/>
      <c r="AN213" s="633"/>
      <c r="AO213" s="633"/>
      <c r="AP213" s="656"/>
      <c r="AQ213" s="633"/>
      <c r="AR213" s="633"/>
      <c r="AS213" s="633"/>
      <c r="AT213" s="633"/>
      <c r="AU213" s="633"/>
      <c r="AV213" s="656"/>
      <c r="AW213" s="633"/>
      <c r="AX213" s="633"/>
      <c r="AY213" s="633"/>
      <c r="AZ213" s="633"/>
      <c r="BA213" s="633"/>
      <c r="BB213" s="656"/>
      <c r="BC213" s="633"/>
      <c r="BD213" s="633"/>
      <c r="BE213" s="633"/>
      <c r="BF213" s="633"/>
      <c r="BG213" s="633"/>
      <c r="BH213" s="656"/>
      <c r="BI213" s="633"/>
      <c r="BJ213" s="633"/>
      <c r="BK213" s="633"/>
      <c r="BL213" s="633"/>
      <c r="BM213" s="633"/>
      <c r="BN213" s="656"/>
      <c r="BO213" s="633"/>
      <c r="BP213" s="633"/>
      <c r="BQ213" s="633"/>
      <c r="BR213" s="633"/>
      <c r="BS213" s="633"/>
      <c r="BT213" s="656"/>
      <c r="BU213" s="633"/>
      <c r="BV213" s="633"/>
      <c r="BW213" s="633"/>
      <c r="BX213" s="633"/>
      <c r="BY213" s="633"/>
      <c r="BZ213" s="656"/>
    </row>
    <row r="214" spans="1:78">
      <c r="A214" s="633"/>
      <c r="B214" s="633"/>
      <c r="C214" s="633"/>
      <c r="D214" s="633"/>
      <c r="E214" s="633"/>
      <c r="F214" s="633"/>
      <c r="G214" s="633"/>
      <c r="H214" s="633"/>
      <c r="I214" s="633"/>
      <c r="J214" s="633"/>
      <c r="K214" s="240"/>
      <c r="L214" s="240"/>
      <c r="M214" s="240"/>
      <c r="N214" s="240"/>
      <c r="O214" s="633"/>
      <c r="P214" s="633"/>
      <c r="Q214" s="633"/>
      <c r="R214" s="633"/>
      <c r="S214" s="652"/>
      <c r="T214" s="653"/>
      <c r="U214" s="652"/>
      <c r="V214" s="654"/>
      <c r="W214" s="655"/>
      <c r="X214" s="652"/>
      <c r="Y214" s="633"/>
      <c r="Z214" s="633"/>
      <c r="AA214" s="633"/>
      <c r="AB214" s="633"/>
      <c r="AC214" s="633"/>
      <c r="AD214" s="656"/>
      <c r="AE214" s="633"/>
      <c r="AF214" s="633"/>
      <c r="AG214" s="633"/>
      <c r="AH214" s="633"/>
      <c r="AI214" s="633"/>
      <c r="AJ214" s="656"/>
      <c r="AK214" s="633"/>
      <c r="AL214" s="633"/>
      <c r="AM214" s="633"/>
      <c r="AN214" s="633"/>
      <c r="AO214" s="633"/>
      <c r="AP214" s="656"/>
      <c r="AQ214" s="633"/>
      <c r="AR214" s="633"/>
      <c r="AS214" s="633"/>
      <c r="AT214" s="633"/>
      <c r="AU214" s="633"/>
      <c r="AV214" s="656"/>
      <c r="AW214" s="633"/>
      <c r="AX214" s="633"/>
      <c r="AY214" s="633"/>
      <c r="AZ214" s="633"/>
      <c r="BA214" s="633"/>
      <c r="BB214" s="656"/>
      <c r="BC214" s="633"/>
      <c r="BD214" s="633"/>
      <c r="BE214" s="633"/>
      <c r="BF214" s="633"/>
      <c r="BG214" s="633"/>
      <c r="BH214" s="656"/>
      <c r="BI214" s="633"/>
      <c r="BJ214" s="633"/>
      <c r="BK214" s="633"/>
      <c r="BL214" s="633"/>
      <c r="BM214" s="633"/>
      <c r="BN214" s="656"/>
      <c r="BO214" s="633"/>
      <c r="BP214" s="633"/>
      <c r="BQ214" s="633"/>
      <c r="BR214" s="633"/>
      <c r="BS214" s="633"/>
      <c r="BT214" s="656"/>
      <c r="BU214" s="633"/>
      <c r="BV214" s="633"/>
      <c r="BW214" s="633"/>
      <c r="BX214" s="633"/>
      <c r="BY214" s="633"/>
      <c r="BZ214" s="656"/>
    </row>
    <row r="215" spans="1:78">
      <c r="A215" s="633"/>
      <c r="B215" s="633"/>
      <c r="C215" s="633"/>
      <c r="D215" s="633"/>
      <c r="E215" s="633"/>
      <c r="F215" s="633"/>
      <c r="G215" s="633"/>
      <c r="H215" s="633"/>
      <c r="I215" s="633"/>
      <c r="J215" s="633"/>
      <c r="K215" s="240"/>
      <c r="L215" s="240"/>
      <c r="M215" s="240"/>
      <c r="N215" s="240"/>
      <c r="O215" s="633"/>
      <c r="P215" s="633"/>
      <c r="Q215" s="633"/>
      <c r="R215" s="633"/>
      <c r="S215" s="652"/>
      <c r="T215" s="653"/>
      <c r="U215" s="652"/>
      <c r="V215" s="654"/>
      <c r="W215" s="655"/>
      <c r="X215" s="652"/>
      <c r="Y215" s="633"/>
      <c r="Z215" s="633"/>
      <c r="AA215" s="633"/>
      <c r="AB215" s="633"/>
      <c r="AC215" s="633"/>
      <c r="AD215" s="656"/>
      <c r="AE215" s="633"/>
      <c r="AF215" s="633"/>
      <c r="AG215" s="633"/>
      <c r="AH215" s="633"/>
      <c r="AI215" s="633"/>
      <c r="AJ215" s="656"/>
      <c r="AK215" s="633"/>
      <c r="AL215" s="633"/>
      <c r="AM215" s="633"/>
      <c r="AN215" s="633"/>
      <c r="AO215" s="633"/>
      <c r="AP215" s="656"/>
      <c r="AQ215" s="633"/>
      <c r="AR215" s="633"/>
      <c r="AS215" s="633"/>
      <c r="AT215" s="633"/>
      <c r="AU215" s="633"/>
      <c r="AV215" s="656"/>
      <c r="AW215" s="633"/>
      <c r="AX215" s="633"/>
      <c r="AY215" s="633"/>
      <c r="AZ215" s="633"/>
      <c r="BA215" s="633"/>
      <c r="BB215" s="656"/>
      <c r="BC215" s="633"/>
      <c r="BD215" s="633"/>
      <c r="BE215" s="633"/>
      <c r="BF215" s="633"/>
      <c r="BG215" s="633"/>
      <c r="BH215" s="656"/>
      <c r="BI215" s="633"/>
      <c r="BJ215" s="633"/>
      <c r="BK215" s="633"/>
      <c r="BL215" s="633"/>
      <c r="BM215" s="633"/>
      <c r="BN215" s="656"/>
      <c r="BO215" s="633"/>
      <c r="BP215" s="633"/>
      <c r="BQ215" s="633"/>
      <c r="BR215" s="633"/>
      <c r="BS215" s="633"/>
      <c r="BT215" s="656"/>
      <c r="BU215" s="633"/>
      <c r="BV215" s="633"/>
      <c r="BW215" s="633"/>
      <c r="BX215" s="633"/>
      <c r="BY215" s="633"/>
      <c r="BZ215" s="656"/>
    </row>
    <row r="216" spans="1:78">
      <c r="A216" s="633"/>
      <c r="B216" s="633"/>
      <c r="C216" s="633"/>
      <c r="D216" s="633"/>
      <c r="E216" s="633"/>
      <c r="F216" s="633"/>
      <c r="G216" s="633"/>
      <c r="H216" s="633"/>
      <c r="I216" s="633"/>
      <c r="J216" s="633"/>
      <c r="K216" s="240"/>
      <c r="L216" s="240"/>
      <c r="M216" s="240"/>
      <c r="N216" s="240"/>
      <c r="O216" s="633"/>
      <c r="P216" s="633"/>
      <c r="Q216" s="633"/>
      <c r="R216" s="633"/>
      <c r="S216" s="652"/>
      <c r="T216" s="653"/>
      <c r="U216" s="652"/>
      <c r="V216" s="654"/>
      <c r="W216" s="655"/>
      <c r="X216" s="652"/>
      <c r="Y216" s="633"/>
      <c r="Z216" s="633"/>
      <c r="AA216" s="633"/>
      <c r="AB216" s="633"/>
      <c r="AC216" s="633"/>
      <c r="AD216" s="656"/>
      <c r="AE216" s="633"/>
      <c r="AF216" s="633"/>
      <c r="AG216" s="633"/>
      <c r="AH216" s="633"/>
      <c r="AI216" s="633"/>
      <c r="AJ216" s="656"/>
      <c r="AK216" s="633"/>
      <c r="AL216" s="633"/>
      <c r="AM216" s="633"/>
      <c r="AN216" s="633"/>
      <c r="AO216" s="633"/>
      <c r="AP216" s="656"/>
      <c r="AQ216" s="633"/>
      <c r="AR216" s="633"/>
      <c r="AS216" s="633"/>
      <c r="AT216" s="633"/>
      <c r="AU216" s="633"/>
      <c r="AV216" s="656"/>
      <c r="AW216" s="633"/>
      <c r="AX216" s="633"/>
      <c r="AY216" s="633"/>
      <c r="AZ216" s="633"/>
      <c r="BA216" s="633"/>
      <c r="BB216" s="656"/>
      <c r="BC216" s="633"/>
      <c r="BD216" s="633"/>
      <c r="BE216" s="633"/>
      <c r="BF216" s="633"/>
      <c r="BG216" s="633"/>
      <c r="BH216" s="656"/>
      <c r="BI216" s="633"/>
      <c r="BJ216" s="633"/>
      <c r="BK216" s="633"/>
      <c r="BL216" s="633"/>
      <c r="BM216" s="633"/>
      <c r="BN216" s="656"/>
      <c r="BO216" s="633"/>
      <c r="BP216" s="633"/>
      <c r="BQ216" s="633"/>
      <c r="BR216" s="633"/>
      <c r="BS216" s="633"/>
      <c r="BT216" s="656"/>
      <c r="BU216" s="633"/>
      <c r="BV216" s="633"/>
      <c r="BW216" s="633"/>
      <c r="BX216" s="633"/>
      <c r="BY216" s="633"/>
      <c r="BZ216" s="656"/>
    </row>
    <row r="217" spans="1:78">
      <c r="A217" s="633"/>
      <c r="B217" s="633"/>
      <c r="C217" s="633"/>
      <c r="D217" s="633"/>
      <c r="E217" s="633"/>
      <c r="F217" s="633"/>
      <c r="G217" s="633"/>
      <c r="H217" s="633"/>
      <c r="I217" s="633"/>
      <c r="J217" s="633"/>
      <c r="K217" s="240"/>
      <c r="L217" s="240"/>
      <c r="M217" s="240"/>
      <c r="N217" s="240"/>
      <c r="O217" s="633"/>
      <c r="P217" s="633"/>
      <c r="Q217" s="633"/>
      <c r="R217" s="633"/>
      <c r="S217" s="652"/>
      <c r="T217" s="653"/>
      <c r="U217" s="652"/>
      <c r="V217" s="654"/>
      <c r="W217" s="655"/>
      <c r="X217" s="652"/>
      <c r="Y217" s="633"/>
      <c r="Z217" s="633"/>
      <c r="AA217" s="633"/>
      <c r="AB217" s="633"/>
      <c r="AC217" s="633"/>
      <c r="AD217" s="656"/>
      <c r="AE217" s="633"/>
      <c r="AF217" s="633"/>
      <c r="AG217" s="633"/>
      <c r="AH217" s="633"/>
      <c r="AI217" s="633"/>
      <c r="AJ217" s="656"/>
      <c r="AK217" s="633"/>
      <c r="AL217" s="633"/>
      <c r="AM217" s="633"/>
      <c r="AN217" s="633"/>
      <c r="AO217" s="633"/>
      <c r="AP217" s="656"/>
      <c r="AQ217" s="633"/>
      <c r="AR217" s="633"/>
      <c r="AS217" s="633"/>
      <c r="AT217" s="633"/>
      <c r="AU217" s="633"/>
      <c r="AV217" s="656"/>
      <c r="AW217" s="633"/>
      <c r="AX217" s="633"/>
      <c r="AY217" s="633"/>
      <c r="AZ217" s="633"/>
      <c r="BA217" s="633"/>
      <c r="BB217" s="656"/>
      <c r="BC217" s="633"/>
      <c r="BD217" s="633"/>
      <c r="BE217" s="633"/>
      <c r="BF217" s="633"/>
      <c r="BG217" s="633"/>
      <c r="BH217" s="656"/>
      <c r="BI217" s="633"/>
      <c r="BJ217" s="633"/>
      <c r="BK217" s="633"/>
      <c r="BL217" s="633"/>
      <c r="BM217" s="633"/>
      <c r="BN217" s="656"/>
      <c r="BO217" s="633"/>
      <c r="BP217" s="633"/>
      <c r="BQ217" s="633"/>
      <c r="BR217" s="633"/>
      <c r="BS217" s="633"/>
      <c r="BT217" s="656"/>
      <c r="BU217" s="633"/>
      <c r="BV217" s="633"/>
      <c r="BW217" s="633"/>
      <c r="BX217" s="633"/>
      <c r="BY217" s="633"/>
      <c r="BZ217" s="656"/>
    </row>
    <row r="218" spans="1:78">
      <c r="A218" s="633"/>
      <c r="B218" s="633"/>
      <c r="C218" s="633"/>
      <c r="D218" s="633"/>
      <c r="E218" s="633"/>
      <c r="F218" s="633"/>
      <c r="G218" s="633"/>
      <c r="H218" s="633"/>
      <c r="I218" s="633"/>
      <c r="J218" s="633"/>
      <c r="K218" s="240"/>
      <c r="L218" s="240"/>
      <c r="M218" s="240"/>
      <c r="N218" s="240"/>
      <c r="O218" s="633"/>
      <c r="P218" s="633"/>
      <c r="Q218" s="633"/>
      <c r="R218" s="633"/>
      <c r="S218" s="652"/>
      <c r="T218" s="653"/>
      <c r="U218" s="652"/>
      <c r="V218" s="654"/>
      <c r="W218" s="655"/>
      <c r="X218" s="652"/>
      <c r="Y218" s="633"/>
      <c r="Z218" s="633"/>
      <c r="AA218" s="633"/>
      <c r="AB218" s="633"/>
      <c r="AC218" s="633"/>
      <c r="AD218" s="656"/>
      <c r="AE218" s="633"/>
      <c r="AF218" s="633"/>
      <c r="AG218" s="633"/>
      <c r="AH218" s="633"/>
      <c r="AI218" s="633"/>
      <c r="AJ218" s="656"/>
      <c r="AK218" s="633"/>
      <c r="AL218" s="633"/>
      <c r="AM218" s="633"/>
      <c r="AN218" s="633"/>
      <c r="AO218" s="633"/>
      <c r="AP218" s="656"/>
      <c r="AQ218" s="633"/>
      <c r="AR218" s="633"/>
      <c r="AS218" s="633"/>
      <c r="AT218" s="633"/>
      <c r="AU218" s="633"/>
      <c r="AV218" s="656"/>
      <c r="AW218" s="633"/>
      <c r="AX218" s="633"/>
      <c r="AY218" s="633"/>
      <c r="AZ218" s="633"/>
      <c r="BA218" s="633"/>
      <c r="BB218" s="656"/>
      <c r="BC218" s="633"/>
      <c r="BD218" s="633"/>
      <c r="BE218" s="633"/>
      <c r="BF218" s="633"/>
      <c r="BG218" s="633"/>
      <c r="BH218" s="656"/>
      <c r="BI218" s="633"/>
      <c r="BJ218" s="633"/>
      <c r="BK218" s="633"/>
      <c r="BL218" s="633"/>
      <c r="BM218" s="633"/>
      <c r="BN218" s="656"/>
      <c r="BO218" s="633"/>
      <c r="BP218" s="633"/>
      <c r="BQ218" s="633"/>
      <c r="BR218" s="633"/>
      <c r="BS218" s="633"/>
      <c r="BT218" s="656"/>
      <c r="BU218" s="633"/>
      <c r="BV218" s="633"/>
      <c r="BW218" s="633"/>
      <c r="BX218" s="633"/>
      <c r="BY218" s="633"/>
      <c r="BZ218" s="656"/>
    </row>
    <row r="219" spans="1:78">
      <c r="A219" s="633"/>
      <c r="B219" s="633"/>
      <c r="C219" s="633"/>
      <c r="D219" s="633"/>
      <c r="E219" s="633"/>
      <c r="F219" s="633"/>
      <c r="G219" s="633"/>
      <c r="H219" s="633"/>
      <c r="I219" s="633"/>
      <c r="J219" s="633"/>
      <c r="K219" s="240"/>
      <c r="L219" s="240"/>
      <c r="M219" s="240"/>
      <c r="N219" s="240"/>
      <c r="O219" s="633"/>
      <c r="P219" s="633"/>
      <c r="Q219" s="633"/>
      <c r="R219" s="633"/>
      <c r="S219" s="652"/>
      <c r="T219" s="653"/>
      <c r="U219" s="652"/>
      <c r="V219" s="654"/>
      <c r="W219" s="655"/>
      <c r="X219" s="652"/>
      <c r="Y219" s="633"/>
      <c r="Z219" s="633"/>
      <c r="AA219" s="633"/>
      <c r="AB219" s="633"/>
      <c r="AC219" s="633"/>
      <c r="AD219" s="656"/>
      <c r="AE219" s="633"/>
      <c r="AF219" s="633"/>
      <c r="AG219" s="633"/>
      <c r="AH219" s="633"/>
      <c r="AI219" s="633"/>
      <c r="AJ219" s="656"/>
      <c r="AK219" s="633"/>
      <c r="AL219" s="633"/>
      <c r="AM219" s="633"/>
      <c r="AN219" s="633"/>
      <c r="AO219" s="633"/>
      <c r="AP219" s="656"/>
      <c r="AQ219" s="633"/>
      <c r="AR219" s="633"/>
      <c r="AS219" s="633"/>
      <c r="AT219" s="633"/>
      <c r="AU219" s="633"/>
      <c r="AV219" s="656"/>
      <c r="AW219" s="633"/>
      <c r="AX219" s="633"/>
      <c r="AY219" s="633"/>
      <c r="AZ219" s="633"/>
      <c r="BA219" s="633"/>
      <c r="BB219" s="656"/>
      <c r="BC219" s="633"/>
      <c r="BD219" s="633"/>
      <c r="BE219" s="633"/>
      <c r="BF219" s="633"/>
      <c r="BG219" s="633"/>
      <c r="BH219" s="656"/>
      <c r="BI219" s="633"/>
      <c r="BJ219" s="633"/>
      <c r="BK219" s="633"/>
      <c r="BL219" s="633"/>
      <c r="BM219" s="633"/>
      <c r="BN219" s="656"/>
      <c r="BO219" s="633"/>
      <c r="BP219" s="633"/>
      <c r="BQ219" s="633"/>
      <c r="BR219" s="633"/>
      <c r="BS219" s="633"/>
      <c r="BT219" s="656"/>
      <c r="BU219" s="633"/>
      <c r="BV219" s="633"/>
      <c r="BW219" s="633"/>
      <c r="BX219" s="633"/>
      <c r="BY219" s="633"/>
      <c r="BZ219" s="656"/>
    </row>
    <row r="220" spans="1:78">
      <c r="A220" s="633"/>
      <c r="B220" s="633"/>
      <c r="C220" s="633"/>
      <c r="D220" s="633"/>
      <c r="E220" s="633"/>
      <c r="F220" s="633"/>
      <c r="G220" s="633"/>
      <c r="H220" s="633"/>
      <c r="I220" s="633"/>
      <c r="J220" s="633"/>
      <c r="K220" s="240"/>
      <c r="L220" s="240"/>
      <c r="M220" s="240"/>
      <c r="N220" s="240"/>
      <c r="O220" s="633"/>
      <c r="P220" s="633"/>
      <c r="Q220" s="633"/>
      <c r="R220" s="633"/>
      <c r="S220" s="652"/>
      <c r="T220" s="653"/>
      <c r="U220" s="652"/>
      <c r="V220" s="654"/>
      <c r="W220" s="655"/>
      <c r="X220" s="652"/>
      <c r="Y220" s="633"/>
      <c r="Z220" s="633"/>
      <c r="AA220" s="633"/>
      <c r="AB220" s="633"/>
      <c r="AC220" s="633"/>
      <c r="AD220" s="656"/>
      <c r="AE220" s="633"/>
      <c r="AF220" s="633"/>
      <c r="AG220" s="633"/>
      <c r="AH220" s="633"/>
      <c r="AI220" s="633"/>
      <c r="AJ220" s="656"/>
      <c r="AK220" s="633"/>
      <c r="AL220" s="633"/>
      <c r="AM220" s="633"/>
      <c r="AN220" s="633"/>
      <c r="AO220" s="633"/>
      <c r="AP220" s="656"/>
      <c r="AQ220" s="633"/>
      <c r="AR220" s="633"/>
      <c r="AS220" s="633"/>
      <c r="AT220" s="633"/>
      <c r="AU220" s="633"/>
      <c r="AV220" s="656"/>
      <c r="AW220" s="633"/>
      <c r="AX220" s="633"/>
      <c r="AY220" s="633"/>
      <c r="AZ220" s="633"/>
      <c r="BA220" s="633"/>
      <c r="BB220" s="656"/>
      <c r="BC220" s="633"/>
      <c r="BD220" s="633"/>
      <c r="BE220" s="633"/>
      <c r="BF220" s="633"/>
      <c r="BG220" s="633"/>
      <c r="BH220" s="656"/>
      <c r="BI220" s="633"/>
      <c r="BJ220" s="633"/>
      <c r="BK220" s="633"/>
      <c r="BL220" s="633"/>
      <c r="BM220" s="633"/>
      <c r="BN220" s="656"/>
      <c r="BO220" s="633"/>
      <c r="BP220" s="633"/>
      <c r="BQ220" s="633"/>
      <c r="BR220" s="633"/>
      <c r="BS220" s="633"/>
      <c r="BT220" s="656"/>
      <c r="BU220" s="633"/>
      <c r="BV220" s="633"/>
      <c r="BW220" s="633"/>
      <c r="BX220" s="633"/>
      <c r="BY220" s="633"/>
      <c r="BZ220" s="656"/>
    </row>
    <row r="221" spans="1:78">
      <c r="A221" s="633"/>
      <c r="B221" s="633"/>
      <c r="C221" s="633"/>
      <c r="D221" s="633"/>
      <c r="E221" s="633"/>
      <c r="F221" s="633"/>
      <c r="G221" s="633"/>
      <c r="H221" s="633"/>
      <c r="I221" s="633"/>
      <c r="J221" s="633"/>
      <c r="K221" s="240"/>
      <c r="L221" s="240"/>
      <c r="M221" s="240"/>
      <c r="N221" s="240"/>
      <c r="O221" s="633"/>
      <c r="P221" s="633"/>
      <c r="Q221" s="633"/>
      <c r="R221" s="633"/>
      <c r="S221" s="652"/>
      <c r="T221" s="653"/>
      <c r="U221" s="652"/>
      <c r="V221" s="654"/>
      <c r="W221" s="655"/>
      <c r="X221" s="652"/>
      <c r="Y221" s="633"/>
      <c r="Z221" s="633"/>
      <c r="AA221" s="633"/>
      <c r="AB221" s="633"/>
      <c r="AC221" s="633"/>
      <c r="AD221" s="656"/>
      <c r="AE221" s="633"/>
      <c r="AF221" s="633"/>
      <c r="AG221" s="633"/>
      <c r="AH221" s="633"/>
      <c r="AI221" s="633"/>
      <c r="AJ221" s="656"/>
      <c r="AK221" s="633"/>
      <c r="AL221" s="633"/>
      <c r="AM221" s="633"/>
      <c r="AN221" s="633"/>
      <c r="AO221" s="633"/>
      <c r="AP221" s="656"/>
      <c r="AQ221" s="633"/>
      <c r="AR221" s="633"/>
      <c r="AS221" s="633"/>
      <c r="AT221" s="633"/>
      <c r="AU221" s="633"/>
      <c r="AV221" s="656"/>
      <c r="AW221" s="633"/>
      <c r="AX221" s="633"/>
      <c r="AY221" s="633"/>
      <c r="AZ221" s="633"/>
      <c r="BA221" s="633"/>
      <c r="BB221" s="656"/>
      <c r="BC221" s="633"/>
      <c r="BD221" s="633"/>
      <c r="BE221" s="633"/>
      <c r="BF221" s="633"/>
      <c r="BG221" s="633"/>
      <c r="BH221" s="656"/>
      <c r="BI221" s="633"/>
      <c r="BJ221" s="633"/>
      <c r="BK221" s="633"/>
      <c r="BL221" s="633"/>
      <c r="BM221" s="633"/>
      <c r="BN221" s="656"/>
      <c r="BO221" s="633"/>
      <c r="BP221" s="633"/>
      <c r="BQ221" s="633"/>
      <c r="BR221" s="633"/>
      <c r="BS221" s="633"/>
      <c r="BT221" s="656"/>
      <c r="BU221" s="633"/>
      <c r="BV221" s="633"/>
      <c r="BW221" s="633"/>
      <c r="BX221" s="633"/>
      <c r="BY221" s="633"/>
      <c r="BZ221" s="656"/>
    </row>
    <row r="222" spans="1:78">
      <c r="A222" s="633"/>
      <c r="B222" s="633"/>
      <c r="C222" s="633"/>
      <c r="D222" s="633"/>
      <c r="E222" s="633"/>
      <c r="F222" s="633"/>
      <c r="G222" s="633"/>
      <c r="H222" s="633"/>
      <c r="I222" s="633"/>
      <c r="J222" s="633"/>
      <c r="K222" s="240"/>
      <c r="L222" s="240"/>
      <c r="M222" s="240"/>
      <c r="N222" s="240"/>
      <c r="O222" s="633"/>
      <c r="P222" s="633"/>
      <c r="Q222" s="633"/>
      <c r="R222" s="633"/>
      <c r="S222" s="652"/>
      <c r="T222" s="653"/>
      <c r="U222" s="652"/>
      <c r="V222" s="654"/>
      <c r="W222" s="655"/>
      <c r="X222" s="652"/>
      <c r="Y222" s="633"/>
      <c r="Z222" s="633"/>
      <c r="AA222" s="633"/>
      <c r="AB222" s="633"/>
      <c r="AC222" s="633"/>
      <c r="AD222" s="656"/>
      <c r="AE222" s="633"/>
      <c r="AF222" s="633"/>
      <c r="AG222" s="633"/>
      <c r="AH222" s="633"/>
      <c r="AI222" s="633"/>
      <c r="AJ222" s="656"/>
      <c r="AK222" s="633"/>
      <c r="AL222" s="633"/>
      <c r="AM222" s="633"/>
      <c r="AN222" s="633"/>
      <c r="AO222" s="633"/>
      <c r="AP222" s="656"/>
      <c r="AQ222" s="633"/>
      <c r="AR222" s="633"/>
      <c r="AS222" s="633"/>
      <c r="AT222" s="633"/>
      <c r="AU222" s="633"/>
      <c r="AV222" s="656"/>
      <c r="AW222" s="633"/>
      <c r="AX222" s="633"/>
      <c r="AY222" s="633"/>
      <c r="AZ222" s="633"/>
      <c r="BA222" s="633"/>
      <c r="BB222" s="656"/>
      <c r="BC222" s="633"/>
      <c r="BD222" s="633"/>
      <c r="BE222" s="633"/>
      <c r="BF222" s="633"/>
      <c r="BG222" s="633"/>
      <c r="BH222" s="656"/>
      <c r="BI222" s="633"/>
      <c r="BJ222" s="633"/>
      <c r="BK222" s="633"/>
      <c r="BL222" s="633"/>
      <c r="BM222" s="633"/>
      <c r="BN222" s="656"/>
      <c r="BO222" s="633"/>
      <c r="BP222" s="633"/>
      <c r="BQ222" s="633"/>
      <c r="BR222" s="633"/>
      <c r="BS222" s="633"/>
      <c r="BT222" s="656"/>
      <c r="BU222" s="633"/>
      <c r="BV222" s="633"/>
      <c r="BW222" s="633"/>
      <c r="BX222" s="633"/>
      <c r="BY222" s="633"/>
      <c r="BZ222" s="656"/>
    </row>
    <row r="223" spans="1:78">
      <c r="A223" s="633"/>
      <c r="B223" s="633"/>
      <c r="C223" s="633"/>
      <c r="D223" s="633"/>
      <c r="E223" s="633"/>
      <c r="F223" s="633"/>
      <c r="G223" s="633"/>
      <c r="H223" s="633"/>
      <c r="I223" s="633"/>
      <c r="J223" s="633"/>
      <c r="K223" s="240"/>
      <c r="L223" s="240"/>
      <c r="M223" s="240"/>
      <c r="N223" s="240"/>
      <c r="O223" s="633"/>
      <c r="P223" s="633"/>
      <c r="Q223" s="633"/>
      <c r="R223" s="633"/>
      <c r="S223" s="652"/>
      <c r="T223" s="653"/>
      <c r="U223" s="652"/>
      <c r="V223" s="654"/>
      <c r="W223" s="655"/>
      <c r="X223" s="652"/>
      <c r="Y223" s="633"/>
      <c r="Z223" s="633"/>
      <c r="AA223" s="633"/>
      <c r="AB223" s="633"/>
      <c r="AC223" s="633"/>
      <c r="AD223" s="656"/>
      <c r="AE223" s="633"/>
      <c r="AF223" s="633"/>
      <c r="AG223" s="633"/>
      <c r="AH223" s="633"/>
      <c r="AI223" s="633"/>
      <c r="AJ223" s="656"/>
      <c r="AK223" s="633"/>
      <c r="AL223" s="633"/>
      <c r="AM223" s="633"/>
      <c r="AN223" s="633"/>
      <c r="AO223" s="633"/>
      <c r="AP223" s="656"/>
      <c r="AQ223" s="633"/>
      <c r="AR223" s="633"/>
      <c r="AS223" s="633"/>
      <c r="AT223" s="633"/>
      <c r="AU223" s="633"/>
      <c r="AV223" s="656"/>
      <c r="AW223" s="633"/>
      <c r="AX223" s="633"/>
      <c r="AY223" s="633"/>
      <c r="AZ223" s="633"/>
      <c r="BA223" s="633"/>
      <c r="BB223" s="656"/>
      <c r="BC223" s="633"/>
      <c r="BD223" s="633"/>
      <c r="BE223" s="633"/>
      <c r="BF223" s="633"/>
      <c r="BG223" s="633"/>
      <c r="BH223" s="656"/>
      <c r="BI223" s="633"/>
      <c r="BJ223" s="633"/>
      <c r="BK223" s="633"/>
      <c r="BL223" s="633"/>
      <c r="BM223" s="633"/>
      <c r="BN223" s="656"/>
      <c r="BO223" s="633"/>
      <c r="BP223" s="633"/>
      <c r="BQ223" s="633"/>
      <c r="BR223" s="633"/>
      <c r="BS223" s="633"/>
      <c r="BT223" s="656"/>
      <c r="BU223" s="633"/>
      <c r="BV223" s="633"/>
      <c r="BW223" s="633"/>
      <c r="BX223" s="633"/>
      <c r="BY223" s="633"/>
      <c r="BZ223" s="656"/>
    </row>
    <row r="224" spans="1:78">
      <c r="A224" s="633"/>
      <c r="B224" s="633"/>
      <c r="C224" s="633"/>
      <c r="D224" s="633"/>
      <c r="E224" s="633"/>
      <c r="F224" s="633"/>
      <c r="G224" s="633"/>
      <c r="H224" s="633"/>
      <c r="I224" s="633"/>
      <c r="J224" s="633"/>
      <c r="K224" s="240"/>
      <c r="L224" s="240"/>
      <c r="M224" s="240"/>
      <c r="N224" s="240"/>
      <c r="O224" s="633"/>
      <c r="P224" s="633"/>
      <c r="Q224" s="633"/>
      <c r="R224" s="633"/>
      <c r="S224" s="652"/>
      <c r="T224" s="653"/>
      <c r="U224" s="652"/>
      <c r="V224" s="654"/>
      <c r="W224" s="655"/>
      <c r="X224" s="652"/>
      <c r="Y224" s="633"/>
      <c r="Z224" s="633"/>
      <c r="AA224" s="633"/>
      <c r="AB224" s="633"/>
      <c r="AC224" s="633"/>
      <c r="AD224" s="656"/>
      <c r="AE224" s="633"/>
      <c r="AF224" s="633"/>
      <c r="AG224" s="633"/>
      <c r="AH224" s="633"/>
      <c r="AI224" s="633"/>
      <c r="AJ224" s="656"/>
      <c r="AK224" s="633"/>
      <c r="AL224" s="633"/>
      <c r="AM224" s="633"/>
      <c r="AN224" s="633"/>
      <c r="AO224" s="633"/>
      <c r="AP224" s="656"/>
      <c r="AQ224" s="633"/>
      <c r="AR224" s="633"/>
      <c r="AS224" s="633"/>
      <c r="AT224" s="633"/>
      <c r="AU224" s="633"/>
      <c r="AV224" s="656"/>
      <c r="AW224" s="633"/>
      <c r="AX224" s="633"/>
      <c r="AY224" s="633"/>
      <c r="AZ224" s="633"/>
      <c r="BA224" s="633"/>
      <c r="BB224" s="656"/>
      <c r="BC224" s="633"/>
      <c r="BD224" s="633"/>
      <c r="BE224" s="633"/>
      <c r="BF224" s="633"/>
      <c r="BG224" s="633"/>
      <c r="BH224" s="656"/>
      <c r="BI224" s="633"/>
      <c r="BJ224" s="633"/>
      <c r="BK224" s="633"/>
      <c r="BL224" s="633"/>
      <c r="BM224" s="633"/>
      <c r="BN224" s="656"/>
      <c r="BO224" s="633"/>
      <c r="BP224" s="633"/>
      <c r="BQ224" s="633"/>
      <c r="BR224" s="633"/>
      <c r="BS224" s="633"/>
      <c r="BT224" s="656"/>
      <c r="BU224" s="633"/>
      <c r="BV224" s="633"/>
      <c r="BW224" s="633"/>
      <c r="BX224" s="633"/>
      <c r="BY224" s="633"/>
      <c r="BZ224" s="656"/>
    </row>
    <row r="225" spans="1:78">
      <c r="A225" s="633"/>
      <c r="B225" s="633"/>
      <c r="C225" s="633"/>
      <c r="D225" s="633"/>
      <c r="E225" s="633"/>
      <c r="F225" s="633"/>
      <c r="G225" s="633"/>
      <c r="H225" s="633"/>
      <c r="I225" s="633"/>
      <c r="J225" s="633"/>
      <c r="K225" s="240"/>
      <c r="L225" s="240"/>
      <c r="M225" s="240"/>
      <c r="N225" s="240"/>
      <c r="O225" s="633"/>
      <c r="P225" s="633"/>
      <c r="Q225" s="633"/>
      <c r="R225" s="633"/>
      <c r="S225" s="652"/>
      <c r="T225" s="653"/>
      <c r="U225" s="652"/>
      <c r="V225" s="654"/>
      <c r="W225" s="655"/>
      <c r="X225" s="652"/>
      <c r="Y225" s="633"/>
      <c r="Z225" s="633"/>
      <c r="AA225" s="633"/>
      <c r="AB225" s="633"/>
      <c r="AC225" s="633"/>
      <c r="AD225" s="656"/>
      <c r="AE225" s="633"/>
      <c r="AF225" s="633"/>
      <c r="AG225" s="633"/>
      <c r="AH225" s="633"/>
      <c r="AI225" s="633"/>
      <c r="AJ225" s="656"/>
      <c r="AK225" s="633"/>
      <c r="AL225" s="633"/>
      <c r="AM225" s="633"/>
      <c r="AN225" s="633"/>
      <c r="AO225" s="633"/>
      <c r="AP225" s="656"/>
      <c r="AQ225" s="633"/>
      <c r="AR225" s="633"/>
      <c r="AS225" s="633"/>
      <c r="AT225" s="633"/>
      <c r="AU225" s="633"/>
      <c r="AV225" s="656"/>
      <c r="AW225" s="633"/>
      <c r="AX225" s="633"/>
      <c r="AY225" s="633"/>
      <c r="AZ225" s="633"/>
      <c r="BA225" s="633"/>
      <c r="BB225" s="656"/>
      <c r="BC225" s="633"/>
      <c r="BD225" s="633"/>
      <c r="BE225" s="633"/>
      <c r="BF225" s="633"/>
      <c r="BG225" s="633"/>
      <c r="BH225" s="656"/>
      <c r="BI225" s="633"/>
      <c r="BJ225" s="633"/>
      <c r="BK225" s="633"/>
      <c r="BL225" s="633"/>
      <c r="BM225" s="633"/>
      <c r="BN225" s="656"/>
      <c r="BO225" s="633"/>
      <c r="BP225" s="633"/>
      <c r="BQ225" s="633"/>
      <c r="BR225" s="633"/>
      <c r="BS225" s="633"/>
      <c r="BT225" s="656"/>
      <c r="BU225" s="633"/>
      <c r="BV225" s="633"/>
      <c r="BW225" s="633"/>
      <c r="BX225" s="633"/>
      <c r="BY225" s="633"/>
      <c r="BZ225" s="656"/>
    </row>
    <row r="226" spans="1:78">
      <c r="A226" s="633"/>
      <c r="B226" s="633"/>
      <c r="C226" s="633"/>
      <c r="D226" s="633"/>
      <c r="E226" s="633"/>
      <c r="F226" s="633"/>
      <c r="G226" s="633"/>
      <c r="H226" s="633"/>
      <c r="I226" s="633"/>
      <c r="J226" s="633"/>
      <c r="K226" s="240"/>
      <c r="L226" s="240"/>
      <c r="M226" s="240"/>
      <c r="N226" s="240"/>
      <c r="O226" s="633"/>
      <c r="P226" s="633"/>
      <c r="Q226" s="633"/>
      <c r="R226" s="633"/>
      <c r="S226" s="652"/>
      <c r="T226" s="653"/>
      <c r="U226" s="652"/>
      <c r="V226" s="654"/>
      <c r="W226" s="655"/>
      <c r="X226" s="652"/>
      <c r="Y226" s="633"/>
      <c r="Z226" s="633"/>
      <c r="AA226" s="633"/>
      <c r="AB226" s="633"/>
      <c r="AC226" s="633"/>
      <c r="AD226" s="656"/>
      <c r="AE226" s="633"/>
      <c r="AF226" s="633"/>
      <c r="AG226" s="633"/>
      <c r="AH226" s="633"/>
      <c r="AI226" s="633"/>
      <c r="AJ226" s="656"/>
      <c r="AK226" s="633"/>
      <c r="AL226" s="633"/>
      <c r="AM226" s="633"/>
      <c r="AN226" s="633"/>
      <c r="AO226" s="633"/>
      <c r="AP226" s="656"/>
      <c r="AQ226" s="633"/>
      <c r="AR226" s="633"/>
      <c r="AS226" s="633"/>
      <c r="AT226" s="633"/>
      <c r="AU226" s="633"/>
      <c r="AV226" s="656"/>
      <c r="AW226" s="633"/>
      <c r="AX226" s="633"/>
      <c r="AY226" s="633"/>
      <c r="AZ226" s="633"/>
      <c r="BA226" s="633"/>
      <c r="BB226" s="656"/>
      <c r="BC226" s="633"/>
      <c r="BD226" s="633"/>
      <c r="BE226" s="633"/>
      <c r="BF226" s="633"/>
      <c r="BG226" s="633"/>
      <c r="BH226" s="656"/>
      <c r="BI226" s="633"/>
      <c r="BJ226" s="633"/>
      <c r="BK226" s="633"/>
      <c r="BL226" s="633"/>
      <c r="BM226" s="633"/>
      <c r="BN226" s="656"/>
      <c r="BO226" s="633"/>
      <c r="BP226" s="633"/>
      <c r="BQ226" s="633"/>
      <c r="BR226" s="633"/>
      <c r="BS226" s="633"/>
      <c r="BT226" s="656"/>
      <c r="BU226" s="633"/>
      <c r="BV226" s="633"/>
      <c r="BW226" s="633"/>
      <c r="BX226" s="633"/>
      <c r="BY226" s="633"/>
      <c r="BZ226" s="656"/>
    </row>
    <row r="227" spans="1:78">
      <c r="A227" s="633"/>
      <c r="B227" s="633"/>
      <c r="C227" s="633"/>
      <c r="D227" s="633"/>
      <c r="E227" s="633"/>
      <c r="F227" s="633"/>
      <c r="G227" s="633"/>
      <c r="H227" s="633"/>
      <c r="I227" s="633"/>
      <c r="J227" s="633"/>
      <c r="K227" s="240"/>
      <c r="L227" s="240"/>
      <c r="M227" s="240"/>
      <c r="N227" s="240"/>
      <c r="O227" s="633"/>
      <c r="P227" s="633"/>
      <c r="Q227" s="633"/>
      <c r="R227" s="633"/>
      <c r="S227" s="652"/>
      <c r="T227" s="653"/>
      <c r="U227" s="652"/>
      <c r="V227" s="654"/>
      <c r="W227" s="655"/>
      <c r="X227" s="652"/>
      <c r="Y227" s="633"/>
      <c r="Z227" s="633"/>
      <c r="AA227" s="633"/>
      <c r="AB227" s="633"/>
      <c r="AC227" s="633"/>
      <c r="AD227" s="656"/>
      <c r="AE227" s="633"/>
      <c r="AF227" s="633"/>
      <c r="AG227" s="633"/>
      <c r="AH227" s="633"/>
      <c r="AI227" s="633"/>
      <c r="AJ227" s="656"/>
      <c r="AK227" s="633"/>
      <c r="AL227" s="633"/>
      <c r="AM227" s="633"/>
      <c r="AN227" s="633"/>
      <c r="AO227" s="633"/>
      <c r="AP227" s="656"/>
      <c r="AQ227" s="633"/>
      <c r="AR227" s="633"/>
      <c r="AS227" s="633"/>
      <c r="AT227" s="633"/>
      <c r="AU227" s="633"/>
      <c r="AV227" s="656"/>
      <c r="AW227" s="633"/>
      <c r="AX227" s="633"/>
      <c r="AY227" s="633"/>
      <c r="AZ227" s="633"/>
      <c r="BA227" s="633"/>
      <c r="BB227" s="656"/>
      <c r="BC227" s="633"/>
      <c r="BD227" s="633"/>
      <c r="BE227" s="633"/>
      <c r="BF227" s="633"/>
      <c r="BG227" s="633"/>
      <c r="BH227" s="656"/>
      <c r="BI227" s="633"/>
      <c r="BJ227" s="633"/>
      <c r="BK227" s="633"/>
      <c r="BL227" s="633"/>
      <c r="BM227" s="633"/>
      <c r="BN227" s="656"/>
      <c r="BO227" s="633"/>
      <c r="BP227" s="633"/>
      <c r="BQ227" s="633"/>
      <c r="BR227" s="633"/>
      <c r="BS227" s="633"/>
      <c r="BT227" s="656"/>
      <c r="BU227" s="633"/>
      <c r="BV227" s="633"/>
      <c r="BW227" s="633"/>
      <c r="BX227" s="633"/>
      <c r="BY227" s="633"/>
      <c r="BZ227" s="656"/>
    </row>
    <row r="228" spans="1:78">
      <c r="A228" s="633"/>
      <c r="B228" s="633"/>
      <c r="C228" s="633"/>
      <c r="D228" s="633"/>
      <c r="E228" s="633"/>
      <c r="F228" s="633"/>
      <c r="G228" s="633"/>
      <c r="H228" s="633"/>
      <c r="I228" s="633"/>
      <c r="J228" s="633"/>
      <c r="K228" s="240"/>
      <c r="L228" s="240"/>
      <c r="M228" s="240"/>
      <c r="N228" s="240"/>
      <c r="O228" s="633"/>
      <c r="P228" s="633"/>
      <c r="Q228" s="633"/>
      <c r="R228" s="633"/>
      <c r="S228" s="652"/>
      <c r="T228" s="653"/>
      <c r="U228" s="652"/>
      <c r="V228" s="654"/>
      <c r="W228" s="655"/>
      <c r="X228" s="652"/>
      <c r="Y228" s="633"/>
      <c r="Z228" s="633"/>
      <c r="AA228" s="633"/>
      <c r="AB228" s="633"/>
      <c r="AC228" s="633"/>
      <c r="AD228" s="656"/>
      <c r="AE228" s="633"/>
      <c r="AF228" s="633"/>
      <c r="AG228" s="633"/>
      <c r="AH228" s="633"/>
      <c r="AI228" s="633"/>
      <c r="AJ228" s="656"/>
      <c r="AK228" s="633"/>
      <c r="AL228" s="633"/>
      <c r="AM228" s="633"/>
      <c r="AN228" s="633"/>
      <c r="AO228" s="633"/>
      <c r="AP228" s="656"/>
      <c r="AQ228" s="633"/>
      <c r="AR228" s="633"/>
      <c r="AS228" s="633"/>
      <c r="AT228" s="633"/>
      <c r="AU228" s="633"/>
      <c r="AV228" s="656"/>
      <c r="AW228" s="633"/>
      <c r="AX228" s="633"/>
      <c r="AY228" s="633"/>
      <c r="AZ228" s="633"/>
      <c r="BA228" s="633"/>
      <c r="BB228" s="656"/>
      <c r="BC228" s="633"/>
      <c r="BD228" s="633"/>
      <c r="BE228" s="633"/>
      <c r="BF228" s="633"/>
      <c r="BG228" s="633"/>
      <c r="BH228" s="656"/>
      <c r="BI228" s="633"/>
      <c r="BJ228" s="633"/>
      <c r="BK228" s="633"/>
      <c r="BL228" s="633"/>
      <c r="BM228" s="633"/>
      <c r="BN228" s="656"/>
      <c r="BO228" s="633"/>
      <c r="BP228" s="633"/>
      <c r="BQ228" s="633"/>
      <c r="BR228" s="633"/>
      <c r="BS228" s="633"/>
      <c r="BT228" s="656"/>
      <c r="BU228" s="633"/>
      <c r="BV228" s="633"/>
      <c r="BW228" s="633"/>
      <c r="BX228" s="633"/>
      <c r="BY228" s="633"/>
      <c r="BZ228" s="656"/>
    </row>
    <row r="229" spans="1:78">
      <c r="A229" s="633"/>
      <c r="B229" s="633"/>
      <c r="C229" s="633"/>
      <c r="D229" s="633"/>
      <c r="E229" s="633"/>
      <c r="F229" s="633"/>
      <c r="G229" s="633"/>
      <c r="H229" s="633"/>
      <c r="I229" s="633"/>
      <c r="J229" s="633"/>
      <c r="K229" s="240"/>
      <c r="L229" s="240"/>
      <c r="M229" s="240"/>
      <c r="N229" s="240"/>
      <c r="O229" s="633"/>
      <c r="P229" s="633"/>
      <c r="Q229" s="633"/>
      <c r="R229" s="633"/>
      <c r="S229" s="652"/>
      <c r="T229" s="653"/>
      <c r="U229" s="652"/>
      <c r="V229" s="654"/>
      <c r="W229" s="655"/>
      <c r="X229" s="652"/>
      <c r="Y229" s="633"/>
      <c r="Z229" s="633"/>
      <c r="AA229" s="633"/>
      <c r="AB229" s="633"/>
      <c r="AC229" s="633"/>
      <c r="AD229" s="656"/>
      <c r="AE229" s="633"/>
      <c r="AF229" s="633"/>
      <c r="AG229" s="633"/>
      <c r="AH229" s="633"/>
      <c r="AI229" s="633"/>
      <c r="AJ229" s="656"/>
      <c r="AK229" s="633"/>
      <c r="AL229" s="633"/>
      <c r="AM229" s="633"/>
      <c r="AN229" s="633"/>
      <c r="AO229" s="633"/>
      <c r="AP229" s="656"/>
      <c r="AQ229" s="633"/>
      <c r="AR229" s="633"/>
      <c r="AS229" s="633"/>
      <c r="AT229" s="633"/>
      <c r="AU229" s="633"/>
      <c r="AV229" s="656"/>
      <c r="AW229" s="633"/>
      <c r="AX229" s="633"/>
      <c r="AY229" s="633"/>
      <c r="AZ229" s="633"/>
      <c r="BA229" s="633"/>
      <c r="BB229" s="656"/>
      <c r="BC229" s="633"/>
      <c r="BD229" s="633"/>
      <c r="BE229" s="633"/>
      <c r="BF229" s="633"/>
      <c r="BG229" s="633"/>
      <c r="BH229" s="656"/>
      <c r="BI229" s="633"/>
      <c r="BJ229" s="633"/>
      <c r="BK229" s="633"/>
      <c r="BL229" s="633"/>
      <c r="BM229" s="633"/>
      <c r="BN229" s="656"/>
      <c r="BO229" s="633"/>
      <c r="BP229" s="633"/>
      <c r="BQ229" s="633"/>
      <c r="BR229" s="633"/>
      <c r="BS229" s="633"/>
      <c r="BT229" s="656"/>
      <c r="BU229" s="633"/>
      <c r="BV229" s="633"/>
      <c r="BW229" s="633"/>
      <c r="BX229" s="633"/>
      <c r="BY229" s="633"/>
      <c r="BZ229" s="656"/>
    </row>
    <row r="230" spans="1:78">
      <c r="A230" s="633"/>
      <c r="B230" s="633"/>
      <c r="C230" s="633"/>
      <c r="D230" s="633"/>
      <c r="E230" s="633"/>
      <c r="F230" s="633"/>
      <c r="G230" s="633"/>
      <c r="H230" s="633"/>
      <c r="I230" s="633"/>
      <c r="J230" s="633"/>
      <c r="K230" s="240"/>
      <c r="L230" s="240"/>
      <c r="M230" s="240"/>
      <c r="N230" s="240"/>
      <c r="O230" s="240"/>
      <c r="P230" s="240"/>
      <c r="Q230" s="633"/>
      <c r="R230" s="633"/>
      <c r="S230" s="652"/>
      <c r="T230" s="653"/>
      <c r="U230" s="652"/>
      <c r="V230" s="654"/>
      <c r="W230" s="655"/>
      <c r="X230" s="652"/>
      <c r="Y230" s="633"/>
      <c r="Z230" s="633"/>
      <c r="AA230" s="633"/>
      <c r="AB230" s="633"/>
      <c r="AC230" s="633"/>
      <c r="AD230" s="656"/>
      <c r="AE230" s="633"/>
      <c r="AF230" s="633"/>
      <c r="AG230" s="633"/>
      <c r="AH230" s="633"/>
      <c r="AI230" s="633"/>
      <c r="AJ230" s="656"/>
      <c r="AK230" s="633"/>
      <c r="AL230" s="633"/>
      <c r="AM230" s="633"/>
      <c r="AN230" s="633"/>
      <c r="AO230" s="633"/>
      <c r="AP230" s="656"/>
      <c r="AQ230" s="633"/>
      <c r="AR230" s="633"/>
      <c r="AS230" s="633"/>
      <c r="AT230" s="633"/>
      <c r="AU230" s="633"/>
      <c r="AV230" s="656"/>
      <c r="AW230" s="633"/>
      <c r="AX230" s="633"/>
      <c r="AY230" s="633"/>
      <c r="AZ230" s="633"/>
      <c r="BA230" s="633"/>
      <c r="BB230" s="656"/>
      <c r="BC230" s="633"/>
      <c r="BD230" s="633"/>
      <c r="BE230" s="633"/>
      <c r="BF230" s="633"/>
      <c r="BG230" s="633"/>
      <c r="BH230" s="656"/>
      <c r="BI230" s="633"/>
      <c r="BJ230" s="633"/>
      <c r="BK230" s="633"/>
      <c r="BL230" s="633"/>
      <c r="BM230" s="633"/>
      <c r="BN230" s="656"/>
      <c r="BO230" s="633"/>
      <c r="BP230" s="633"/>
      <c r="BQ230" s="633"/>
      <c r="BR230" s="633"/>
      <c r="BS230" s="633"/>
      <c r="BT230" s="656"/>
      <c r="BU230" s="633"/>
      <c r="BV230" s="633"/>
      <c r="BW230" s="633"/>
      <c r="BX230" s="633"/>
      <c r="BY230" s="633"/>
      <c r="BZ230" s="656"/>
    </row>
    <row r="231" spans="1:78">
      <c r="A231" s="633"/>
      <c r="B231" s="633"/>
      <c r="C231" s="633"/>
      <c r="D231" s="633"/>
      <c r="E231" s="633"/>
      <c r="F231" s="633"/>
      <c r="G231" s="633"/>
      <c r="H231" s="633"/>
      <c r="I231" s="633"/>
      <c r="J231" s="633"/>
      <c r="K231" s="240"/>
      <c r="L231" s="240"/>
      <c r="M231" s="240"/>
      <c r="N231" s="240"/>
      <c r="O231" s="240"/>
      <c r="P231" s="240"/>
      <c r="Q231" s="633"/>
      <c r="R231" s="633"/>
      <c r="S231" s="652"/>
      <c r="T231" s="653"/>
      <c r="U231" s="652"/>
      <c r="V231" s="654"/>
      <c r="W231" s="655"/>
      <c r="X231" s="652"/>
      <c r="Y231" s="633"/>
      <c r="Z231" s="633"/>
      <c r="AA231" s="633"/>
      <c r="AB231" s="633"/>
      <c r="AC231" s="633"/>
      <c r="AD231" s="656"/>
      <c r="AE231" s="633"/>
      <c r="AF231" s="633"/>
      <c r="AG231" s="633"/>
      <c r="AH231" s="633"/>
      <c r="AI231" s="633"/>
      <c r="AJ231" s="656"/>
      <c r="AK231" s="633"/>
      <c r="AL231" s="633"/>
      <c r="AM231" s="633"/>
      <c r="AN231" s="633"/>
      <c r="AO231" s="633"/>
      <c r="AP231" s="656"/>
      <c r="AQ231" s="633"/>
      <c r="AR231" s="633"/>
      <c r="AS231" s="633"/>
      <c r="AT231" s="633"/>
      <c r="AU231" s="633"/>
      <c r="AV231" s="656"/>
      <c r="AW231" s="633"/>
      <c r="AX231" s="633"/>
      <c r="AY231" s="633"/>
      <c r="AZ231" s="633"/>
      <c r="BA231" s="633"/>
      <c r="BB231" s="656"/>
      <c r="BC231" s="633"/>
      <c r="BD231" s="633"/>
      <c r="BE231" s="633"/>
      <c r="BF231" s="633"/>
      <c r="BG231" s="633"/>
      <c r="BH231" s="656"/>
      <c r="BI231" s="633"/>
      <c r="BJ231" s="633"/>
      <c r="BK231" s="633"/>
      <c r="BL231" s="633"/>
      <c r="BM231" s="633"/>
      <c r="BN231" s="656"/>
      <c r="BO231" s="633"/>
      <c r="BP231" s="633"/>
      <c r="BQ231" s="633"/>
      <c r="BR231" s="633"/>
      <c r="BS231" s="633"/>
      <c r="BT231" s="656"/>
      <c r="BU231" s="633"/>
      <c r="BV231" s="633"/>
      <c r="BW231" s="633"/>
      <c r="BX231" s="633"/>
      <c r="BY231" s="633"/>
      <c r="BZ231" s="656"/>
    </row>
    <row r="232" spans="1:78">
      <c r="A232" s="633"/>
      <c r="B232" s="633"/>
      <c r="C232" s="633"/>
      <c r="D232" s="633"/>
      <c r="E232" s="633"/>
      <c r="F232" s="633"/>
      <c r="G232" s="633"/>
      <c r="H232" s="633"/>
      <c r="I232" s="633"/>
      <c r="J232" s="633"/>
      <c r="K232" s="240"/>
      <c r="L232" s="240"/>
      <c r="M232" s="240"/>
      <c r="N232" s="240"/>
      <c r="O232" s="240"/>
      <c r="P232" s="240"/>
      <c r="Q232" s="633"/>
      <c r="R232" s="633"/>
      <c r="S232" s="652"/>
      <c r="T232" s="653"/>
      <c r="U232" s="652"/>
      <c r="V232" s="654"/>
      <c r="W232" s="655"/>
      <c r="X232" s="652"/>
      <c r="Y232" s="633"/>
      <c r="Z232" s="633"/>
      <c r="AA232" s="633"/>
      <c r="AB232" s="633"/>
      <c r="AC232" s="633"/>
      <c r="AD232" s="656"/>
      <c r="AE232" s="633"/>
      <c r="AF232" s="633"/>
      <c r="AG232" s="633"/>
      <c r="AH232" s="633"/>
      <c r="AI232" s="633"/>
      <c r="AJ232" s="656"/>
      <c r="AK232" s="633"/>
      <c r="AL232" s="633"/>
      <c r="AM232" s="633"/>
      <c r="AN232" s="633"/>
      <c r="AO232" s="633"/>
      <c r="AP232" s="656"/>
      <c r="AQ232" s="633"/>
      <c r="AR232" s="633"/>
      <c r="AS232" s="633"/>
      <c r="AT232" s="633"/>
      <c r="AU232" s="633"/>
      <c r="AV232" s="656"/>
      <c r="AW232" s="633"/>
      <c r="AX232" s="633"/>
      <c r="AY232" s="633"/>
      <c r="AZ232" s="633"/>
      <c r="BA232" s="633"/>
      <c r="BB232" s="656"/>
      <c r="BC232" s="633"/>
      <c r="BD232" s="633"/>
      <c r="BE232" s="633"/>
      <c r="BF232" s="633"/>
      <c r="BG232" s="633"/>
      <c r="BH232" s="656"/>
      <c r="BI232" s="633"/>
      <c r="BJ232" s="633"/>
      <c r="BK232" s="633"/>
      <c r="BL232" s="633"/>
      <c r="BM232" s="633"/>
      <c r="BN232" s="656"/>
      <c r="BO232" s="633"/>
      <c r="BP232" s="633"/>
      <c r="BQ232" s="633"/>
      <c r="BR232" s="633"/>
      <c r="BS232" s="633"/>
      <c r="BT232" s="656"/>
      <c r="BU232" s="633"/>
      <c r="BV232" s="633"/>
      <c r="BW232" s="633"/>
      <c r="BX232" s="633"/>
      <c r="BY232" s="633"/>
      <c r="BZ232" s="656"/>
    </row>
    <row r="233" spans="1:78">
      <c r="A233" s="633"/>
      <c r="B233" s="633"/>
      <c r="C233" s="633"/>
      <c r="D233" s="633"/>
      <c r="E233" s="633"/>
      <c r="F233" s="633"/>
      <c r="G233" s="633"/>
      <c r="H233" s="633"/>
      <c r="I233" s="633"/>
      <c r="J233" s="633"/>
      <c r="K233" s="240"/>
      <c r="L233" s="240"/>
      <c r="M233" s="240"/>
      <c r="N233" s="240"/>
      <c r="O233" s="240"/>
      <c r="P233" s="240"/>
      <c r="Q233" s="633"/>
      <c r="R233" s="633"/>
      <c r="S233" s="652"/>
      <c r="T233" s="653"/>
      <c r="U233" s="652"/>
      <c r="V233" s="654"/>
      <c r="W233" s="655"/>
      <c r="X233" s="652"/>
      <c r="Y233" s="633"/>
      <c r="Z233" s="633"/>
      <c r="AA233" s="633"/>
      <c r="AB233" s="633"/>
      <c r="AC233" s="633"/>
      <c r="AD233" s="656"/>
      <c r="AE233" s="633"/>
      <c r="AF233" s="633"/>
      <c r="AG233" s="633"/>
      <c r="AH233" s="633"/>
      <c r="AI233" s="633"/>
      <c r="AJ233" s="656"/>
      <c r="AK233" s="633"/>
      <c r="AL233" s="633"/>
      <c r="AM233" s="633"/>
      <c r="AN233" s="633"/>
      <c r="AO233" s="633"/>
      <c r="AP233" s="656"/>
      <c r="AQ233" s="633"/>
      <c r="AR233" s="633"/>
      <c r="AS233" s="633"/>
      <c r="AT233" s="633"/>
      <c r="AU233" s="633"/>
      <c r="AV233" s="656"/>
      <c r="AW233" s="633"/>
      <c r="AX233" s="633"/>
      <c r="AY233" s="633"/>
      <c r="AZ233" s="633"/>
      <c r="BA233" s="633"/>
      <c r="BB233" s="656"/>
      <c r="BC233" s="633"/>
      <c r="BD233" s="633"/>
      <c r="BE233" s="633"/>
      <c r="BF233" s="633"/>
      <c r="BG233" s="633"/>
      <c r="BH233" s="656"/>
      <c r="BI233" s="633"/>
      <c r="BJ233" s="633"/>
      <c r="BK233" s="633"/>
      <c r="BL233" s="633"/>
      <c r="BM233" s="633"/>
      <c r="BN233" s="656"/>
      <c r="BO233" s="633"/>
      <c r="BP233" s="633"/>
      <c r="BQ233" s="633"/>
      <c r="BR233" s="633"/>
      <c r="BS233" s="633"/>
      <c r="BT233" s="656"/>
      <c r="BU233" s="633"/>
      <c r="BV233" s="633"/>
      <c r="BW233" s="633"/>
      <c r="BX233" s="633"/>
      <c r="BY233" s="633"/>
      <c r="BZ233" s="656"/>
    </row>
    <row r="234" spans="1:78">
      <c r="A234" s="633"/>
      <c r="B234" s="633"/>
      <c r="C234" s="633"/>
      <c r="D234" s="633"/>
      <c r="E234" s="633"/>
      <c r="F234" s="633"/>
      <c r="G234" s="633"/>
      <c r="H234" s="633"/>
      <c r="I234" s="633"/>
      <c r="J234" s="633"/>
      <c r="K234" s="240"/>
      <c r="L234" s="240"/>
      <c r="M234" s="240"/>
      <c r="N234" s="240"/>
      <c r="O234" s="240"/>
      <c r="P234" s="240"/>
      <c r="Q234" s="633"/>
      <c r="R234" s="633"/>
      <c r="S234" s="652"/>
      <c r="T234" s="653"/>
      <c r="U234" s="652"/>
      <c r="V234" s="654"/>
      <c r="W234" s="655"/>
      <c r="X234" s="652"/>
      <c r="Y234" s="633"/>
      <c r="Z234" s="633"/>
      <c r="AA234" s="633"/>
      <c r="AB234" s="633"/>
      <c r="AC234" s="633"/>
      <c r="AD234" s="656"/>
      <c r="AE234" s="633"/>
      <c r="AF234" s="633"/>
      <c r="AG234" s="633"/>
      <c r="AH234" s="633"/>
      <c r="AI234" s="633"/>
      <c r="AJ234" s="656"/>
      <c r="AK234" s="633"/>
      <c r="AL234" s="633"/>
      <c r="AM234" s="633"/>
      <c r="AN234" s="633"/>
      <c r="AO234" s="633"/>
      <c r="AP234" s="656"/>
      <c r="AQ234" s="633"/>
      <c r="AR234" s="633"/>
      <c r="AS234" s="633"/>
      <c r="AT234" s="633"/>
      <c r="AU234" s="633"/>
      <c r="AV234" s="656"/>
      <c r="AW234" s="633"/>
      <c r="AX234" s="633"/>
      <c r="AY234" s="633"/>
      <c r="AZ234" s="633"/>
      <c r="BA234" s="633"/>
      <c r="BB234" s="656"/>
      <c r="BC234" s="633"/>
      <c r="BD234" s="633"/>
      <c r="BE234" s="633"/>
      <c r="BF234" s="633"/>
      <c r="BG234" s="633"/>
      <c r="BH234" s="656"/>
      <c r="BI234" s="633"/>
      <c r="BJ234" s="633"/>
      <c r="BK234" s="633"/>
      <c r="BL234" s="633"/>
      <c r="BM234" s="633"/>
      <c r="BN234" s="656"/>
      <c r="BO234" s="633"/>
      <c r="BP234" s="633"/>
      <c r="BQ234" s="633"/>
      <c r="BR234" s="633"/>
      <c r="BS234" s="633"/>
      <c r="BT234" s="656"/>
      <c r="BU234" s="633"/>
      <c r="BV234" s="633"/>
      <c r="BW234" s="633"/>
      <c r="BX234" s="633"/>
      <c r="BY234" s="633"/>
      <c r="BZ234" s="656"/>
    </row>
    <row r="235" spans="1:78">
      <c r="A235" s="633"/>
      <c r="B235" s="633"/>
      <c r="C235" s="633"/>
      <c r="D235" s="633"/>
      <c r="E235" s="633"/>
      <c r="F235" s="633"/>
      <c r="G235" s="633"/>
      <c r="H235" s="633"/>
      <c r="I235" s="633"/>
      <c r="J235" s="633"/>
      <c r="K235" s="240"/>
      <c r="L235" s="240"/>
      <c r="M235" s="240"/>
      <c r="N235" s="240"/>
      <c r="O235" s="240"/>
      <c r="P235" s="240"/>
      <c r="Q235" s="633"/>
      <c r="R235" s="633"/>
      <c r="S235" s="652"/>
      <c r="T235" s="653"/>
      <c r="U235" s="652"/>
      <c r="V235" s="654"/>
      <c r="W235" s="655"/>
      <c r="X235" s="652"/>
      <c r="Y235" s="633"/>
      <c r="Z235" s="633"/>
      <c r="AA235" s="633"/>
      <c r="AB235" s="633"/>
      <c r="AC235" s="633"/>
      <c r="AD235" s="656"/>
      <c r="AE235" s="633"/>
      <c r="AF235" s="633"/>
      <c r="AG235" s="633"/>
      <c r="AH235" s="633"/>
      <c r="AI235" s="633"/>
      <c r="AJ235" s="656"/>
      <c r="AK235" s="633"/>
      <c r="AL235" s="633"/>
      <c r="AM235" s="633"/>
      <c r="AN235" s="633"/>
      <c r="AO235" s="633"/>
      <c r="AP235" s="656"/>
      <c r="AQ235" s="633"/>
      <c r="AR235" s="633"/>
      <c r="AS235" s="633"/>
      <c r="AT235" s="633"/>
      <c r="AU235" s="633"/>
      <c r="AV235" s="656"/>
      <c r="AW235" s="633"/>
      <c r="AX235" s="633"/>
      <c r="AY235" s="633"/>
      <c r="AZ235" s="633"/>
      <c r="BA235" s="633"/>
      <c r="BB235" s="656"/>
      <c r="BC235" s="633"/>
      <c r="BD235" s="633"/>
      <c r="BE235" s="633"/>
      <c r="BF235" s="633"/>
      <c r="BG235" s="633"/>
      <c r="BH235" s="656"/>
      <c r="BI235" s="633"/>
      <c r="BJ235" s="633"/>
      <c r="BK235" s="633"/>
      <c r="BL235" s="633"/>
      <c r="BM235" s="633"/>
      <c r="BN235" s="656"/>
      <c r="BO235" s="633"/>
      <c r="BP235" s="633"/>
      <c r="BQ235" s="633"/>
      <c r="BR235" s="633"/>
      <c r="BS235" s="633"/>
      <c r="BT235" s="656"/>
      <c r="BU235" s="633"/>
      <c r="BV235" s="633"/>
      <c r="BW235" s="633"/>
      <c r="BX235" s="633"/>
      <c r="BY235" s="633"/>
      <c r="BZ235" s="656"/>
    </row>
    <row r="236" spans="1:78">
      <c r="A236" s="633"/>
      <c r="B236" s="633"/>
      <c r="C236" s="633"/>
      <c r="D236" s="633"/>
      <c r="E236" s="633"/>
      <c r="F236" s="633"/>
      <c r="G236" s="633"/>
      <c r="H236" s="633"/>
      <c r="I236" s="633"/>
      <c r="J236" s="633"/>
      <c r="K236" s="240"/>
      <c r="L236" s="240"/>
      <c r="M236" s="240"/>
      <c r="N236" s="240"/>
      <c r="O236" s="240"/>
      <c r="P236" s="240"/>
      <c r="Q236" s="633"/>
      <c r="R236" s="633"/>
      <c r="S236" s="652"/>
      <c r="T236" s="653"/>
      <c r="U236" s="652"/>
      <c r="V236" s="654"/>
      <c r="W236" s="655"/>
      <c r="X236" s="652"/>
      <c r="Y236" s="633"/>
      <c r="Z236" s="633"/>
      <c r="AA236" s="633"/>
      <c r="AB236" s="633"/>
      <c r="AC236" s="633"/>
      <c r="AD236" s="656"/>
      <c r="AE236" s="633"/>
      <c r="AF236" s="633"/>
      <c r="AG236" s="633"/>
      <c r="AH236" s="633"/>
      <c r="AI236" s="633"/>
      <c r="AJ236" s="656"/>
      <c r="AK236" s="633"/>
      <c r="AL236" s="633"/>
      <c r="AM236" s="633"/>
      <c r="AN236" s="633"/>
      <c r="AO236" s="633"/>
      <c r="AP236" s="656"/>
      <c r="AQ236" s="633"/>
      <c r="AR236" s="633"/>
      <c r="AS236" s="633"/>
      <c r="AT236" s="633"/>
      <c r="AU236" s="633"/>
      <c r="AV236" s="656"/>
      <c r="AW236" s="633"/>
      <c r="AX236" s="633"/>
      <c r="AY236" s="633"/>
      <c r="AZ236" s="633"/>
      <c r="BA236" s="633"/>
      <c r="BB236" s="656"/>
      <c r="BC236" s="633"/>
      <c r="BD236" s="633"/>
      <c r="BE236" s="633"/>
      <c r="BF236" s="633"/>
      <c r="BG236" s="633"/>
      <c r="BH236" s="656"/>
      <c r="BI236" s="633"/>
      <c r="BJ236" s="633"/>
      <c r="BK236" s="633"/>
      <c r="BL236" s="633"/>
      <c r="BM236" s="633"/>
      <c r="BN236" s="656"/>
      <c r="BO236" s="633"/>
      <c r="BP236" s="633"/>
      <c r="BQ236" s="633"/>
      <c r="BR236" s="633"/>
      <c r="BS236" s="633"/>
      <c r="BT236" s="656"/>
      <c r="BU236" s="633"/>
      <c r="BV236" s="633"/>
      <c r="BW236" s="633"/>
      <c r="BX236" s="633"/>
      <c r="BY236" s="633"/>
      <c r="BZ236" s="656"/>
    </row>
    <row r="237" spans="1:78">
      <c r="A237" s="633"/>
      <c r="B237" s="633"/>
      <c r="C237" s="633"/>
      <c r="D237" s="633"/>
      <c r="E237" s="633"/>
      <c r="F237" s="633"/>
      <c r="G237" s="633"/>
      <c r="H237" s="633"/>
      <c r="I237" s="633"/>
      <c r="J237" s="633"/>
      <c r="K237" s="240"/>
      <c r="L237" s="240"/>
      <c r="M237" s="240"/>
      <c r="N237" s="240"/>
      <c r="O237" s="240"/>
      <c r="P237" s="240"/>
      <c r="Q237" s="633"/>
      <c r="R237" s="633"/>
      <c r="S237" s="652"/>
      <c r="T237" s="653"/>
      <c r="U237" s="652"/>
      <c r="V237" s="654"/>
      <c r="W237" s="655"/>
      <c r="X237" s="652"/>
      <c r="Y237" s="633"/>
      <c r="Z237" s="633"/>
      <c r="AA237" s="633"/>
      <c r="AB237" s="633"/>
      <c r="AC237" s="633"/>
      <c r="AD237" s="656"/>
      <c r="AE237" s="633"/>
      <c r="AF237" s="633"/>
      <c r="AG237" s="633"/>
      <c r="AH237" s="633"/>
      <c r="AI237" s="633"/>
      <c r="AJ237" s="656"/>
      <c r="AK237" s="633"/>
      <c r="AL237" s="633"/>
      <c r="AM237" s="633"/>
      <c r="AN237" s="633"/>
      <c r="AO237" s="633"/>
      <c r="AP237" s="656"/>
      <c r="AQ237" s="633"/>
      <c r="AR237" s="633"/>
      <c r="AS237" s="633"/>
      <c r="AT237" s="633"/>
      <c r="AU237" s="633"/>
      <c r="AV237" s="656"/>
      <c r="AW237" s="633"/>
      <c r="AX237" s="633"/>
      <c r="AY237" s="633"/>
      <c r="AZ237" s="633"/>
      <c r="BA237" s="633"/>
      <c r="BB237" s="656"/>
      <c r="BC237" s="633"/>
      <c r="BD237" s="633"/>
      <c r="BE237" s="633"/>
      <c r="BF237" s="633"/>
      <c r="BG237" s="633"/>
      <c r="BH237" s="656"/>
      <c r="BI237" s="633"/>
      <c r="BJ237" s="633"/>
      <c r="BK237" s="633"/>
      <c r="BL237" s="633"/>
      <c r="BM237" s="633"/>
      <c r="BN237" s="656"/>
      <c r="BO237" s="633"/>
      <c r="BP237" s="633"/>
      <c r="BQ237" s="633"/>
      <c r="BR237" s="633"/>
      <c r="BS237" s="633"/>
      <c r="BT237" s="656"/>
      <c r="BU237" s="633"/>
      <c r="BV237" s="633"/>
      <c r="BW237" s="633"/>
      <c r="BX237" s="633"/>
      <c r="BY237" s="633"/>
      <c r="BZ237" s="656"/>
    </row>
    <row r="238" spans="1:78">
      <c r="A238" s="633"/>
      <c r="B238" s="633"/>
      <c r="C238" s="633"/>
      <c r="D238" s="633"/>
      <c r="E238" s="633"/>
      <c r="F238" s="633"/>
      <c r="G238" s="633"/>
      <c r="H238" s="633"/>
      <c r="I238" s="633"/>
      <c r="J238" s="633"/>
      <c r="K238" s="240"/>
      <c r="L238" s="240"/>
      <c r="M238" s="240"/>
      <c r="N238" s="240"/>
      <c r="O238" s="240"/>
      <c r="P238" s="240"/>
      <c r="Q238" s="633"/>
      <c r="R238" s="633"/>
      <c r="S238" s="652"/>
      <c r="T238" s="653"/>
      <c r="U238" s="652"/>
      <c r="V238" s="654"/>
      <c r="W238" s="655"/>
      <c r="X238" s="652"/>
      <c r="Y238" s="633"/>
      <c r="Z238" s="633"/>
      <c r="AA238" s="633"/>
      <c r="AB238" s="633"/>
      <c r="AC238" s="633"/>
      <c r="AD238" s="656"/>
      <c r="AE238" s="633"/>
      <c r="AF238" s="633"/>
      <c r="AG238" s="633"/>
      <c r="AH238" s="633"/>
      <c r="AI238" s="633"/>
      <c r="AJ238" s="656"/>
      <c r="AK238" s="633"/>
      <c r="AL238" s="633"/>
      <c r="AM238" s="633"/>
      <c r="AN238" s="633"/>
      <c r="AO238" s="633"/>
      <c r="AP238" s="656"/>
      <c r="AQ238" s="633"/>
      <c r="AR238" s="633"/>
      <c r="AS238" s="633"/>
      <c r="AT238" s="633"/>
      <c r="AU238" s="633"/>
      <c r="AV238" s="656"/>
      <c r="AW238" s="633"/>
      <c r="AX238" s="633"/>
      <c r="AY238" s="633"/>
      <c r="AZ238" s="633"/>
      <c r="BA238" s="633"/>
      <c r="BB238" s="656"/>
      <c r="BC238" s="633"/>
      <c r="BD238" s="633"/>
      <c r="BE238" s="633"/>
      <c r="BF238" s="633"/>
      <c r="BG238" s="633"/>
      <c r="BH238" s="656"/>
      <c r="BI238" s="633"/>
      <c r="BJ238" s="633"/>
      <c r="BK238" s="633"/>
      <c r="BL238" s="633"/>
      <c r="BM238" s="633"/>
      <c r="BN238" s="656"/>
      <c r="BO238" s="633"/>
      <c r="BP238" s="633"/>
      <c r="BQ238" s="633"/>
      <c r="BR238" s="633"/>
      <c r="BS238" s="633"/>
      <c r="BT238" s="656"/>
      <c r="BU238" s="633"/>
      <c r="BV238" s="633"/>
      <c r="BW238" s="633"/>
      <c r="BX238" s="633"/>
      <c r="BY238" s="633"/>
      <c r="BZ238" s="656"/>
    </row>
    <row r="239" spans="1:78">
      <c r="A239" s="633"/>
      <c r="B239" s="633"/>
      <c r="C239" s="633"/>
      <c r="D239" s="633"/>
      <c r="E239" s="633"/>
      <c r="F239" s="633"/>
      <c r="G239" s="633"/>
      <c r="H239" s="633"/>
      <c r="I239" s="633"/>
      <c r="J239" s="633"/>
      <c r="K239" s="240"/>
      <c r="L239" s="240"/>
      <c r="M239" s="240"/>
      <c r="N239" s="240"/>
      <c r="O239" s="240"/>
      <c r="P239" s="240"/>
      <c r="Q239" s="633"/>
      <c r="R239" s="633"/>
      <c r="S239" s="652"/>
      <c r="T239" s="653"/>
      <c r="U239" s="652"/>
      <c r="V239" s="654"/>
      <c r="W239" s="655"/>
      <c r="X239" s="652"/>
      <c r="Y239" s="633"/>
      <c r="Z239" s="633"/>
      <c r="AA239" s="633"/>
      <c r="AB239" s="633"/>
      <c r="AC239" s="633"/>
      <c r="AD239" s="656"/>
      <c r="AE239" s="633"/>
      <c r="AF239" s="633"/>
      <c r="AG239" s="633"/>
      <c r="AH239" s="633"/>
      <c r="AI239" s="633"/>
      <c r="AJ239" s="656"/>
      <c r="AK239" s="633"/>
      <c r="AL239" s="633"/>
      <c r="AM239" s="633"/>
      <c r="AN239" s="633"/>
      <c r="AO239" s="633"/>
      <c r="AP239" s="656"/>
      <c r="AQ239" s="633"/>
      <c r="AR239" s="633"/>
      <c r="AS239" s="633"/>
      <c r="AT239" s="633"/>
      <c r="AU239" s="633"/>
      <c r="AV239" s="656"/>
      <c r="AW239" s="633"/>
      <c r="AX239" s="633"/>
      <c r="AY239" s="633"/>
      <c r="AZ239" s="633"/>
      <c r="BA239" s="633"/>
      <c r="BB239" s="656"/>
      <c r="BC239" s="633"/>
      <c r="BD239" s="633"/>
      <c r="BE239" s="633"/>
      <c r="BF239" s="633"/>
      <c r="BG239" s="633"/>
      <c r="BH239" s="656"/>
      <c r="BI239" s="633"/>
      <c r="BJ239" s="633"/>
      <c r="BK239" s="633"/>
      <c r="BL239" s="633"/>
      <c r="BM239" s="633"/>
      <c r="BN239" s="656"/>
      <c r="BO239" s="633"/>
      <c r="BP239" s="633"/>
      <c r="BQ239" s="633"/>
      <c r="BR239" s="633"/>
      <c r="BS239" s="633"/>
      <c r="BT239" s="656"/>
      <c r="BU239" s="633"/>
      <c r="BV239" s="633"/>
      <c r="BW239" s="633"/>
      <c r="BX239" s="633"/>
      <c r="BY239" s="633"/>
      <c r="BZ239" s="656"/>
    </row>
    <row r="240" spans="1:78">
      <c r="A240" s="633"/>
      <c r="B240" s="633"/>
      <c r="C240" s="633"/>
      <c r="D240" s="633"/>
      <c r="E240" s="633"/>
      <c r="F240" s="633"/>
      <c r="G240" s="633"/>
      <c r="H240" s="633"/>
      <c r="I240" s="633"/>
      <c r="J240" s="633"/>
      <c r="K240" s="240"/>
      <c r="L240" s="240"/>
      <c r="M240" s="240"/>
      <c r="N240" s="240"/>
      <c r="O240" s="240"/>
      <c r="P240" s="240"/>
      <c r="Q240" s="633"/>
      <c r="R240" s="633"/>
      <c r="S240" s="652"/>
      <c r="T240" s="653"/>
      <c r="U240" s="652"/>
      <c r="V240" s="654"/>
      <c r="W240" s="655"/>
      <c r="X240" s="652"/>
      <c r="Y240" s="633"/>
      <c r="Z240" s="633"/>
      <c r="AA240" s="633"/>
      <c r="AB240" s="633"/>
      <c r="AC240" s="633"/>
      <c r="AD240" s="656"/>
      <c r="AE240" s="633"/>
      <c r="AF240" s="633"/>
      <c r="AG240" s="633"/>
      <c r="AH240" s="633"/>
      <c r="AI240" s="633"/>
      <c r="AJ240" s="656"/>
      <c r="AK240" s="633"/>
      <c r="AL240" s="633"/>
      <c r="AM240" s="633"/>
      <c r="AN240" s="633"/>
      <c r="AO240" s="633"/>
      <c r="AP240" s="656"/>
      <c r="AQ240" s="633"/>
      <c r="AR240" s="633"/>
      <c r="AS240" s="633"/>
      <c r="AT240" s="633"/>
      <c r="AU240" s="633"/>
      <c r="AV240" s="656"/>
      <c r="AW240" s="633"/>
      <c r="AX240" s="633"/>
      <c r="AY240" s="633"/>
      <c r="AZ240" s="633"/>
      <c r="BA240" s="633"/>
      <c r="BB240" s="656"/>
      <c r="BC240" s="633"/>
      <c r="BD240" s="633"/>
      <c r="BE240" s="633"/>
      <c r="BF240" s="633"/>
      <c r="BG240" s="633"/>
      <c r="BH240" s="656"/>
      <c r="BI240" s="633"/>
      <c r="BJ240" s="633"/>
      <c r="BK240" s="633"/>
      <c r="BL240" s="633"/>
      <c r="BM240" s="633"/>
      <c r="BN240" s="656"/>
      <c r="BO240" s="633"/>
      <c r="BP240" s="633"/>
      <c r="BQ240" s="633"/>
      <c r="BR240" s="633"/>
      <c r="BS240" s="633"/>
      <c r="BT240" s="656"/>
      <c r="BU240" s="633"/>
      <c r="BV240" s="633"/>
      <c r="BW240" s="633"/>
      <c r="BX240" s="633"/>
      <c r="BY240" s="633"/>
      <c r="BZ240" s="656"/>
    </row>
    <row r="241" spans="1:78">
      <c r="A241" s="633"/>
      <c r="B241" s="633"/>
      <c r="C241" s="633"/>
      <c r="D241" s="633"/>
      <c r="E241" s="633"/>
      <c r="F241" s="633"/>
      <c r="G241" s="633"/>
      <c r="H241" s="633"/>
      <c r="I241" s="633"/>
      <c r="J241" s="633"/>
      <c r="K241" s="240"/>
      <c r="L241" s="240"/>
      <c r="M241" s="240"/>
      <c r="N241" s="240"/>
      <c r="O241" s="240"/>
      <c r="P241" s="240"/>
      <c r="Q241" s="633"/>
      <c r="R241" s="633"/>
      <c r="S241" s="652"/>
      <c r="T241" s="653"/>
      <c r="U241" s="652"/>
      <c r="V241" s="654"/>
      <c r="W241" s="655"/>
      <c r="X241" s="652"/>
      <c r="Y241" s="633"/>
      <c r="Z241" s="633"/>
      <c r="AA241" s="633"/>
      <c r="AB241" s="633"/>
      <c r="AC241" s="633"/>
      <c r="AD241" s="656"/>
      <c r="AE241" s="633"/>
      <c r="AF241" s="633"/>
      <c r="AG241" s="633"/>
      <c r="AH241" s="633"/>
      <c r="AI241" s="633"/>
      <c r="AJ241" s="656"/>
      <c r="AK241" s="633"/>
      <c r="AL241" s="633"/>
      <c r="AM241" s="633"/>
      <c r="AN241" s="633"/>
      <c r="AO241" s="633"/>
      <c r="AP241" s="656"/>
      <c r="AQ241" s="633"/>
      <c r="AR241" s="633"/>
      <c r="AS241" s="633"/>
      <c r="AT241" s="633"/>
      <c r="AU241" s="633"/>
      <c r="AV241" s="656"/>
      <c r="AW241" s="633"/>
      <c r="AX241" s="633"/>
      <c r="AY241" s="633"/>
      <c r="AZ241" s="633"/>
      <c r="BA241" s="633"/>
      <c r="BB241" s="656"/>
      <c r="BC241" s="633"/>
      <c r="BD241" s="633"/>
      <c r="BE241" s="633"/>
      <c r="BF241" s="633"/>
      <c r="BG241" s="633"/>
      <c r="BH241" s="656"/>
      <c r="BI241" s="633"/>
      <c r="BJ241" s="633"/>
      <c r="BK241" s="633"/>
      <c r="BL241" s="633"/>
      <c r="BM241" s="633"/>
      <c r="BN241" s="656"/>
      <c r="BO241" s="633"/>
      <c r="BP241" s="633"/>
      <c r="BQ241" s="633"/>
      <c r="BR241" s="633"/>
      <c r="BS241" s="633"/>
      <c r="BT241" s="656"/>
      <c r="BU241" s="633"/>
      <c r="BV241" s="633"/>
      <c r="BW241" s="633"/>
      <c r="BX241" s="633"/>
      <c r="BY241" s="633"/>
      <c r="BZ241" s="656"/>
    </row>
    <row r="242" spans="1:78">
      <c r="A242" s="633"/>
      <c r="B242" s="633"/>
      <c r="C242" s="633"/>
      <c r="D242" s="633"/>
      <c r="E242" s="633"/>
      <c r="F242" s="633"/>
      <c r="G242" s="633"/>
      <c r="H242" s="633"/>
      <c r="I242" s="633"/>
      <c r="J242" s="633"/>
      <c r="K242" s="240"/>
      <c r="L242" s="240"/>
      <c r="M242" s="240"/>
      <c r="N242" s="240"/>
      <c r="O242" s="240"/>
      <c r="P242" s="240"/>
      <c r="Q242" s="633"/>
      <c r="S242" s="633"/>
      <c r="T242" s="653"/>
      <c r="U242" s="633"/>
      <c r="V242" s="657"/>
      <c r="W242" s="655"/>
      <c r="X242" s="633"/>
      <c r="Y242" s="633"/>
      <c r="Z242" s="633"/>
      <c r="AA242" s="633"/>
      <c r="AB242" s="633"/>
      <c r="AC242" s="633"/>
      <c r="AD242" s="656"/>
      <c r="AE242" s="633"/>
      <c r="AF242" s="633"/>
      <c r="AG242" s="633"/>
      <c r="AH242" s="633"/>
      <c r="AI242" s="633"/>
      <c r="AJ242" s="656"/>
      <c r="AK242" s="633"/>
      <c r="AL242" s="633"/>
      <c r="AM242" s="633"/>
      <c r="AN242" s="633"/>
      <c r="AO242" s="633"/>
      <c r="AP242" s="656"/>
      <c r="AQ242" s="633"/>
      <c r="AR242" s="633"/>
      <c r="AS242" s="633"/>
      <c r="AT242" s="633"/>
      <c r="AU242" s="633"/>
      <c r="AV242" s="656"/>
      <c r="AW242" s="633"/>
      <c r="AX242" s="633"/>
      <c r="AY242" s="633"/>
      <c r="AZ242" s="633"/>
      <c r="BA242" s="633"/>
      <c r="BB242" s="656"/>
      <c r="BC242" s="633"/>
      <c r="BD242" s="633"/>
      <c r="BE242" s="633"/>
      <c r="BF242" s="633"/>
      <c r="BG242" s="633"/>
      <c r="BH242" s="656"/>
      <c r="BI242" s="633"/>
      <c r="BJ242" s="633"/>
      <c r="BK242" s="633"/>
      <c r="BL242" s="633"/>
      <c r="BM242" s="633"/>
      <c r="BN242" s="656"/>
      <c r="BO242" s="633"/>
      <c r="BP242" s="633"/>
      <c r="BQ242" s="633"/>
      <c r="BR242" s="633"/>
      <c r="BS242" s="633"/>
      <c r="BT242" s="656"/>
      <c r="BU242" s="633"/>
      <c r="BV242" s="633"/>
      <c r="BW242" s="633"/>
      <c r="BX242" s="633"/>
      <c r="BY242" s="633"/>
      <c r="BZ242" s="656"/>
    </row>
    <row r="243" spans="1:78">
      <c r="A243" s="633"/>
      <c r="B243" s="633"/>
      <c r="C243" s="633"/>
      <c r="D243" s="633"/>
      <c r="E243" s="633"/>
      <c r="F243" s="633"/>
      <c r="G243" s="633"/>
      <c r="H243" s="633"/>
      <c r="I243" s="633"/>
      <c r="J243" s="633"/>
      <c r="K243" s="240"/>
      <c r="L243" s="240"/>
      <c r="M243" s="240"/>
      <c r="N243" s="240"/>
      <c r="O243" s="240"/>
      <c r="P243" s="240"/>
      <c r="Q243" s="633"/>
      <c r="S243" s="633"/>
      <c r="T243" s="653"/>
      <c r="U243" s="633"/>
      <c r="V243" s="657"/>
      <c r="W243" s="655"/>
      <c r="X243" s="633"/>
      <c r="Y243" s="633"/>
      <c r="Z243" s="633"/>
      <c r="AA243" s="633"/>
      <c r="AB243" s="633"/>
      <c r="AC243" s="633"/>
      <c r="AD243" s="656"/>
      <c r="AE243" s="633"/>
      <c r="AF243" s="633"/>
      <c r="AG243" s="633"/>
      <c r="AH243" s="633"/>
      <c r="AI243" s="633"/>
      <c r="AJ243" s="656"/>
      <c r="AK243" s="633"/>
      <c r="AL243" s="633"/>
      <c r="AM243" s="633"/>
      <c r="AN243" s="633"/>
      <c r="AO243" s="633"/>
      <c r="AP243" s="656"/>
      <c r="AQ243" s="633"/>
      <c r="AR243" s="633"/>
      <c r="AS243" s="633"/>
      <c r="AT243" s="633"/>
      <c r="AU243" s="633"/>
      <c r="AV243" s="656"/>
      <c r="AW243" s="633"/>
      <c r="AX243" s="633"/>
      <c r="AY243" s="633"/>
      <c r="AZ243" s="633"/>
      <c r="BA243" s="633"/>
      <c r="BB243" s="656"/>
      <c r="BC243" s="633"/>
      <c r="BD243" s="633"/>
      <c r="BE243" s="633"/>
      <c r="BF243" s="633"/>
      <c r="BG243" s="633"/>
      <c r="BH243" s="656"/>
      <c r="BI243" s="633"/>
      <c r="BJ243" s="633"/>
      <c r="BK243" s="633"/>
      <c r="BL243" s="633"/>
      <c r="BM243" s="633"/>
      <c r="BN243" s="656"/>
      <c r="BO243" s="633"/>
      <c r="BP243" s="633"/>
      <c r="BQ243" s="633"/>
      <c r="BR243" s="633"/>
      <c r="BS243" s="633"/>
      <c r="BT243" s="656"/>
      <c r="BU243" s="633"/>
      <c r="BV243" s="633"/>
      <c r="BW243" s="633"/>
      <c r="BX243" s="633"/>
      <c r="BY243" s="633"/>
      <c r="BZ243" s="656"/>
    </row>
    <row r="244" spans="1:78">
      <c r="A244" s="633"/>
      <c r="B244" s="633"/>
      <c r="C244" s="633"/>
      <c r="D244" s="633"/>
      <c r="E244" s="633"/>
      <c r="F244" s="633"/>
      <c r="G244" s="633"/>
      <c r="H244" s="633"/>
      <c r="I244" s="633"/>
      <c r="J244" s="633"/>
      <c r="K244" s="240"/>
      <c r="L244" s="240"/>
      <c r="M244" s="240"/>
      <c r="N244" s="240"/>
      <c r="O244" s="240"/>
      <c r="P244" s="240"/>
      <c r="Q244" s="633"/>
      <c r="S244" s="633"/>
      <c r="T244" s="653"/>
      <c r="U244" s="633"/>
      <c r="V244" s="657"/>
      <c r="W244" s="655"/>
      <c r="X244" s="633"/>
      <c r="Y244" s="633"/>
      <c r="Z244" s="633"/>
      <c r="AA244" s="633"/>
      <c r="AB244" s="633"/>
      <c r="AC244" s="633"/>
      <c r="AD244" s="656"/>
      <c r="AE244" s="633"/>
      <c r="AF244" s="633"/>
      <c r="AG244" s="633"/>
      <c r="AH244" s="633"/>
      <c r="AI244" s="633"/>
      <c r="AJ244" s="656"/>
      <c r="AK244" s="633"/>
      <c r="AL244" s="633"/>
      <c r="AM244" s="633"/>
      <c r="AN244" s="633"/>
      <c r="AO244" s="633"/>
      <c r="AP244" s="656"/>
      <c r="AQ244" s="633"/>
      <c r="AR244" s="633"/>
      <c r="AS244" s="633"/>
      <c r="AT244" s="633"/>
      <c r="AU244" s="633"/>
      <c r="AV244" s="656"/>
      <c r="AW244" s="633"/>
      <c r="AX244" s="633"/>
      <c r="AY244" s="633"/>
      <c r="AZ244" s="633"/>
      <c r="BA244" s="633"/>
      <c r="BB244" s="656"/>
      <c r="BC244" s="633"/>
      <c r="BD244" s="633"/>
      <c r="BE244" s="633"/>
      <c r="BF244" s="633"/>
      <c r="BG244" s="633"/>
      <c r="BH244" s="656"/>
      <c r="BI244" s="633"/>
      <c r="BJ244" s="633"/>
      <c r="BK244" s="633"/>
      <c r="BL244" s="633"/>
      <c r="BM244" s="633"/>
      <c r="BN244" s="656"/>
      <c r="BO244" s="633"/>
      <c r="BP244" s="633"/>
      <c r="BQ244" s="633"/>
      <c r="BR244" s="633"/>
      <c r="BS244" s="633"/>
      <c r="BT244" s="656"/>
      <c r="BU244" s="633"/>
      <c r="BV244" s="633"/>
      <c r="BW244" s="633"/>
      <c r="BX244" s="633"/>
      <c r="BY244" s="633"/>
      <c r="BZ244" s="656"/>
    </row>
    <row r="245" spans="1:78">
      <c r="A245" s="633"/>
      <c r="B245" s="633"/>
      <c r="C245" s="633"/>
      <c r="D245" s="633"/>
      <c r="E245" s="633"/>
      <c r="F245" s="633"/>
      <c r="G245" s="633"/>
      <c r="H245" s="633"/>
      <c r="I245" s="633"/>
      <c r="J245" s="633"/>
      <c r="K245" s="240"/>
      <c r="L245" s="240"/>
      <c r="M245" s="240"/>
      <c r="N245" s="240"/>
      <c r="O245" s="240"/>
      <c r="P245" s="240"/>
      <c r="Q245" s="633"/>
      <c r="S245" s="633"/>
      <c r="T245" s="653"/>
      <c r="U245" s="633"/>
      <c r="V245" s="657"/>
      <c r="W245" s="655"/>
      <c r="X245" s="633"/>
      <c r="Y245" s="633"/>
      <c r="Z245" s="633"/>
      <c r="AA245" s="633"/>
      <c r="AB245" s="633"/>
      <c r="AC245" s="633"/>
      <c r="AD245" s="656"/>
      <c r="AE245" s="633"/>
      <c r="AF245" s="633"/>
      <c r="AG245" s="633"/>
      <c r="AH245" s="633"/>
      <c r="AI245" s="633"/>
      <c r="AJ245" s="656"/>
      <c r="AK245" s="633"/>
      <c r="AL245" s="633"/>
      <c r="AM245" s="633"/>
      <c r="AN245" s="633"/>
      <c r="AO245" s="633"/>
      <c r="AP245" s="656"/>
      <c r="AQ245" s="633"/>
      <c r="AR245" s="633"/>
      <c r="AS245" s="633"/>
      <c r="AT245" s="633"/>
      <c r="AU245" s="633"/>
      <c r="AV245" s="656"/>
      <c r="AW245" s="633"/>
      <c r="AX245" s="633"/>
      <c r="AY245" s="633"/>
      <c r="AZ245" s="633"/>
      <c r="BA245" s="633"/>
      <c r="BB245" s="656"/>
      <c r="BC245" s="633"/>
      <c r="BD245" s="633"/>
      <c r="BE245" s="633"/>
      <c r="BF245" s="633"/>
      <c r="BG245" s="633"/>
      <c r="BH245" s="656"/>
      <c r="BI245" s="633"/>
      <c r="BJ245" s="633"/>
      <c r="BK245" s="633"/>
      <c r="BL245" s="633"/>
      <c r="BM245" s="633"/>
      <c r="BN245" s="656"/>
      <c r="BO245" s="633"/>
      <c r="BP245" s="633"/>
      <c r="BQ245" s="633"/>
      <c r="BR245" s="633"/>
      <c r="BS245" s="633"/>
      <c r="BT245" s="656"/>
      <c r="BU245" s="633"/>
      <c r="BV245" s="633"/>
      <c r="BW245" s="633"/>
      <c r="BX245" s="633"/>
      <c r="BY245" s="633"/>
      <c r="BZ245" s="656"/>
    </row>
    <row r="246" spans="1:78">
      <c r="A246" s="633"/>
      <c r="B246" s="633"/>
      <c r="C246" s="633"/>
      <c r="D246" s="633"/>
      <c r="E246" s="633"/>
      <c r="F246" s="633"/>
      <c r="G246" s="633"/>
      <c r="H246" s="633"/>
      <c r="I246" s="633"/>
      <c r="J246" s="633"/>
      <c r="K246" s="240"/>
      <c r="L246" s="240"/>
      <c r="M246" s="240"/>
      <c r="N246" s="240"/>
      <c r="O246" s="240"/>
      <c r="P246" s="240"/>
      <c r="Q246" s="633"/>
      <c r="S246" s="633"/>
      <c r="T246" s="653"/>
      <c r="U246" s="633"/>
      <c r="V246" s="657"/>
      <c r="W246" s="655"/>
      <c r="X246" s="633"/>
      <c r="Y246" s="633"/>
      <c r="Z246" s="633"/>
      <c r="AA246" s="633"/>
      <c r="AB246" s="633"/>
      <c r="AC246" s="633"/>
      <c r="AD246" s="656"/>
      <c r="AE246" s="633"/>
      <c r="AF246" s="633"/>
      <c r="AG246" s="633"/>
      <c r="AH246" s="633"/>
      <c r="AI246" s="633"/>
      <c r="AJ246" s="656"/>
      <c r="AK246" s="633"/>
      <c r="AL246" s="633"/>
      <c r="AM246" s="633"/>
      <c r="AN246" s="633"/>
      <c r="AO246" s="633"/>
      <c r="AP246" s="656"/>
      <c r="AQ246" s="633"/>
      <c r="AR246" s="633"/>
      <c r="AS246" s="633"/>
      <c r="AT246" s="633"/>
      <c r="AU246" s="633"/>
      <c r="AV246" s="656"/>
      <c r="AW246" s="633"/>
      <c r="AX246" s="633"/>
      <c r="AY246" s="633"/>
      <c r="AZ246" s="633"/>
      <c r="BA246" s="633"/>
      <c r="BB246" s="656"/>
      <c r="BC246" s="633"/>
      <c r="BD246" s="633"/>
      <c r="BE246" s="633"/>
      <c r="BF246" s="633"/>
      <c r="BG246" s="633"/>
      <c r="BH246" s="656"/>
      <c r="BI246" s="633"/>
      <c r="BJ246" s="633"/>
      <c r="BK246" s="633"/>
      <c r="BL246" s="633"/>
      <c r="BM246" s="633"/>
      <c r="BN246" s="656"/>
      <c r="BO246" s="633"/>
      <c r="BP246" s="633"/>
      <c r="BQ246" s="633"/>
      <c r="BR246" s="633"/>
      <c r="BS246" s="633"/>
      <c r="BT246" s="656"/>
      <c r="BU246" s="633"/>
      <c r="BV246" s="633"/>
      <c r="BW246" s="633"/>
      <c r="BX246" s="633"/>
      <c r="BY246" s="633"/>
      <c r="BZ246" s="656"/>
    </row>
    <row r="247" spans="1:78">
      <c r="A247" s="633"/>
      <c r="B247" s="633"/>
      <c r="C247" s="633"/>
      <c r="D247" s="633"/>
      <c r="E247" s="633"/>
      <c r="F247" s="633"/>
      <c r="G247" s="633"/>
      <c r="H247" s="633"/>
      <c r="I247" s="633"/>
      <c r="J247" s="633"/>
      <c r="K247" s="240"/>
      <c r="L247" s="240"/>
      <c r="M247" s="240"/>
      <c r="N247" s="240"/>
      <c r="O247" s="240"/>
      <c r="P247" s="240"/>
      <c r="Q247" s="633"/>
      <c r="S247" s="633"/>
      <c r="T247" s="653"/>
      <c r="U247" s="633"/>
      <c r="V247" s="657"/>
      <c r="W247" s="655"/>
      <c r="X247" s="633"/>
      <c r="Y247" s="633"/>
      <c r="Z247" s="633"/>
      <c r="AA247" s="633"/>
      <c r="AB247" s="633"/>
      <c r="AC247" s="633"/>
      <c r="AD247" s="656"/>
      <c r="AE247" s="633"/>
      <c r="AF247" s="633"/>
      <c r="AG247" s="633"/>
      <c r="AH247" s="633"/>
      <c r="AI247" s="633"/>
      <c r="AJ247" s="656"/>
      <c r="AK247" s="633"/>
      <c r="AL247" s="633"/>
      <c r="AM247" s="633"/>
      <c r="AN247" s="633"/>
      <c r="AO247" s="633"/>
      <c r="AP247" s="656"/>
      <c r="AQ247" s="633"/>
      <c r="AR247" s="633"/>
      <c r="AS247" s="633"/>
      <c r="AT247" s="633"/>
      <c r="AU247" s="633"/>
      <c r="AV247" s="656"/>
      <c r="AW247" s="633"/>
      <c r="AX247" s="633"/>
      <c r="AY247" s="633"/>
      <c r="AZ247" s="633"/>
      <c r="BA247" s="633"/>
      <c r="BB247" s="656"/>
      <c r="BC247" s="633"/>
      <c r="BD247" s="633"/>
      <c r="BE247" s="633"/>
      <c r="BF247" s="633"/>
      <c r="BG247" s="633"/>
      <c r="BH247" s="656"/>
      <c r="BI247" s="633"/>
      <c r="BJ247" s="633"/>
      <c r="BK247" s="633"/>
      <c r="BL247" s="633"/>
      <c r="BM247" s="633"/>
      <c r="BN247" s="656"/>
      <c r="BO247" s="633"/>
      <c r="BP247" s="633"/>
      <c r="BQ247" s="633"/>
      <c r="BR247" s="633"/>
      <c r="BS247" s="633"/>
      <c r="BT247" s="656"/>
      <c r="BU247" s="633"/>
      <c r="BV247" s="633"/>
      <c r="BW247" s="633"/>
      <c r="BX247" s="633"/>
      <c r="BY247" s="633"/>
      <c r="BZ247" s="656"/>
    </row>
    <row r="248" spans="1:78">
      <c r="A248" s="633"/>
      <c r="B248" s="633"/>
      <c r="C248" s="633"/>
      <c r="D248" s="633"/>
      <c r="E248" s="633"/>
      <c r="F248" s="633"/>
      <c r="G248" s="633"/>
      <c r="H248" s="633"/>
      <c r="I248" s="633"/>
      <c r="J248" s="633"/>
      <c r="K248" s="240"/>
      <c r="L248" s="240"/>
      <c r="M248" s="240"/>
      <c r="N248" s="240"/>
      <c r="O248" s="240"/>
      <c r="P248" s="240"/>
      <c r="Q248" s="633"/>
      <c r="S248" s="633"/>
      <c r="T248" s="653"/>
      <c r="U248" s="633"/>
      <c r="V248" s="657"/>
      <c r="W248" s="655"/>
      <c r="X248" s="633"/>
      <c r="Y248" s="633"/>
      <c r="Z248" s="633"/>
      <c r="AA248" s="633"/>
      <c r="AB248" s="633"/>
      <c r="AC248" s="633"/>
      <c r="AD248" s="656"/>
      <c r="AE248" s="633"/>
      <c r="AF248" s="633"/>
      <c r="AG248" s="633"/>
      <c r="AH248" s="633"/>
      <c r="AI248" s="633"/>
      <c r="AJ248" s="656"/>
      <c r="AK248" s="633"/>
      <c r="AL248" s="633"/>
      <c r="AM248" s="633"/>
      <c r="AN248" s="633"/>
      <c r="AO248" s="633"/>
      <c r="AP248" s="656"/>
      <c r="AQ248" s="633"/>
      <c r="AR248" s="633"/>
      <c r="AS248" s="633"/>
      <c r="AT248" s="633"/>
      <c r="AU248" s="633"/>
      <c r="AV248" s="656"/>
      <c r="AW248" s="633"/>
      <c r="AX248" s="633"/>
      <c r="AY248" s="633"/>
      <c r="AZ248" s="633"/>
      <c r="BA248" s="633"/>
      <c r="BB248" s="656"/>
      <c r="BC248" s="633"/>
      <c r="BD248" s="633"/>
      <c r="BE248" s="633"/>
      <c r="BF248" s="633"/>
      <c r="BG248" s="633"/>
      <c r="BH248" s="656"/>
      <c r="BI248" s="633"/>
      <c r="BJ248" s="633"/>
      <c r="BK248" s="633"/>
      <c r="BL248" s="633"/>
      <c r="BM248" s="633"/>
      <c r="BN248" s="656"/>
      <c r="BO248" s="633"/>
      <c r="BP248" s="633"/>
      <c r="BQ248" s="633"/>
      <c r="BR248" s="633"/>
      <c r="BS248" s="633"/>
      <c r="BT248" s="656"/>
      <c r="BU248" s="633"/>
      <c r="BV248" s="633"/>
      <c r="BW248" s="633"/>
      <c r="BX248" s="633"/>
      <c r="BY248" s="633"/>
      <c r="BZ248" s="656"/>
    </row>
    <row r="249" spans="1:78">
      <c r="A249" s="633"/>
      <c r="B249" s="633"/>
      <c r="C249" s="633"/>
      <c r="D249" s="633"/>
      <c r="E249" s="633"/>
      <c r="F249" s="633"/>
      <c r="G249" s="633"/>
      <c r="H249" s="633"/>
      <c r="I249" s="633"/>
      <c r="J249" s="633"/>
      <c r="K249" s="240"/>
      <c r="L249" s="240"/>
      <c r="M249" s="240"/>
      <c r="N249" s="240"/>
      <c r="O249" s="240"/>
      <c r="P249" s="240"/>
      <c r="Q249" s="633"/>
      <c r="S249" s="633"/>
      <c r="T249" s="653"/>
      <c r="U249" s="633"/>
      <c r="V249" s="657"/>
      <c r="W249" s="655"/>
      <c r="X249" s="633"/>
      <c r="Y249" s="633"/>
      <c r="Z249" s="633"/>
      <c r="AA249" s="633"/>
      <c r="AB249" s="633"/>
      <c r="AC249" s="633"/>
      <c r="AD249" s="656"/>
      <c r="AE249" s="633"/>
      <c r="AF249" s="633"/>
      <c r="AG249" s="633"/>
      <c r="AH249" s="633"/>
      <c r="AI249" s="633"/>
      <c r="AJ249" s="656"/>
      <c r="AK249" s="633"/>
      <c r="AL249" s="633"/>
      <c r="AM249" s="633"/>
      <c r="AN249" s="633"/>
      <c r="AO249" s="633"/>
      <c r="AP249" s="656"/>
      <c r="AQ249" s="633"/>
      <c r="AR249" s="633"/>
      <c r="AS249" s="633"/>
      <c r="AT249" s="633"/>
      <c r="AU249" s="633"/>
      <c r="AV249" s="656"/>
      <c r="AW249" s="633"/>
      <c r="AX249" s="633"/>
      <c r="AY249" s="633"/>
      <c r="AZ249" s="633"/>
      <c r="BA249" s="633"/>
      <c r="BB249" s="656"/>
      <c r="BC249" s="633"/>
      <c r="BD249" s="633"/>
      <c r="BE249" s="633"/>
      <c r="BF249" s="633"/>
      <c r="BG249" s="633"/>
      <c r="BH249" s="656"/>
      <c r="BI249" s="633"/>
      <c r="BJ249" s="633"/>
      <c r="BK249" s="633"/>
      <c r="BL249" s="633"/>
      <c r="BM249" s="633"/>
      <c r="BN249" s="656"/>
      <c r="BO249" s="633"/>
      <c r="BP249" s="633"/>
      <c r="BQ249" s="633"/>
      <c r="BR249" s="633"/>
      <c r="BS249" s="633"/>
      <c r="BT249" s="656"/>
      <c r="BU249" s="633"/>
      <c r="BV249" s="633"/>
      <c r="BW249" s="633"/>
      <c r="BX249" s="633"/>
      <c r="BY249" s="633"/>
      <c r="BZ249" s="656"/>
    </row>
    <row r="250" spans="1:78">
      <c r="A250" s="633"/>
      <c r="B250" s="633"/>
      <c r="C250" s="633"/>
      <c r="D250" s="633"/>
      <c r="E250" s="633"/>
      <c r="F250" s="633"/>
      <c r="G250" s="633"/>
      <c r="H250" s="633"/>
      <c r="I250" s="633"/>
      <c r="J250" s="633"/>
      <c r="K250" s="240"/>
      <c r="L250" s="240"/>
      <c r="M250" s="240"/>
      <c r="N250" s="240"/>
      <c r="O250" s="240"/>
      <c r="P250" s="240"/>
      <c r="Q250" s="633"/>
      <c r="S250" s="633"/>
      <c r="T250" s="653"/>
      <c r="U250" s="633"/>
      <c r="V250" s="657"/>
      <c r="W250" s="655"/>
      <c r="X250" s="633"/>
      <c r="Y250" s="633"/>
      <c r="Z250" s="633"/>
      <c r="AA250" s="633"/>
      <c r="AB250" s="633"/>
      <c r="AC250" s="633"/>
      <c r="AD250" s="656"/>
      <c r="AE250" s="633"/>
      <c r="AF250" s="633"/>
      <c r="AG250" s="633"/>
      <c r="AH250" s="633"/>
      <c r="AI250" s="633"/>
      <c r="AJ250" s="656"/>
      <c r="AK250" s="633"/>
      <c r="AL250" s="633"/>
      <c r="AM250" s="633"/>
      <c r="AN250" s="633"/>
      <c r="AO250" s="633"/>
      <c r="AP250" s="656"/>
      <c r="AQ250" s="633"/>
      <c r="AR250" s="633"/>
      <c r="AS250" s="633"/>
      <c r="AT250" s="633"/>
      <c r="AU250" s="633"/>
      <c r="AV250" s="656"/>
      <c r="AW250" s="633"/>
      <c r="AX250" s="633"/>
      <c r="AY250" s="633"/>
      <c r="AZ250" s="633"/>
      <c r="BA250" s="633"/>
      <c r="BB250" s="656"/>
      <c r="BC250" s="633"/>
      <c r="BD250" s="633"/>
      <c r="BE250" s="633"/>
      <c r="BF250" s="633"/>
      <c r="BG250" s="633"/>
      <c r="BH250" s="656"/>
      <c r="BI250" s="633"/>
      <c r="BJ250" s="633"/>
      <c r="BK250" s="633"/>
      <c r="BL250" s="633"/>
      <c r="BM250" s="633"/>
      <c r="BN250" s="656"/>
      <c r="BO250" s="633"/>
      <c r="BP250" s="633"/>
      <c r="BQ250" s="633"/>
      <c r="BR250" s="633"/>
      <c r="BS250" s="633"/>
      <c r="BT250" s="656"/>
      <c r="BU250" s="633"/>
      <c r="BV250" s="633"/>
      <c r="BW250" s="633"/>
      <c r="BX250" s="633"/>
      <c r="BY250" s="633"/>
      <c r="BZ250" s="656"/>
    </row>
    <row r="251" spans="1:78">
      <c r="A251" s="633"/>
      <c r="B251" s="633"/>
      <c r="C251" s="633"/>
      <c r="D251" s="633"/>
      <c r="E251" s="633"/>
      <c r="F251" s="633"/>
      <c r="G251" s="633"/>
      <c r="H251" s="633"/>
      <c r="I251" s="633"/>
      <c r="J251" s="633"/>
      <c r="K251" s="240"/>
      <c r="L251" s="240"/>
      <c r="M251" s="240"/>
      <c r="N251" s="240"/>
      <c r="O251" s="240"/>
      <c r="P251" s="240"/>
      <c r="Q251" s="633"/>
      <c r="S251" s="633"/>
      <c r="T251" s="653"/>
      <c r="U251" s="633"/>
      <c r="V251" s="657"/>
      <c r="W251" s="655"/>
      <c r="X251" s="633"/>
      <c r="Y251" s="633"/>
      <c r="Z251" s="633"/>
      <c r="AA251" s="633"/>
      <c r="AB251" s="633"/>
      <c r="AC251" s="633"/>
      <c r="AD251" s="656"/>
      <c r="AE251" s="633"/>
      <c r="AF251" s="633"/>
      <c r="AG251" s="633"/>
      <c r="AH251" s="633"/>
      <c r="AI251" s="633"/>
      <c r="AJ251" s="656"/>
      <c r="AK251" s="633"/>
      <c r="AL251" s="633"/>
      <c r="AM251" s="633"/>
      <c r="AN251" s="633"/>
      <c r="AO251" s="633"/>
      <c r="AP251" s="656"/>
      <c r="AQ251" s="633"/>
      <c r="AR251" s="633"/>
      <c r="AS251" s="633"/>
      <c r="AT251" s="633"/>
      <c r="AU251" s="633"/>
      <c r="AV251" s="656"/>
      <c r="AW251" s="633"/>
      <c r="AX251" s="633"/>
      <c r="AY251" s="633"/>
      <c r="AZ251" s="633"/>
      <c r="BA251" s="633"/>
      <c r="BB251" s="656"/>
      <c r="BC251" s="633"/>
      <c r="BD251" s="633"/>
      <c r="BE251" s="633"/>
      <c r="BF251" s="633"/>
      <c r="BG251" s="633"/>
      <c r="BH251" s="656"/>
      <c r="BI251" s="633"/>
      <c r="BJ251" s="633"/>
      <c r="BK251" s="633"/>
      <c r="BL251" s="633"/>
      <c r="BM251" s="633"/>
      <c r="BN251" s="656"/>
      <c r="BO251" s="633"/>
      <c r="BP251" s="633"/>
      <c r="BQ251" s="633"/>
      <c r="BR251" s="633"/>
      <c r="BS251" s="633"/>
      <c r="BT251" s="656"/>
      <c r="BU251" s="633"/>
      <c r="BV251" s="633"/>
      <c r="BW251" s="633"/>
      <c r="BX251" s="633"/>
      <c r="BY251" s="633"/>
      <c r="BZ251" s="656"/>
    </row>
    <row r="252" spans="1:78">
      <c r="A252" s="633"/>
      <c r="B252" s="633"/>
      <c r="C252" s="633"/>
      <c r="D252" s="633"/>
      <c r="E252" s="633"/>
      <c r="F252" s="633"/>
      <c r="G252" s="633"/>
      <c r="H252" s="633"/>
      <c r="I252" s="633"/>
      <c r="J252" s="633"/>
      <c r="K252" s="240"/>
      <c r="L252" s="240"/>
      <c r="M252" s="240"/>
      <c r="N252" s="240"/>
      <c r="O252" s="240"/>
      <c r="P252" s="240"/>
      <c r="Q252" s="633"/>
      <c r="S252" s="633"/>
      <c r="T252" s="653"/>
      <c r="U252" s="633"/>
      <c r="V252" s="657"/>
      <c r="W252" s="655"/>
      <c r="X252" s="633"/>
      <c r="Y252" s="633"/>
      <c r="Z252" s="633"/>
      <c r="AA252" s="633"/>
      <c r="AB252" s="633"/>
      <c r="AC252" s="633"/>
      <c r="AD252" s="656"/>
      <c r="AE252" s="633"/>
      <c r="AF252" s="633"/>
      <c r="AG252" s="633"/>
      <c r="AH252" s="633"/>
      <c r="AI252" s="633"/>
      <c r="AJ252" s="656"/>
      <c r="AK252" s="633"/>
      <c r="AL252" s="633"/>
      <c r="AM252" s="633"/>
      <c r="AN252" s="633"/>
      <c r="AO252" s="633"/>
      <c r="AP252" s="656"/>
      <c r="AQ252" s="633"/>
      <c r="AR252" s="633"/>
      <c r="AS252" s="633"/>
      <c r="AT252" s="633"/>
      <c r="AU252" s="633"/>
      <c r="AV252" s="656"/>
      <c r="AW252" s="633"/>
      <c r="AX252" s="633"/>
      <c r="AY252" s="633"/>
      <c r="AZ252" s="633"/>
      <c r="BA252" s="633"/>
      <c r="BB252" s="656"/>
      <c r="BC252" s="633"/>
      <c r="BD252" s="633"/>
      <c r="BE252" s="633"/>
      <c r="BF252" s="633"/>
      <c r="BG252" s="633"/>
      <c r="BH252" s="656"/>
      <c r="BI252" s="633"/>
      <c r="BJ252" s="633"/>
      <c r="BK252" s="633"/>
      <c r="BL252" s="633"/>
      <c r="BM252" s="633"/>
      <c r="BN252" s="656"/>
      <c r="BO252" s="633"/>
      <c r="BP252" s="633"/>
      <c r="BQ252" s="633"/>
      <c r="BR252" s="633"/>
      <c r="BS252" s="633"/>
      <c r="BT252" s="656"/>
      <c r="BU252" s="633"/>
      <c r="BV252" s="633"/>
      <c r="BW252" s="633"/>
      <c r="BX252" s="633"/>
      <c r="BY252" s="633"/>
      <c r="BZ252" s="656"/>
    </row>
    <row r="253" spans="1:78">
      <c r="A253" s="633"/>
      <c r="B253" s="633"/>
      <c r="C253" s="633"/>
      <c r="D253" s="633"/>
      <c r="E253" s="633"/>
      <c r="F253" s="633"/>
      <c r="G253" s="633"/>
      <c r="H253" s="633"/>
      <c r="I253" s="633"/>
      <c r="J253" s="633"/>
      <c r="K253" s="240"/>
      <c r="L253" s="240"/>
      <c r="M253" s="240"/>
      <c r="N253" s="240"/>
      <c r="O253" s="240"/>
      <c r="P253" s="240"/>
      <c r="Q253" s="633"/>
      <c r="S253" s="633"/>
      <c r="T253" s="653"/>
      <c r="U253" s="633"/>
      <c r="V253" s="657"/>
      <c r="W253" s="655"/>
      <c r="X253" s="633"/>
      <c r="Y253" s="633"/>
      <c r="Z253" s="633"/>
      <c r="AA253" s="633"/>
      <c r="AB253" s="633"/>
      <c r="AC253" s="633"/>
      <c r="AD253" s="656"/>
      <c r="AE253" s="633"/>
      <c r="AF253" s="633"/>
      <c r="AG253" s="633"/>
      <c r="AH253" s="633"/>
      <c r="AI253" s="633"/>
      <c r="AJ253" s="656"/>
      <c r="AK253" s="633"/>
      <c r="AL253" s="633"/>
      <c r="AM253" s="633"/>
      <c r="AN253" s="633"/>
      <c r="AO253" s="633"/>
      <c r="AP253" s="656"/>
      <c r="AQ253" s="633"/>
      <c r="AR253" s="633"/>
      <c r="AS253" s="633"/>
      <c r="AT253" s="633"/>
      <c r="AU253" s="633"/>
      <c r="AV253" s="656"/>
      <c r="AW253" s="633"/>
      <c r="AX253" s="633"/>
      <c r="AY253" s="633"/>
      <c r="AZ253" s="633"/>
      <c r="BA253" s="633"/>
      <c r="BB253" s="656"/>
      <c r="BC253" s="633"/>
      <c r="BD253" s="633"/>
      <c r="BE253" s="633"/>
      <c r="BF253" s="633"/>
      <c r="BG253" s="633"/>
      <c r="BH253" s="656"/>
      <c r="BI253" s="633"/>
      <c r="BJ253" s="633"/>
      <c r="BK253" s="633"/>
      <c r="BL253" s="633"/>
      <c r="BM253" s="633"/>
      <c r="BN253" s="656"/>
      <c r="BO253" s="633"/>
      <c r="BP253" s="633"/>
      <c r="BQ253" s="633"/>
      <c r="BR253" s="633"/>
      <c r="BS253" s="633"/>
      <c r="BT253" s="656"/>
      <c r="BU253" s="633"/>
      <c r="BV253" s="633"/>
      <c r="BW253" s="633"/>
      <c r="BX253" s="633"/>
      <c r="BY253" s="633"/>
      <c r="BZ253" s="656"/>
    </row>
    <row r="254" spans="1:78">
      <c r="A254" s="633"/>
      <c r="B254" s="633"/>
      <c r="C254" s="633"/>
      <c r="D254" s="633"/>
      <c r="E254" s="633"/>
      <c r="F254" s="633"/>
      <c r="G254" s="633"/>
      <c r="H254" s="633"/>
      <c r="I254" s="633"/>
      <c r="J254" s="633"/>
      <c r="K254" s="240"/>
      <c r="L254" s="240"/>
      <c r="M254" s="240"/>
      <c r="N254" s="240"/>
      <c r="O254" s="240"/>
      <c r="P254" s="240"/>
      <c r="Q254" s="633"/>
      <c r="S254" s="633"/>
      <c r="T254" s="653"/>
      <c r="U254" s="633"/>
      <c r="V254" s="657"/>
      <c r="W254" s="655"/>
      <c r="X254" s="633"/>
      <c r="Y254" s="633"/>
      <c r="Z254" s="633"/>
      <c r="AA254" s="633"/>
      <c r="AB254" s="633"/>
      <c r="AC254" s="633"/>
      <c r="AD254" s="656"/>
      <c r="AE254" s="633"/>
      <c r="AF254" s="633"/>
      <c r="AG254" s="633"/>
      <c r="AH254" s="633"/>
      <c r="AI254" s="633"/>
      <c r="AJ254" s="656"/>
      <c r="AK254" s="633"/>
      <c r="AL254" s="633"/>
      <c r="AM254" s="633"/>
      <c r="AN254" s="633"/>
      <c r="AO254" s="633"/>
      <c r="AP254" s="656"/>
      <c r="AQ254" s="633"/>
      <c r="AR254" s="633"/>
      <c r="AS254" s="633"/>
      <c r="AT254" s="633"/>
      <c r="AU254" s="633"/>
      <c r="AV254" s="656"/>
      <c r="AW254" s="633"/>
      <c r="AX254" s="633"/>
      <c r="AY254" s="633"/>
      <c r="AZ254" s="633"/>
      <c r="BA254" s="633"/>
      <c r="BB254" s="656"/>
      <c r="BC254" s="633"/>
      <c r="BD254" s="633"/>
      <c r="BE254" s="633"/>
      <c r="BF254" s="633"/>
      <c r="BG254" s="633"/>
      <c r="BH254" s="656"/>
      <c r="BI254" s="633"/>
      <c r="BJ254" s="633"/>
      <c r="BK254" s="633"/>
      <c r="BL254" s="633"/>
      <c r="BM254" s="633"/>
      <c r="BN254" s="656"/>
      <c r="BO254" s="633"/>
      <c r="BP254" s="633"/>
      <c r="BQ254" s="633"/>
      <c r="BR254" s="633"/>
      <c r="BS254" s="633"/>
      <c r="BT254" s="656"/>
      <c r="BU254" s="633"/>
      <c r="BV254" s="633"/>
      <c r="BW254" s="633"/>
      <c r="BX254" s="633"/>
      <c r="BY254" s="633"/>
      <c r="BZ254" s="656"/>
    </row>
    <row r="255" spans="1:78">
      <c r="A255" s="633"/>
      <c r="B255" s="633"/>
      <c r="C255" s="633"/>
      <c r="D255" s="633"/>
      <c r="E255" s="633"/>
      <c r="F255" s="633"/>
      <c r="G255" s="633"/>
      <c r="H255" s="633"/>
      <c r="I255" s="633"/>
      <c r="J255" s="633"/>
      <c r="K255" s="240"/>
      <c r="L255" s="240"/>
      <c r="M255" s="240"/>
      <c r="N255" s="240"/>
      <c r="O255" s="240"/>
      <c r="P255" s="240"/>
      <c r="Q255" s="633"/>
      <c r="S255" s="633"/>
      <c r="T255" s="653"/>
      <c r="U255" s="633"/>
      <c r="V255" s="657"/>
      <c r="W255" s="655"/>
      <c r="X255" s="633"/>
      <c r="Y255" s="633"/>
      <c r="Z255" s="633"/>
      <c r="AA255" s="633"/>
      <c r="AB255" s="633"/>
      <c r="AC255" s="633"/>
      <c r="AD255" s="656"/>
      <c r="AE255" s="633"/>
      <c r="AF255" s="633"/>
      <c r="AG255" s="633"/>
      <c r="AH255" s="633"/>
      <c r="AI255" s="633"/>
      <c r="AJ255" s="656"/>
      <c r="AK255" s="633"/>
      <c r="AL255" s="633"/>
      <c r="AM255" s="633"/>
      <c r="AN255" s="633"/>
      <c r="AO255" s="633"/>
      <c r="AP255" s="656"/>
      <c r="AQ255" s="633"/>
      <c r="AR255" s="633"/>
      <c r="AS255" s="633"/>
      <c r="AT255" s="633"/>
      <c r="AU255" s="633"/>
      <c r="AV255" s="656"/>
      <c r="AW255" s="633"/>
      <c r="AX255" s="633"/>
      <c r="AY255" s="633"/>
      <c r="AZ255" s="633"/>
      <c r="BA255" s="633"/>
      <c r="BB255" s="656"/>
      <c r="BC255" s="633"/>
      <c r="BD255" s="633"/>
      <c r="BE255" s="633"/>
      <c r="BF255" s="633"/>
      <c r="BG255" s="633"/>
      <c r="BH255" s="656"/>
      <c r="BI255" s="633"/>
      <c r="BJ255" s="633"/>
      <c r="BK255" s="633"/>
      <c r="BL255" s="633"/>
      <c r="BM255" s="633"/>
      <c r="BN255" s="656"/>
      <c r="BO255" s="633"/>
      <c r="BP255" s="633"/>
      <c r="BQ255" s="633"/>
      <c r="BR255" s="633"/>
      <c r="BS255" s="633"/>
      <c r="BT255" s="656"/>
      <c r="BU255" s="633"/>
      <c r="BV255" s="633"/>
      <c r="BW255" s="633"/>
      <c r="BX255" s="633"/>
      <c r="BY255" s="633"/>
      <c r="BZ255" s="656"/>
    </row>
    <row r="256" spans="1:78">
      <c r="A256" s="633"/>
      <c r="B256" s="633"/>
      <c r="C256" s="633"/>
      <c r="D256" s="633"/>
      <c r="E256" s="633"/>
      <c r="F256" s="633"/>
      <c r="G256" s="633"/>
      <c r="H256" s="633"/>
      <c r="I256" s="633"/>
      <c r="J256" s="633"/>
      <c r="K256" s="240"/>
      <c r="L256" s="240"/>
      <c r="M256" s="240"/>
      <c r="N256" s="240"/>
      <c r="O256" s="240"/>
      <c r="P256" s="240"/>
      <c r="Q256" s="633"/>
      <c r="S256" s="633"/>
      <c r="T256" s="653"/>
      <c r="U256" s="633"/>
      <c r="V256" s="657"/>
      <c r="W256" s="655"/>
      <c r="X256" s="633"/>
      <c r="Y256" s="633"/>
      <c r="Z256" s="633"/>
      <c r="AA256" s="633"/>
      <c r="AB256" s="633"/>
      <c r="AC256" s="633"/>
      <c r="AD256" s="656"/>
      <c r="AE256" s="633"/>
      <c r="AF256" s="633"/>
      <c r="AG256" s="633"/>
      <c r="AH256" s="633"/>
      <c r="AI256" s="633"/>
      <c r="AJ256" s="656"/>
      <c r="AK256" s="633"/>
      <c r="AL256" s="633"/>
      <c r="AM256" s="633"/>
      <c r="AN256" s="633"/>
      <c r="AO256" s="633"/>
      <c r="AP256" s="656"/>
      <c r="AQ256" s="633"/>
      <c r="AR256" s="633"/>
      <c r="AS256" s="633"/>
      <c r="AT256" s="633"/>
      <c r="AU256" s="633"/>
      <c r="AV256" s="656"/>
      <c r="AW256" s="633"/>
      <c r="AX256" s="633"/>
      <c r="AY256" s="633"/>
      <c r="AZ256" s="633"/>
      <c r="BA256" s="633"/>
      <c r="BB256" s="656"/>
      <c r="BC256" s="633"/>
      <c r="BD256" s="633"/>
      <c r="BE256" s="633"/>
      <c r="BF256" s="633"/>
      <c r="BG256" s="633"/>
      <c r="BH256" s="656"/>
      <c r="BI256" s="633"/>
      <c r="BJ256" s="633"/>
      <c r="BK256" s="633"/>
      <c r="BL256" s="633"/>
      <c r="BM256" s="633"/>
      <c r="BN256" s="656"/>
      <c r="BO256" s="633"/>
      <c r="BP256" s="633"/>
      <c r="BQ256" s="633"/>
      <c r="BR256" s="633"/>
      <c r="BS256" s="633"/>
      <c r="BT256" s="656"/>
      <c r="BU256" s="633"/>
      <c r="BV256" s="633"/>
      <c r="BW256" s="633"/>
      <c r="BX256" s="633"/>
      <c r="BY256" s="633"/>
      <c r="BZ256" s="656"/>
    </row>
    <row r="257" spans="1:78">
      <c r="A257" s="633"/>
      <c r="B257" s="633"/>
      <c r="C257" s="633"/>
      <c r="D257" s="633"/>
      <c r="E257" s="633"/>
      <c r="F257" s="633"/>
      <c r="G257" s="633"/>
      <c r="H257" s="633"/>
      <c r="I257" s="633"/>
      <c r="J257" s="633"/>
      <c r="K257" s="240"/>
      <c r="L257" s="240"/>
      <c r="M257" s="240"/>
      <c r="N257" s="240"/>
      <c r="O257" s="240"/>
      <c r="P257" s="240"/>
      <c r="Q257" s="633"/>
      <c r="S257" s="633"/>
      <c r="T257" s="653"/>
      <c r="U257" s="633"/>
      <c r="V257" s="657"/>
      <c r="W257" s="655"/>
      <c r="X257" s="633"/>
      <c r="Y257" s="633"/>
      <c r="Z257" s="633"/>
      <c r="AA257" s="633"/>
      <c r="AB257" s="633"/>
      <c r="AC257" s="633"/>
      <c r="AD257" s="656"/>
      <c r="AE257" s="633"/>
      <c r="AF257" s="633"/>
      <c r="AG257" s="633"/>
      <c r="AH257" s="633"/>
      <c r="AI257" s="633"/>
      <c r="AJ257" s="656"/>
      <c r="AK257" s="633"/>
      <c r="AL257" s="633"/>
      <c r="AM257" s="633"/>
      <c r="AN257" s="633"/>
      <c r="AO257" s="633"/>
      <c r="AP257" s="656"/>
      <c r="AQ257" s="633"/>
      <c r="AR257" s="633"/>
      <c r="AS257" s="633"/>
      <c r="AT257" s="633"/>
      <c r="AU257" s="633"/>
      <c r="AV257" s="656"/>
      <c r="AW257" s="633"/>
      <c r="AX257" s="633"/>
      <c r="AY257" s="633"/>
      <c r="AZ257" s="633"/>
      <c r="BA257" s="633"/>
      <c r="BB257" s="656"/>
      <c r="BC257" s="633"/>
      <c r="BD257" s="633"/>
      <c r="BE257" s="633"/>
      <c r="BF257" s="633"/>
      <c r="BG257" s="633"/>
      <c r="BH257" s="656"/>
      <c r="BI257" s="633"/>
      <c r="BJ257" s="633"/>
      <c r="BK257" s="633"/>
      <c r="BL257" s="633"/>
      <c r="BM257" s="633"/>
      <c r="BN257" s="656"/>
      <c r="BO257" s="633"/>
      <c r="BP257" s="633"/>
      <c r="BQ257" s="633"/>
      <c r="BR257" s="633"/>
      <c r="BS257" s="633"/>
      <c r="BT257" s="656"/>
      <c r="BU257" s="633"/>
      <c r="BV257" s="633"/>
      <c r="BW257" s="633"/>
      <c r="BX257" s="633"/>
      <c r="BY257" s="633"/>
      <c r="BZ257" s="656"/>
    </row>
    <row r="258" spans="1:78">
      <c r="A258" s="633"/>
      <c r="B258" s="633"/>
      <c r="C258" s="633"/>
      <c r="D258" s="633"/>
      <c r="E258" s="633"/>
      <c r="F258" s="633"/>
      <c r="G258" s="633"/>
      <c r="H258" s="633"/>
      <c r="I258" s="633"/>
      <c r="J258" s="633"/>
      <c r="K258" s="240"/>
      <c r="L258" s="240"/>
      <c r="M258" s="240"/>
      <c r="N258" s="240"/>
      <c r="O258" s="240"/>
      <c r="P258" s="240"/>
      <c r="Q258" s="633"/>
      <c r="S258" s="633"/>
      <c r="T258" s="653"/>
      <c r="U258" s="633"/>
      <c r="V258" s="657"/>
      <c r="W258" s="655"/>
      <c r="X258" s="633"/>
      <c r="Y258" s="633"/>
      <c r="Z258" s="633"/>
      <c r="AA258" s="633"/>
      <c r="AB258" s="633"/>
      <c r="AC258" s="633"/>
      <c r="AD258" s="656"/>
      <c r="AE258" s="633"/>
      <c r="AF258" s="633"/>
      <c r="AG258" s="633"/>
      <c r="AH258" s="633"/>
      <c r="AI258" s="633"/>
      <c r="AJ258" s="656"/>
      <c r="AK258" s="633"/>
      <c r="AL258" s="633"/>
      <c r="AM258" s="633"/>
      <c r="AN258" s="633"/>
      <c r="AO258" s="633"/>
      <c r="AP258" s="656"/>
      <c r="AQ258" s="633"/>
      <c r="AR258" s="633"/>
      <c r="AS258" s="633"/>
      <c r="AT258" s="633"/>
      <c r="AU258" s="633"/>
      <c r="AV258" s="656"/>
      <c r="AW258" s="633"/>
      <c r="AX258" s="633"/>
      <c r="AY258" s="633"/>
      <c r="AZ258" s="633"/>
      <c r="BA258" s="633"/>
      <c r="BB258" s="656"/>
      <c r="BC258" s="633"/>
      <c r="BD258" s="633"/>
      <c r="BE258" s="633"/>
      <c r="BF258" s="633"/>
      <c r="BG258" s="633"/>
      <c r="BH258" s="656"/>
      <c r="BI258" s="633"/>
      <c r="BJ258" s="633"/>
      <c r="BK258" s="633"/>
      <c r="BL258" s="633"/>
      <c r="BM258" s="633"/>
      <c r="BN258" s="656"/>
      <c r="BO258" s="633"/>
      <c r="BP258" s="633"/>
      <c r="BQ258" s="633"/>
      <c r="BR258" s="633"/>
      <c r="BS258" s="633"/>
      <c r="BT258" s="656"/>
      <c r="BU258" s="633"/>
      <c r="BV258" s="633"/>
      <c r="BW258" s="633"/>
      <c r="BX258" s="633"/>
      <c r="BY258" s="633"/>
      <c r="BZ258" s="656"/>
    </row>
    <row r="259" spans="1:78">
      <c r="A259" s="633"/>
      <c r="B259" s="633"/>
      <c r="C259" s="633"/>
      <c r="D259" s="633"/>
      <c r="E259" s="633"/>
      <c r="F259" s="633"/>
      <c r="G259" s="633"/>
      <c r="H259" s="633"/>
      <c r="I259" s="633"/>
      <c r="J259" s="633"/>
      <c r="K259" s="240"/>
      <c r="L259" s="240"/>
      <c r="M259" s="240"/>
      <c r="N259" s="240"/>
      <c r="O259" s="240"/>
      <c r="P259" s="240"/>
      <c r="Q259" s="633"/>
      <c r="S259" s="633"/>
      <c r="T259" s="653"/>
      <c r="U259" s="633"/>
      <c r="V259" s="657"/>
      <c r="W259" s="655"/>
      <c r="X259" s="633"/>
      <c r="Y259" s="633"/>
      <c r="Z259" s="633"/>
      <c r="AA259" s="633"/>
      <c r="AB259" s="633"/>
      <c r="AC259" s="633"/>
      <c r="AD259" s="656"/>
      <c r="AE259" s="633"/>
      <c r="AF259" s="633"/>
      <c r="AG259" s="633"/>
      <c r="AH259" s="633"/>
      <c r="AI259" s="633"/>
      <c r="AJ259" s="656"/>
      <c r="AK259" s="633"/>
      <c r="AL259" s="633"/>
      <c r="AM259" s="633"/>
      <c r="AN259" s="633"/>
      <c r="AO259" s="633"/>
      <c r="AP259" s="656"/>
      <c r="AQ259" s="633"/>
      <c r="AR259" s="633"/>
      <c r="AS259" s="633"/>
      <c r="AT259" s="633"/>
      <c r="AU259" s="633"/>
      <c r="AV259" s="656"/>
      <c r="AW259" s="633"/>
      <c r="AX259" s="633"/>
      <c r="AY259" s="633"/>
      <c r="AZ259" s="633"/>
      <c r="BA259" s="633"/>
      <c r="BB259" s="656"/>
      <c r="BC259" s="633"/>
      <c r="BD259" s="633"/>
      <c r="BE259" s="633"/>
      <c r="BF259" s="633"/>
      <c r="BG259" s="633"/>
      <c r="BH259" s="656"/>
      <c r="BI259" s="633"/>
      <c r="BJ259" s="633"/>
      <c r="BK259" s="633"/>
      <c r="BL259" s="633"/>
      <c r="BM259" s="633"/>
      <c r="BN259" s="656"/>
      <c r="BO259" s="633"/>
      <c r="BP259" s="633"/>
      <c r="BQ259" s="633"/>
      <c r="BR259" s="633"/>
      <c r="BS259" s="633"/>
      <c r="BT259" s="656"/>
      <c r="BU259" s="633"/>
      <c r="BV259" s="633"/>
      <c r="BW259" s="633"/>
      <c r="BX259" s="633"/>
      <c r="BY259" s="633"/>
      <c r="BZ259" s="656"/>
    </row>
    <row r="260" spans="1:78">
      <c r="A260" s="633"/>
      <c r="B260" s="633"/>
      <c r="C260" s="633"/>
      <c r="D260" s="633"/>
      <c r="E260" s="633"/>
      <c r="F260" s="633"/>
      <c r="G260" s="633"/>
      <c r="H260" s="633"/>
      <c r="I260" s="633"/>
      <c r="J260" s="633"/>
      <c r="K260" s="240"/>
      <c r="L260" s="240"/>
      <c r="M260" s="240"/>
      <c r="N260" s="240"/>
      <c r="O260" s="240"/>
      <c r="P260" s="240"/>
      <c r="Q260" s="633"/>
      <c r="S260" s="633"/>
      <c r="T260" s="653"/>
      <c r="U260" s="633"/>
      <c r="V260" s="657"/>
      <c r="W260" s="655"/>
      <c r="X260" s="633"/>
      <c r="Y260" s="633"/>
      <c r="Z260" s="633"/>
      <c r="AA260" s="633"/>
      <c r="AB260" s="633"/>
      <c r="AC260" s="633"/>
      <c r="AD260" s="656"/>
      <c r="AE260" s="633"/>
      <c r="AF260" s="633"/>
      <c r="AG260" s="633"/>
      <c r="AH260" s="633"/>
      <c r="AI260" s="633"/>
      <c r="AJ260" s="656"/>
      <c r="AK260" s="633"/>
      <c r="AL260" s="633"/>
      <c r="AM260" s="633"/>
      <c r="AN260" s="633"/>
      <c r="AO260" s="633"/>
      <c r="AP260" s="656"/>
      <c r="AQ260" s="633"/>
      <c r="AR260" s="633"/>
      <c r="AS260" s="633"/>
      <c r="AT260" s="633"/>
      <c r="AU260" s="633"/>
      <c r="AV260" s="656"/>
      <c r="AW260" s="633"/>
      <c r="AX260" s="633"/>
      <c r="AY260" s="633"/>
      <c r="AZ260" s="633"/>
      <c r="BA260" s="633"/>
      <c r="BB260" s="656"/>
      <c r="BC260" s="633"/>
      <c r="BD260" s="633"/>
      <c r="BE260" s="633"/>
      <c r="BF260" s="633"/>
      <c r="BG260" s="633"/>
      <c r="BH260" s="656"/>
      <c r="BI260" s="633"/>
      <c r="BJ260" s="633"/>
      <c r="BK260" s="633"/>
      <c r="BL260" s="633"/>
      <c r="BM260" s="633"/>
      <c r="BN260" s="656"/>
      <c r="BO260" s="633"/>
      <c r="BP260" s="633"/>
      <c r="BQ260" s="633"/>
      <c r="BR260" s="633"/>
      <c r="BS260" s="633"/>
      <c r="BT260" s="656"/>
      <c r="BU260" s="633"/>
      <c r="BV260" s="633"/>
      <c r="BW260" s="633"/>
      <c r="BX260" s="633"/>
      <c r="BY260" s="633"/>
      <c r="BZ260" s="656"/>
    </row>
    <row r="261" spans="1:78">
      <c r="A261" s="633"/>
      <c r="B261" s="633"/>
      <c r="C261" s="633"/>
      <c r="D261" s="633"/>
      <c r="E261" s="633"/>
      <c r="F261" s="633"/>
      <c r="G261" s="633"/>
      <c r="H261" s="633"/>
      <c r="I261" s="633"/>
      <c r="J261" s="633"/>
      <c r="K261" s="240"/>
      <c r="L261" s="240"/>
      <c r="M261" s="240"/>
      <c r="N261" s="240"/>
      <c r="O261" s="240"/>
      <c r="P261" s="240"/>
      <c r="Q261" s="633"/>
      <c r="S261" s="633"/>
      <c r="T261" s="653"/>
      <c r="U261" s="633"/>
      <c r="V261" s="657"/>
      <c r="W261" s="655"/>
      <c r="X261" s="633"/>
      <c r="Y261" s="633"/>
      <c r="Z261" s="633"/>
      <c r="AA261" s="633"/>
      <c r="AB261" s="633"/>
      <c r="AC261" s="633"/>
      <c r="AD261" s="656"/>
      <c r="AE261" s="633"/>
      <c r="AF261" s="633"/>
      <c r="AG261" s="633"/>
      <c r="AH261" s="633"/>
      <c r="AI261" s="633"/>
      <c r="AJ261" s="656"/>
      <c r="AK261" s="633"/>
      <c r="AL261" s="633"/>
      <c r="AM261" s="633"/>
      <c r="AN261" s="633"/>
      <c r="AO261" s="633"/>
      <c r="AP261" s="656"/>
      <c r="AQ261" s="633"/>
      <c r="AR261" s="633"/>
      <c r="AS261" s="633"/>
      <c r="AT261" s="633"/>
      <c r="AU261" s="633"/>
      <c r="AV261" s="656"/>
      <c r="AW261" s="633"/>
      <c r="AX261" s="633"/>
      <c r="AY261" s="633"/>
      <c r="AZ261" s="633"/>
      <c r="BA261" s="633"/>
      <c r="BB261" s="656"/>
      <c r="BC261" s="633"/>
      <c r="BD261" s="633"/>
      <c r="BE261" s="633"/>
      <c r="BF261" s="633"/>
      <c r="BG261" s="633"/>
      <c r="BH261" s="656"/>
      <c r="BI261" s="633"/>
      <c r="BJ261" s="633"/>
      <c r="BK261" s="633"/>
      <c r="BL261" s="633"/>
      <c r="BM261" s="633"/>
      <c r="BN261" s="656"/>
      <c r="BO261" s="633"/>
      <c r="BP261" s="633"/>
      <c r="BQ261" s="633"/>
      <c r="BR261" s="633"/>
      <c r="BS261" s="633"/>
      <c r="BT261" s="656"/>
      <c r="BU261" s="633"/>
      <c r="BV261" s="633"/>
      <c r="BW261" s="633"/>
      <c r="BX261" s="633"/>
      <c r="BY261" s="633"/>
      <c r="BZ261" s="656"/>
    </row>
    <row r="262" spans="1:78">
      <c r="A262" s="633"/>
      <c r="B262" s="633"/>
      <c r="C262" s="633"/>
      <c r="D262" s="633"/>
      <c r="E262" s="633"/>
      <c r="F262" s="633"/>
      <c r="G262" s="633"/>
      <c r="H262" s="633"/>
      <c r="I262" s="633"/>
      <c r="J262" s="633"/>
      <c r="K262" s="240"/>
      <c r="L262" s="240"/>
      <c r="M262" s="240"/>
      <c r="N262" s="240"/>
      <c r="O262" s="240"/>
      <c r="P262" s="240"/>
      <c r="Q262" s="633"/>
      <c r="S262" s="633"/>
      <c r="T262" s="653"/>
      <c r="U262" s="633"/>
      <c r="V262" s="657"/>
      <c r="W262" s="655"/>
      <c r="X262" s="633"/>
      <c r="Y262" s="633"/>
      <c r="Z262" s="633"/>
      <c r="AA262" s="633"/>
      <c r="AB262" s="633"/>
      <c r="AC262" s="633"/>
      <c r="AD262" s="656"/>
      <c r="AE262" s="633"/>
      <c r="AF262" s="633"/>
      <c r="AG262" s="633"/>
      <c r="AH262" s="633"/>
      <c r="AI262" s="633"/>
      <c r="AJ262" s="656"/>
      <c r="AK262" s="633"/>
      <c r="AL262" s="633"/>
      <c r="AM262" s="633"/>
      <c r="AN262" s="633"/>
      <c r="AO262" s="633"/>
      <c r="AP262" s="656"/>
      <c r="AQ262" s="633"/>
      <c r="AR262" s="633"/>
      <c r="AS262" s="633"/>
      <c r="AT262" s="633"/>
      <c r="AU262" s="633"/>
      <c r="AV262" s="656"/>
      <c r="AW262" s="633"/>
      <c r="AX262" s="633"/>
      <c r="AY262" s="633"/>
      <c r="AZ262" s="633"/>
      <c r="BA262" s="633"/>
      <c r="BB262" s="656"/>
      <c r="BC262" s="633"/>
      <c r="BD262" s="633"/>
      <c r="BE262" s="633"/>
      <c r="BF262" s="633"/>
      <c r="BG262" s="633"/>
      <c r="BH262" s="656"/>
      <c r="BI262" s="633"/>
      <c r="BJ262" s="633"/>
      <c r="BK262" s="633"/>
      <c r="BL262" s="633"/>
      <c r="BM262" s="633"/>
      <c r="BN262" s="656"/>
      <c r="BO262" s="633"/>
      <c r="BP262" s="633"/>
      <c r="BQ262" s="633"/>
      <c r="BR262" s="633"/>
      <c r="BS262" s="633"/>
      <c r="BT262" s="656"/>
      <c r="BU262" s="633"/>
      <c r="BV262" s="633"/>
      <c r="BW262" s="633"/>
      <c r="BX262" s="633"/>
      <c r="BY262" s="633"/>
      <c r="BZ262" s="656"/>
    </row>
    <row r="263" spans="1:78">
      <c r="A263" s="633"/>
      <c r="B263" s="633"/>
      <c r="C263" s="633"/>
      <c r="D263" s="633"/>
      <c r="E263" s="633"/>
      <c r="F263" s="633"/>
      <c r="G263" s="633"/>
      <c r="H263" s="633"/>
      <c r="I263" s="633"/>
      <c r="J263" s="633"/>
      <c r="K263" s="240"/>
      <c r="L263" s="240"/>
      <c r="M263" s="240"/>
      <c r="N263" s="240"/>
      <c r="O263" s="240"/>
      <c r="P263" s="240"/>
      <c r="Q263" s="633"/>
      <c r="S263" s="633"/>
      <c r="T263" s="653"/>
      <c r="U263" s="633"/>
      <c r="V263" s="657"/>
      <c r="W263" s="655"/>
      <c r="X263" s="633"/>
      <c r="Y263" s="633"/>
      <c r="Z263" s="633"/>
      <c r="AA263" s="633"/>
      <c r="AB263" s="633"/>
      <c r="AC263" s="633"/>
      <c r="AD263" s="656"/>
      <c r="AE263" s="633"/>
      <c r="AF263" s="633"/>
      <c r="AG263" s="633"/>
      <c r="AH263" s="633"/>
      <c r="AI263" s="633"/>
      <c r="AJ263" s="656"/>
      <c r="AK263" s="633"/>
      <c r="AL263" s="633"/>
      <c r="AM263" s="633"/>
      <c r="AN263" s="633"/>
      <c r="AO263" s="633"/>
      <c r="AP263" s="656"/>
      <c r="AQ263" s="633"/>
      <c r="AR263" s="633"/>
      <c r="AS263" s="633"/>
      <c r="AT263" s="633"/>
      <c r="AU263" s="633"/>
      <c r="AV263" s="656"/>
      <c r="AW263" s="633"/>
      <c r="AX263" s="633"/>
      <c r="AY263" s="633"/>
      <c r="AZ263" s="633"/>
      <c r="BA263" s="633"/>
      <c r="BB263" s="656"/>
      <c r="BC263" s="633"/>
      <c r="BD263" s="633"/>
      <c r="BE263" s="633"/>
      <c r="BF263" s="633"/>
      <c r="BG263" s="633"/>
      <c r="BH263" s="656"/>
      <c r="BI263" s="633"/>
      <c r="BJ263" s="633"/>
      <c r="BK263" s="633"/>
      <c r="BL263" s="633"/>
      <c r="BM263" s="633"/>
      <c r="BN263" s="656"/>
      <c r="BO263" s="633"/>
      <c r="BP263" s="633"/>
      <c r="BQ263" s="633"/>
      <c r="BR263" s="633"/>
      <c r="BS263" s="633"/>
      <c r="BT263" s="656"/>
      <c r="BU263" s="633"/>
      <c r="BV263" s="633"/>
      <c r="BW263" s="633"/>
      <c r="BX263" s="633"/>
      <c r="BY263" s="633"/>
      <c r="BZ263" s="656"/>
    </row>
    <row r="264" spans="1:78">
      <c r="A264" s="633"/>
      <c r="B264" s="633"/>
      <c r="C264" s="633"/>
      <c r="D264" s="633"/>
      <c r="E264" s="633"/>
      <c r="F264" s="633"/>
      <c r="G264" s="633"/>
      <c r="H264" s="633"/>
      <c r="I264" s="633"/>
      <c r="J264" s="633"/>
      <c r="K264" s="240"/>
      <c r="L264" s="240"/>
      <c r="M264" s="240"/>
      <c r="N264" s="240"/>
      <c r="O264" s="240"/>
      <c r="P264" s="240"/>
      <c r="Q264" s="633"/>
      <c r="S264" s="633"/>
      <c r="T264" s="653"/>
      <c r="U264" s="633"/>
      <c r="V264" s="657"/>
      <c r="W264" s="655"/>
      <c r="X264" s="633"/>
      <c r="Y264" s="633"/>
      <c r="Z264" s="633"/>
      <c r="AA264" s="633"/>
      <c r="AB264" s="633"/>
      <c r="AC264" s="633"/>
      <c r="AD264" s="656"/>
      <c r="AE264" s="633"/>
      <c r="AF264" s="633"/>
      <c r="AG264" s="633"/>
      <c r="AH264" s="633"/>
      <c r="AI264" s="633"/>
      <c r="AJ264" s="656"/>
      <c r="AK264" s="633"/>
      <c r="AL264" s="633"/>
      <c r="AM264" s="633"/>
      <c r="AN264" s="633"/>
      <c r="AO264" s="633"/>
      <c r="AP264" s="656"/>
      <c r="AQ264" s="633"/>
      <c r="AR264" s="633"/>
      <c r="AS264" s="633"/>
      <c r="AT264" s="633"/>
      <c r="AU264" s="633"/>
      <c r="AV264" s="656"/>
      <c r="AW264" s="633"/>
      <c r="AX264" s="633"/>
      <c r="AY264" s="633"/>
      <c r="AZ264" s="633"/>
      <c r="BA264" s="633"/>
      <c r="BB264" s="656"/>
      <c r="BC264" s="633"/>
      <c r="BD264" s="633"/>
      <c r="BE264" s="633"/>
      <c r="BF264" s="633"/>
      <c r="BG264" s="633"/>
      <c r="BH264" s="656"/>
      <c r="BI264" s="633"/>
      <c r="BJ264" s="633"/>
      <c r="BK264" s="633"/>
      <c r="BL264" s="633"/>
      <c r="BM264" s="633"/>
      <c r="BN264" s="656"/>
      <c r="BO264" s="633"/>
      <c r="BP264" s="633"/>
      <c r="BQ264" s="633"/>
      <c r="BR264" s="633"/>
      <c r="BS264" s="633"/>
      <c r="BT264" s="656"/>
      <c r="BU264" s="633"/>
      <c r="BV264" s="633"/>
      <c r="BW264" s="633"/>
      <c r="BX264" s="633"/>
      <c r="BY264" s="633"/>
      <c r="BZ264" s="656"/>
    </row>
    <row r="265" spans="1:78">
      <c r="A265" s="633"/>
      <c r="B265" s="633"/>
      <c r="C265" s="633"/>
      <c r="D265" s="633"/>
      <c r="E265" s="633"/>
      <c r="F265" s="633"/>
      <c r="G265" s="633"/>
      <c r="H265" s="633"/>
      <c r="I265" s="633"/>
      <c r="J265" s="633"/>
      <c r="K265" s="240"/>
      <c r="L265" s="240"/>
      <c r="M265" s="240"/>
      <c r="N265" s="240"/>
      <c r="O265" s="240"/>
      <c r="P265" s="240"/>
      <c r="Q265" s="633"/>
      <c r="S265" s="633"/>
      <c r="T265" s="653"/>
      <c r="U265" s="633"/>
      <c r="V265" s="657"/>
      <c r="W265" s="655"/>
      <c r="X265" s="633"/>
      <c r="Y265" s="633"/>
      <c r="Z265" s="633"/>
      <c r="AA265" s="633"/>
      <c r="AB265" s="633"/>
      <c r="AC265" s="633"/>
      <c r="AD265" s="633"/>
      <c r="AE265" s="633"/>
      <c r="AF265" s="633"/>
      <c r="AG265" s="633"/>
      <c r="AH265" s="633"/>
      <c r="AI265" s="633"/>
      <c r="AJ265" s="633"/>
      <c r="AK265" s="633"/>
      <c r="AL265" s="633"/>
      <c r="AM265" s="633"/>
      <c r="AN265" s="633"/>
      <c r="AO265" s="633"/>
      <c r="AP265" s="633"/>
      <c r="AQ265" s="633"/>
      <c r="AR265" s="633"/>
      <c r="AS265" s="633"/>
      <c r="AT265" s="633"/>
      <c r="AU265" s="633"/>
      <c r="AV265" s="633"/>
      <c r="AW265" s="633"/>
      <c r="AX265" s="633"/>
      <c r="AY265" s="633"/>
      <c r="AZ265" s="633"/>
      <c r="BA265" s="633"/>
      <c r="BB265" s="633"/>
      <c r="BC265" s="633"/>
      <c r="BD265" s="633"/>
      <c r="BE265" s="633"/>
      <c r="BF265" s="633"/>
      <c r="BG265" s="633"/>
      <c r="BH265" s="633"/>
      <c r="BI265" s="633"/>
      <c r="BJ265" s="633"/>
      <c r="BK265" s="633"/>
      <c r="BL265" s="633"/>
      <c r="BM265" s="633"/>
      <c r="BN265" s="633"/>
      <c r="BO265" s="633"/>
      <c r="BP265" s="633"/>
      <c r="BQ265" s="633"/>
      <c r="BR265" s="633"/>
      <c r="BS265" s="633"/>
      <c r="BT265" s="633"/>
      <c r="BU265" s="633"/>
      <c r="BV265" s="633"/>
      <c r="BW265" s="633"/>
      <c r="BX265" s="633"/>
      <c r="BY265" s="633"/>
      <c r="BZ265" s="633"/>
    </row>
    <row r="266" spans="1:78">
      <c r="A266" s="633"/>
      <c r="B266" s="633"/>
      <c r="C266" s="633"/>
      <c r="D266" s="633"/>
      <c r="E266" s="633"/>
      <c r="F266" s="633"/>
      <c r="G266" s="633"/>
      <c r="H266" s="633"/>
      <c r="I266" s="633"/>
      <c r="J266" s="633"/>
      <c r="K266" s="240"/>
      <c r="L266" s="240"/>
      <c r="M266" s="240"/>
      <c r="N266" s="240"/>
      <c r="O266" s="240"/>
      <c r="P266" s="240"/>
      <c r="Q266" s="633"/>
      <c r="S266" s="633"/>
      <c r="T266" s="653"/>
      <c r="U266" s="633"/>
      <c r="V266" s="657"/>
      <c r="W266" s="655"/>
      <c r="X266" s="633"/>
      <c r="Y266" s="633"/>
      <c r="Z266" s="633"/>
      <c r="AA266" s="633"/>
      <c r="AB266" s="633"/>
      <c r="AC266" s="633"/>
      <c r="AD266" s="633"/>
      <c r="AE266" s="633"/>
      <c r="AF266" s="633"/>
      <c r="AG266" s="633"/>
      <c r="AH266" s="633"/>
      <c r="AI266" s="633"/>
      <c r="AJ266" s="633"/>
      <c r="AK266" s="633"/>
      <c r="AL266" s="633"/>
      <c r="AM266" s="633"/>
      <c r="AN266" s="633"/>
      <c r="AO266" s="633"/>
      <c r="AP266" s="633"/>
      <c r="AQ266" s="633"/>
      <c r="AR266" s="633"/>
      <c r="AS266" s="633"/>
      <c r="AT266" s="633"/>
      <c r="AU266" s="633"/>
      <c r="AV266" s="633"/>
      <c r="AW266" s="633"/>
      <c r="AX266" s="633"/>
      <c r="AY266" s="633"/>
      <c r="AZ266" s="633"/>
      <c r="BA266" s="633"/>
      <c r="BB266" s="633"/>
      <c r="BC266" s="633"/>
      <c r="BD266" s="633"/>
      <c r="BE266" s="633"/>
      <c r="BF266" s="633"/>
      <c r="BG266" s="633"/>
      <c r="BH266" s="633"/>
      <c r="BI266" s="633"/>
      <c r="BJ266" s="633"/>
      <c r="BK266" s="633"/>
      <c r="BL266" s="633"/>
      <c r="BM266" s="633"/>
      <c r="BN266" s="633"/>
      <c r="BO266" s="633"/>
      <c r="BP266" s="633"/>
      <c r="BQ266" s="633"/>
      <c r="BR266" s="633"/>
      <c r="BS266" s="633"/>
      <c r="BT266" s="633"/>
      <c r="BU266" s="633"/>
      <c r="BV266" s="633"/>
      <c r="BW266" s="633"/>
      <c r="BX266" s="633"/>
      <c r="BY266" s="633"/>
      <c r="BZ266" s="633"/>
    </row>
    <row r="267" spans="1:78">
      <c r="A267" s="633"/>
      <c r="B267" s="633"/>
      <c r="C267" s="633"/>
      <c r="D267" s="633"/>
      <c r="E267" s="633"/>
      <c r="F267" s="633"/>
      <c r="G267" s="633"/>
      <c r="H267" s="633"/>
      <c r="I267" s="633"/>
      <c r="J267" s="633"/>
      <c r="K267" s="240"/>
      <c r="L267" s="240"/>
      <c r="M267" s="240"/>
      <c r="N267" s="240"/>
      <c r="O267" s="240"/>
      <c r="P267" s="240"/>
      <c r="Q267" s="633"/>
      <c r="S267" s="633"/>
      <c r="T267" s="653"/>
      <c r="U267" s="633"/>
      <c r="V267" s="657"/>
      <c r="W267" s="655"/>
      <c r="X267" s="633"/>
      <c r="Y267" s="633"/>
      <c r="Z267" s="633"/>
      <c r="AA267" s="633"/>
      <c r="AB267" s="633"/>
      <c r="AC267" s="633"/>
      <c r="AD267" s="633"/>
      <c r="AE267" s="633"/>
      <c r="AF267" s="633"/>
      <c r="AG267" s="633"/>
      <c r="AH267" s="633"/>
      <c r="AI267" s="633"/>
      <c r="AJ267" s="633"/>
      <c r="AK267" s="633"/>
      <c r="AL267" s="633"/>
      <c r="AM267" s="633"/>
      <c r="AN267" s="633"/>
      <c r="AO267" s="633"/>
      <c r="AP267" s="633"/>
      <c r="AQ267" s="633"/>
      <c r="AR267" s="633"/>
      <c r="AS267" s="633"/>
      <c r="AT267" s="633"/>
      <c r="AU267" s="633"/>
      <c r="AV267" s="633"/>
      <c r="AW267" s="633"/>
      <c r="AX267" s="633"/>
      <c r="AY267" s="633"/>
      <c r="AZ267" s="633"/>
      <c r="BA267" s="633"/>
      <c r="BB267" s="633"/>
      <c r="BC267" s="633"/>
      <c r="BD267" s="633"/>
      <c r="BE267" s="633"/>
      <c r="BF267" s="633"/>
      <c r="BG267" s="633"/>
      <c r="BH267" s="633"/>
      <c r="BI267" s="633"/>
      <c r="BJ267" s="633"/>
      <c r="BK267" s="633"/>
      <c r="BL267" s="633"/>
      <c r="BM267" s="633"/>
      <c r="BN267" s="633"/>
      <c r="BO267" s="633"/>
      <c r="BP267" s="633"/>
      <c r="BQ267" s="633"/>
      <c r="BR267" s="633"/>
      <c r="BS267" s="633"/>
      <c r="BT267" s="633"/>
      <c r="BU267" s="633"/>
      <c r="BV267" s="633"/>
      <c r="BW267" s="633"/>
      <c r="BX267" s="633"/>
      <c r="BY267" s="633"/>
      <c r="BZ267" s="633"/>
    </row>
    <row r="268" spans="1:78">
      <c r="A268" s="633"/>
      <c r="B268" s="633"/>
      <c r="C268" s="633"/>
      <c r="D268" s="633"/>
      <c r="E268" s="633"/>
      <c r="F268" s="633"/>
      <c r="G268" s="633"/>
      <c r="H268" s="633"/>
      <c r="I268" s="633"/>
      <c r="J268" s="633"/>
      <c r="K268" s="240"/>
      <c r="L268" s="240"/>
      <c r="M268" s="240"/>
      <c r="N268" s="240"/>
      <c r="O268" s="240"/>
      <c r="P268" s="240"/>
      <c r="Q268" s="633"/>
      <c r="S268" s="633"/>
      <c r="T268" s="653"/>
      <c r="U268" s="633"/>
      <c r="V268" s="657"/>
      <c r="W268" s="655"/>
      <c r="X268" s="633"/>
      <c r="Y268" s="633"/>
      <c r="Z268" s="633"/>
      <c r="AA268" s="633"/>
      <c r="AB268" s="633"/>
      <c r="AC268" s="633"/>
      <c r="AD268" s="633"/>
      <c r="AE268" s="633"/>
      <c r="AF268" s="633"/>
      <c r="AG268" s="633"/>
      <c r="AH268" s="633"/>
      <c r="AI268" s="633"/>
      <c r="AJ268" s="633"/>
      <c r="AK268" s="633"/>
      <c r="AL268" s="633"/>
      <c r="AM268" s="633"/>
      <c r="AN268" s="633"/>
      <c r="AO268" s="633"/>
      <c r="AP268" s="633"/>
      <c r="AQ268" s="633"/>
      <c r="AR268" s="633"/>
      <c r="AS268" s="633"/>
      <c r="AT268" s="633"/>
      <c r="AU268" s="633"/>
      <c r="AV268" s="633"/>
      <c r="AW268" s="633"/>
      <c r="AX268" s="633"/>
      <c r="AY268" s="633"/>
      <c r="AZ268" s="633"/>
      <c r="BA268" s="633"/>
      <c r="BB268" s="633"/>
      <c r="BC268" s="633"/>
      <c r="BD268" s="633"/>
      <c r="BE268" s="633"/>
      <c r="BF268" s="633"/>
      <c r="BG268" s="633"/>
      <c r="BH268" s="633"/>
      <c r="BI268" s="633"/>
      <c r="BJ268" s="633"/>
      <c r="BK268" s="633"/>
      <c r="BL268" s="633"/>
      <c r="BM268" s="633"/>
      <c r="BN268" s="633"/>
      <c r="BO268" s="633"/>
      <c r="BP268" s="633"/>
      <c r="BQ268" s="633"/>
      <c r="BR268" s="633"/>
      <c r="BS268" s="633"/>
      <c r="BT268" s="633"/>
      <c r="BU268" s="633"/>
      <c r="BV268" s="633"/>
      <c r="BW268" s="633"/>
      <c r="BX268" s="633"/>
      <c r="BY268" s="633"/>
      <c r="BZ268" s="633"/>
    </row>
    <row r="269" spans="1:78">
      <c r="A269" s="633"/>
      <c r="B269" s="633"/>
      <c r="C269" s="633"/>
      <c r="D269" s="633"/>
      <c r="E269" s="633"/>
      <c r="F269" s="633"/>
      <c r="G269" s="633"/>
      <c r="H269" s="633"/>
      <c r="I269" s="633"/>
      <c r="J269" s="633"/>
      <c r="K269" s="240"/>
      <c r="L269" s="240"/>
      <c r="M269" s="240"/>
      <c r="N269" s="240"/>
      <c r="O269" s="240"/>
      <c r="P269" s="240"/>
      <c r="Q269" s="633"/>
      <c r="S269" s="633"/>
      <c r="T269" s="653"/>
      <c r="U269" s="633"/>
      <c r="V269" s="657"/>
      <c r="W269" s="655"/>
      <c r="X269" s="633"/>
      <c r="Y269" s="633"/>
      <c r="Z269" s="633"/>
      <c r="AA269" s="633"/>
      <c r="AB269" s="633"/>
      <c r="AC269" s="633"/>
      <c r="AD269" s="633"/>
      <c r="AE269" s="633"/>
      <c r="AF269" s="633"/>
      <c r="AG269" s="633"/>
      <c r="AH269" s="633"/>
      <c r="AI269" s="633"/>
      <c r="AJ269" s="633"/>
      <c r="AK269" s="633"/>
      <c r="AL269" s="633"/>
      <c r="AM269" s="633"/>
      <c r="AN269" s="633"/>
      <c r="AO269" s="633"/>
      <c r="AP269" s="633"/>
      <c r="AQ269" s="633"/>
      <c r="AR269" s="633"/>
      <c r="AS269" s="633"/>
      <c r="AT269" s="633"/>
      <c r="AU269" s="633"/>
      <c r="AV269" s="633"/>
      <c r="AW269" s="633"/>
      <c r="AX269" s="633"/>
      <c r="AY269" s="633"/>
      <c r="AZ269" s="633"/>
      <c r="BA269" s="633"/>
      <c r="BB269" s="633"/>
      <c r="BC269" s="633"/>
      <c r="BD269" s="633"/>
      <c r="BE269" s="633"/>
      <c r="BF269" s="633"/>
      <c r="BG269" s="633"/>
      <c r="BH269" s="633"/>
      <c r="BI269" s="633"/>
      <c r="BJ269" s="633"/>
      <c r="BK269" s="633"/>
      <c r="BL269" s="633"/>
      <c r="BM269" s="633"/>
      <c r="BN269" s="633"/>
      <c r="BO269" s="633"/>
      <c r="BP269" s="633"/>
      <c r="BQ269" s="633"/>
      <c r="BR269" s="633"/>
      <c r="BS269" s="633"/>
      <c r="BT269" s="633"/>
      <c r="BU269" s="633"/>
      <c r="BV269" s="633"/>
      <c r="BW269" s="633"/>
      <c r="BX269" s="633"/>
      <c r="BY269" s="633"/>
      <c r="BZ269" s="633"/>
    </row>
    <row r="270" spans="1:78">
      <c r="A270" s="633"/>
      <c r="B270" s="633"/>
      <c r="C270" s="633"/>
      <c r="D270" s="633"/>
      <c r="E270" s="633"/>
      <c r="F270" s="633"/>
      <c r="G270" s="633"/>
      <c r="H270" s="633"/>
      <c r="I270" s="633"/>
      <c r="J270" s="633"/>
      <c r="K270" s="240"/>
      <c r="L270" s="240"/>
      <c r="M270" s="240"/>
      <c r="N270" s="240"/>
      <c r="O270" s="240"/>
      <c r="P270" s="240"/>
      <c r="Q270" s="633"/>
      <c r="S270" s="633"/>
      <c r="T270" s="653"/>
      <c r="U270" s="633"/>
      <c r="V270" s="657"/>
      <c r="W270" s="655"/>
      <c r="X270" s="633"/>
      <c r="Y270" s="633"/>
      <c r="Z270" s="633"/>
      <c r="AA270" s="633"/>
      <c r="AB270" s="633"/>
      <c r="AC270" s="633"/>
      <c r="AD270" s="633"/>
      <c r="AE270" s="633"/>
      <c r="AF270" s="633"/>
      <c r="AG270" s="633"/>
      <c r="AH270" s="633"/>
      <c r="AI270" s="633"/>
      <c r="AJ270" s="633"/>
      <c r="AK270" s="633"/>
      <c r="AL270" s="633"/>
      <c r="AM270" s="633"/>
      <c r="AN270" s="633"/>
      <c r="AO270" s="633"/>
      <c r="AP270" s="633"/>
      <c r="AQ270" s="633"/>
      <c r="AR270" s="633"/>
      <c r="AS270" s="633"/>
      <c r="AT270" s="633"/>
      <c r="AU270" s="633"/>
      <c r="AV270" s="633"/>
      <c r="AW270" s="633"/>
      <c r="AX270" s="633"/>
      <c r="AY270" s="633"/>
      <c r="AZ270" s="633"/>
      <c r="BA270" s="633"/>
      <c r="BB270" s="633"/>
      <c r="BC270" s="633"/>
      <c r="BD270" s="633"/>
      <c r="BE270" s="633"/>
      <c r="BF270" s="633"/>
      <c r="BG270" s="633"/>
      <c r="BH270" s="633"/>
      <c r="BI270" s="633"/>
      <c r="BJ270" s="633"/>
      <c r="BK270" s="633"/>
      <c r="BL270" s="633"/>
      <c r="BM270" s="633"/>
      <c r="BN270" s="633"/>
      <c r="BO270" s="633"/>
      <c r="BP270" s="633"/>
      <c r="BQ270" s="633"/>
      <c r="BR270" s="633"/>
      <c r="BS270" s="633"/>
      <c r="BT270" s="633"/>
      <c r="BU270" s="633"/>
      <c r="BV270" s="633"/>
      <c r="BW270" s="633"/>
      <c r="BX270" s="633"/>
      <c r="BY270" s="633"/>
      <c r="BZ270" s="633"/>
    </row>
    <row r="271" spans="1:78">
      <c r="A271" s="633"/>
      <c r="B271" s="633"/>
      <c r="C271" s="633"/>
      <c r="D271" s="633"/>
      <c r="E271" s="633"/>
      <c r="F271" s="633"/>
      <c r="G271" s="633"/>
      <c r="H271" s="633"/>
      <c r="I271" s="633"/>
      <c r="J271" s="633"/>
      <c r="K271" s="240"/>
      <c r="L271" s="240"/>
      <c r="M271" s="240"/>
      <c r="N271" s="240"/>
      <c r="O271" s="240"/>
      <c r="P271" s="240"/>
      <c r="Q271" s="633"/>
      <c r="S271" s="633"/>
      <c r="T271" s="653"/>
      <c r="U271" s="633"/>
      <c r="V271" s="657"/>
      <c r="W271" s="655"/>
      <c r="X271" s="633"/>
      <c r="Y271" s="633"/>
      <c r="Z271" s="633"/>
      <c r="AA271" s="633"/>
      <c r="AB271" s="633"/>
      <c r="AC271" s="633"/>
      <c r="AD271" s="633"/>
      <c r="AE271" s="633"/>
      <c r="AF271" s="633"/>
      <c r="AG271" s="633"/>
      <c r="AH271" s="633"/>
      <c r="AI271" s="633"/>
      <c r="AJ271" s="633"/>
      <c r="AK271" s="633"/>
      <c r="AL271" s="633"/>
      <c r="AM271" s="633"/>
      <c r="AN271" s="633"/>
      <c r="AO271" s="633"/>
      <c r="AP271" s="633"/>
      <c r="AQ271" s="633"/>
      <c r="AR271" s="633"/>
      <c r="AS271" s="633"/>
      <c r="AT271" s="633"/>
      <c r="AU271" s="633"/>
      <c r="AV271" s="633"/>
      <c r="AW271" s="633"/>
      <c r="AX271" s="633"/>
      <c r="AY271" s="633"/>
      <c r="AZ271" s="633"/>
      <c r="BA271" s="633"/>
      <c r="BB271" s="633"/>
      <c r="BC271" s="633"/>
      <c r="BD271" s="633"/>
      <c r="BE271" s="633"/>
      <c r="BF271" s="633"/>
      <c r="BG271" s="633"/>
      <c r="BH271" s="633"/>
      <c r="BI271" s="633"/>
      <c r="BJ271" s="633"/>
      <c r="BK271" s="633"/>
      <c r="BL271" s="633"/>
      <c r="BM271" s="633"/>
      <c r="BN271" s="633"/>
      <c r="BO271" s="633"/>
      <c r="BP271" s="633"/>
      <c r="BQ271" s="633"/>
      <c r="BR271" s="633"/>
      <c r="BS271" s="633"/>
      <c r="BT271" s="633"/>
      <c r="BU271" s="633"/>
      <c r="BV271" s="633"/>
      <c r="BW271" s="633"/>
      <c r="BX271" s="633"/>
      <c r="BY271" s="633"/>
      <c r="BZ271" s="633"/>
    </row>
    <row r="272" spans="1:78">
      <c r="A272" s="633"/>
      <c r="B272" s="633"/>
      <c r="C272" s="633"/>
      <c r="D272" s="633"/>
      <c r="E272" s="633"/>
      <c r="F272" s="633"/>
      <c r="G272" s="633"/>
      <c r="H272" s="633"/>
      <c r="I272" s="633"/>
      <c r="J272" s="633"/>
      <c r="K272" s="240"/>
      <c r="L272" s="240"/>
      <c r="M272" s="240"/>
      <c r="N272" s="240"/>
      <c r="O272" s="240"/>
      <c r="P272" s="240"/>
      <c r="Q272" s="633"/>
      <c r="S272" s="633"/>
      <c r="T272" s="653"/>
      <c r="U272" s="633"/>
      <c r="V272" s="657"/>
      <c r="W272" s="655"/>
      <c r="X272" s="633"/>
      <c r="Y272" s="633"/>
      <c r="Z272" s="633"/>
      <c r="AA272" s="633"/>
      <c r="AB272" s="633"/>
      <c r="AC272" s="633"/>
      <c r="AD272" s="633"/>
      <c r="AE272" s="633"/>
      <c r="AF272" s="633"/>
      <c r="AG272" s="633"/>
      <c r="AH272" s="633"/>
      <c r="AI272" s="633"/>
      <c r="AJ272" s="633"/>
      <c r="AK272" s="633"/>
      <c r="AL272" s="633"/>
      <c r="AM272" s="633"/>
      <c r="AN272" s="633"/>
      <c r="AO272" s="633"/>
      <c r="AP272" s="633"/>
      <c r="AQ272" s="633"/>
      <c r="AR272" s="633"/>
      <c r="AS272" s="633"/>
      <c r="AT272" s="633"/>
      <c r="AU272" s="633"/>
      <c r="AV272" s="633"/>
      <c r="AW272" s="633"/>
      <c r="AX272" s="633"/>
      <c r="AY272" s="633"/>
      <c r="AZ272" s="633"/>
      <c r="BA272" s="633"/>
      <c r="BB272" s="633"/>
      <c r="BC272" s="633"/>
      <c r="BD272" s="633"/>
      <c r="BE272" s="633"/>
      <c r="BF272" s="633"/>
      <c r="BG272" s="633"/>
      <c r="BH272" s="633"/>
      <c r="BI272" s="633"/>
      <c r="BJ272" s="633"/>
      <c r="BK272" s="633"/>
      <c r="BL272" s="633"/>
      <c r="BM272" s="633"/>
      <c r="BN272" s="633"/>
      <c r="BO272" s="633"/>
      <c r="BP272" s="633"/>
      <c r="BQ272" s="633"/>
      <c r="BR272" s="633"/>
      <c r="BS272" s="633"/>
      <c r="BT272" s="633"/>
      <c r="BU272" s="633"/>
      <c r="BV272" s="633"/>
      <c r="BW272" s="633"/>
      <c r="BX272" s="633"/>
      <c r="BY272" s="633"/>
      <c r="BZ272" s="633"/>
    </row>
    <row r="273" spans="1:78">
      <c r="A273" s="633"/>
      <c r="B273" s="633"/>
      <c r="C273" s="633"/>
      <c r="D273" s="633"/>
      <c r="E273" s="633"/>
      <c r="F273" s="633"/>
      <c r="G273" s="633"/>
      <c r="H273" s="633"/>
      <c r="I273" s="633"/>
      <c r="J273" s="633"/>
      <c r="K273" s="240"/>
      <c r="L273" s="240"/>
      <c r="M273" s="240"/>
      <c r="N273" s="240"/>
      <c r="O273" s="240"/>
      <c r="P273" s="240"/>
      <c r="Q273" s="633"/>
      <c r="S273" s="633"/>
      <c r="T273" s="653"/>
      <c r="U273" s="633"/>
      <c r="V273" s="657"/>
      <c r="W273" s="655"/>
      <c r="X273" s="633"/>
      <c r="Y273" s="633"/>
      <c r="Z273" s="633"/>
      <c r="AA273" s="633"/>
      <c r="AB273" s="633"/>
      <c r="AC273" s="633"/>
      <c r="AD273" s="633"/>
      <c r="AE273" s="633"/>
      <c r="AF273" s="633"/>
      <c r="AG273" s="633"/>
      <c r="AH273" s="633"/>
      <c r="AI273" s="633"/>
      <c r="AJ273" s="633"/>
      <c r="AK273" s="633"/>
      <c r="AL273" s="633"/>
      <c r="AM273" s="633"/>
      <c r="AN273" s="633"/>
      <c r="AO273" s="633"/>
      <c r="AP273" s="633"/>
      <c r="AQ273" s="633"/>
      <c r="AR273" s="633"/>
      <c r="AS273" s="633"/>
      <c r="AT273" s="633"/>
      <c r="AU273" s="633"/>
      <c r="AV273" s="633"/>
      <c r="AW273" s="633"/>
      <c r="AX273" s="633"/>
      <c r="AY273" s="633"/>
      <c r="AZ273" s="633"/>
      <c r="BA273" s="633"/>
      <c r="BB273" s="633"/>
      <c r="BC273" s="633"/>
      <c r="BD273" s="633"/>
      <c r="BE273" s="633"/>
      <c r="BF273" s="633"/>
      <c r="BG273" s="633"/>
      <c r="BH273" s="633"/>
      <c r="BI273" s="633"/>
      <c r="BJ273" s="633"/>
      <c r="BK273" s="633"/>
      <c r="BL273" s="633"/>
      <c r="BM273" s="633"/>
      <c r="BN273" s="633"/>
      <c r="BO273" s="633"/>
      <c r="BP273" s="633"/>
      <c r="BQ273" s="633"/>
      <c r="BR273" s="633"/>
      <c r="BS273" s="633"/>
      <c r="BT273" s="633"/>
      <c r="BU273" s="633"/>
      <c r="BV273" s="633"/>
      <c r="BW273" s="633"/>
      <c r="BX273" s="633"/>
      <c r="BY273" s="633"/>
      <c r="BZ273" s="633"/>
    </row>
    <row r="274" spans="1:78">
      <c r="A274" s="633"/>
      <c r="B274" s="633"/>
      <c r="C274" s="633"/>
      <c r="D274" s="633"/>
      <c r="E274" s="633"/>
      <c r="F274" s="633"/>
      <c r="G274" s="633"/>
      <c r="H274" s="633"/>
      <c r="I274" s="633"/>
      <c r="J274" s="633"/>
      <c r="K274" s="240"/>
      <c r="L274" s="240"/>
      <c r="M274" s="240"/>
      <c r="N274" s="240"/>
      <c r="O274" s="240"/>
      <c r="P274" s="240"/>
      <c r="Q274" s="633"/>
      <c r="S274" s="633"/>
      <c r="T274" s="653"/>
      <c r="U274" s="633"/>
      <c r="V274" s="657"/>
      <c r="W274" s="655"/>
      <c r="X274" s="633"/>
      <c r="Y274" s="633"/>
      <c r="Z274" s="633"/>
      <c r="AA274" s="633"/>
      <c r="AB274" s="633"/>
      <c r="AC274" s="633"/>
      <c r="AD274" s="633"/>
      <c r="AE274" s="633"/>
      <c r="AF274" s="633"/>
      <c r="AG274" s="633"/>
      <c r="AH274" s="633"/>
      <c r="AI274" s="633"/>
      <c r="AJ274" s="633"/>
      <c r="AK274" s="633"/>
      <c r="AL274" s="633"/>
      <c r="AM274" s="633"/>
      <c r="AN274" s="633"/>
      <c r="AO274" s="633"/>
      <c r="AP274" s="633"/>
      <c r="AQ274" s="633"/>
      <c r="AR274" s="633"/>
      <c r="AS274" s="633"/>
      <c r="AT274" s="633"/>
      <c r="AU274" s="633"/>
      <c r="AV274" s="633"/>
      <c r="AW274" s="633"/>
      <c r="AX274" s="633"/>
      <c r="AY274" s="633"/>
      <c r="AZ274" s="633"/>
      <c r="BA274" s="633"/>
      <c r="BB274" s="633"/>
      <c r="BC274" s="633"/>
      <c r="BD274" s="633"/>
      <c r="BE274" s="633"/>
      <c r="BF274" s="633"/>
      <c r="BG274" s="633"/>
      <c r="BH274" s="633"/>
      <c r="BI274" s="633"/>
      <c r="BJ274" s="633"/>
      <c r="BK274" s="633"/>
      <c r="BL274" s="633"/>
      <c r="BM274" s="633"/>
      <c r="BN274" s="633"/>
      <c r="BO274" s="633"/>
      <c r="BP274" s="633"/>
      <c r="BQ274" s="633"/>
      <c r="BR274" s="633"/>
      <c r="BS274" s="633"/>
      <c r="BT274" s="633"/>
      <c r="BU274" s="633"/>
      <c r="BV274" s="633"/>
      <c r="BW274" s="633"/>
      <c r="BX274" s="633"/>
      <c r="BY274" s="633"/>
      <c r="BZ274" s="633"/>
    </row>
    <row r="275" spans="1:78">
      <c r="A275" s="633"/>
      <c r="B275" s="633"/>
      <c r="C275" s="633"/>
      <c r="D275" s="633"/>
      <c r="E275" s="633"/>
      <c r="F275" s="633"/>
      <c r="G275" s="633"/>
      <c r="H275" s="633"/>
      <c r="I275" s="633"/>
      <c r="J275" s="633"/>
      <c r="K275" s="240"/>
      <c r="L275" s="240"/>
      <c r="M275" s="240"/>
      <c r="N275" s="240"/>
      <c r="O275" s="240"/>
      <c r="P275" s="240"/>
      <c r="Q275" s="633"/>
      <c r="S275" s="633"/>
      <c r="T275" s="653"/>
      <c r="U275" s="633"/>
      <c r="V275" s="657"/>
      <c r="W275" s="655"/>
      <c r="X275" s="633"/>
      <c r="Y275" s="633"/>
      <c r="Z275" s="633"/>
      <c r="AA275" s="633"/>
      <c r="AB275" s="633"/>
      <c r="AC275" s="633"/>
      <c r="AD275" s="633"/>
      <c r="AE275" s="633"/>
      <c r="AF275" s="633"/>
      <c r="AG275" s="633"/>
      <c r="AH275" s="633"/>
      <c r="AI275" s="633"/>
      <c r="AJ275" s="633"/>
      <c r="AK275" s="633"/>
      <c r="AL275" s="633"/>
      <c r="AM275" s="633"/>
      <c r="AN275" s="633"/>
      <c r="AO275" s="633"/>
      <c r="AP275" s="633"/>
      <c r="AQ275" s="633"/>
      <c r="AR275" s="633"/>
      <c r="AS275" s="633"/>
      <c r="AT275" s="633"/>
      <c r="AU275" s="633"/>
      <c r="AV275" s="633"/>
      <c r="AW275" s="633"/>
      <c r="AX275" s="633"/>
      <c r="AY275" s="633"/>
      <c r="AZ275" s="633"/>
      <c r="BA275" s="633"/>
      <c r="BB275" s="633"/>
      <c r="BC275" s="633"/>
      <c r="BD275" s="633"/>
      <c r="BE275" s="633"/>
      <c r="BF275" s="633"/>
      <c r="BG275" s="633"/>
      <c r="BH275" s="633"/>
      <c r="BI275" s="633"/>
      <c r="BJ275" s="633"/>
      <c r="BK275" s="633"/>
      <c r="BL275" s="633"/>
      <c r="BM275" s="633"/>
      <c r="BN275" s="633"/>
      <c r="BO275" s="633"/>
      <c r="BP275" s="633"/>
      <c r="BQ275" s="633"/>
      <c r="BR275" s="633"/>
      <c r="BS275" s="633"/>
      <c r="BT275" s="633"/>
      <c r="BU275" s="633"/>
      <c r="BV275" s="633"/>
      <c r="BW275" s="633"/>
      <c r="BX275" s="633"/>
      <c r="BY275" s="633"/>
      <c r="BZ275" s="633"/>
    </row>
    <row r="276" spans="1:78">
      <c r="A276" s="633"/>
      <c r="B276" s="633"/>
      <c r="C276" s="633"/>
      <c r="D276" s="633"/>
      <c r="E276" s="633"/>
      <c r="F276" s="633"/>
      <c r="G276" s="633"/>
      <c r="H276" s="633"/>
      <c r="I276" s="633"/>
      <c r="J276" s="633"/>
      <c r="K276" s="240"/>
      <c r="L276" s="240"/>
      <c r="M276" s="240"/>
      <c r="N276" s="240"/>
      <c r="O276" s="240"/>
      <c r="P276" s="240"/>
      <c r="Q276" s="633"/>
      <c r="S276" s="633"/>
      <c r="T276" s="653"/>
      <c r="U276" s="633"/>
      <c r="V276" s="657"/>
      <c r="W276" s="655"/>
      <c r="X276" s="633"/>
      <c r="Y276" s="633"/>
      <c r="Z276" s="633"/>
      <c r="AA276" s="633"/>
      <c r="AB276" s="633"/>
      <c r="AC276" s="633"/>
      <c r="AD276" s="633"/>
      <c r="AE276" s="633"/>
      <c r="AF276" s="633"/>
      <c r="AG276" s="633"/>
      <c r="AH276" s="633"/>
      <c r="AI276" s="633"/>
      <c r="AJ276" s="633"/>
      <c r="AK276" s="633"/>
      <c r="AL276" s="633"/>
      <c r="AM276" s="633"/>
      <c r="AN276" s="633"/>
      <c r="AO276" s="633"/>
      <c r="AP276" s="633"/>
      <c r="AQ276" s="633"/>
      <c r="AR276" s="633"/>
      <c r="AS276" s="633"/>
      <c r="AT276" s="633"/>
      <c r="AU276" s="633"/>
      <c r="AV276" s="633"/>
      <c r="AW276" s="633"/>
      <c r="AX276" s="633"/>
      <c r="AY276" s="633"/>
      <c r="AZ276" s="633"/>
      <c r="BA276" s="633"/>
      <c r="BB276" s="633"/>
      <c r="BC276" s="633"/>
      <c r="BD276" s="633"/>
      <c r="BE276" s="633"/>
      <c r="BF276" s="633"/>
      <c r="BG276" s="633"/>
      <c r="BH276" s="633"/>
      <c r="BI276" s="633"/>
      <c r="BJ276" s="633"/>
      <c r="BK276" s="633"/>
      <c r="BL276" s="633"/>
      <c r="BM276" s="633"/>
      <c r="BN276" s="633"/>
      <c r="BO276" s="633"/>
      <c r="BP276" s="633"/>
      <c r="BQ276" s="633"/>
      <c r="BR276" s="633"/>
      <c r="BS276" s="633"/>
      <c r="BT276" s="633"/>
      <c r="BU276" s="633"/>
      <c r="BV276" s="633"/>
      <c r="BW276" s="633"/>
      <c r="BX276" s="633"/>
      <c r="BY276" s="633"/>
      <c r="BZ276" s="633"/>
    </row>
    <row r="277" spans="1:78">
      <c r="A277" s="633"/>
      <c r="B277" s="633"/>
      <c r="C277" s="633"/>
      <c r="D277" s="633"/>
      <c r="E277" s="633"/>
      <c r="F277" s="633"/>
      <c r="G277" s="633"/>
      <c r="H277" s="633"/>
      <c r="I277" s="633"/>
      <c r="J277" s="633"/>
      <c r="K277" s="240"/>
      <c r="L277" s="240"/>
      <c r="M277" s="240"/>
      <c r="N277" s="240"/>
      <c r="O277" s="240"/>
      <c r="P277" s="240"/>
      <c r="Q277" s="633"/>
      <c r="S277" s="633"/>
      <c r="T277" s="653"/>
      <c r="U277" s="633"/>
      <c r="V277" s="657"/>
      <c r="W277" s="655"/>
      <c r="X277" s="633"/>
      <c r="Y277" s="633"/>
      <c r="Z277" s="633"/>
      <c r="AA277" s="633"/>
      <c r="AB277" s="633"/>
      <c r="AC277" s="633"/>
      <c r="AD277" s="633"/>
      <c r="AE277" s="633"/>
      <c r="AF277" s="633"/>
      <c r="AG277" s="633"/>
      <c r="AH277" s="633"/>
      <c r="AI277" s="633"/>
      <c r="AJ277" s="633"/>
      <c r="AK277" s="633"/>
      <c r="AL277" s="633"/>
      <c r="AM277" s="633"/>
      <c r="AN277" s="633"/>
      <c r="AO277" s="633"/>
      <c r="AP277" s="633"/>
      <c r="AQ277" s="633"/>
      <c r="AR277" s="633"/>
      <c r="AS277" s="633"/>
      <c r="AT277" s="633"/>
      <c r="AU277" s="633"/>
      <c r="AV277" s="633"/>
      <c r="AW277" s="633"/>
      <c r="AX277" s="633"/>
      <c r="AY277" s="633"/>
      <c r="AZ277" s="633"/>
      <c r="BA277" s="633"/>
      <c r="BB277" s="633"/>
      <c r="BC277" s="633"/>
      <c r="BD277" s="633"/>
      <c r="BE277" s="633"/>
      <c r="BF277" s="633"/>
      <c r="BG277" s="633"/>
      <c r="BH277" s="633"/>
      <c r="BI277" s="633"/>
      <c r="BJ277" s="633"/>
      <c r="BK277" s="633"/>
      <c r="BL277" s="633"/>
      <c r="BM277" s="633"/>
      <c r="BN277" s="633"/>
      <c r="BO277" s="633"/>
      <c r="BP277" s="633"/>
      <c r="BQ277" s="633"/>
      <c r="BR277" s="633"/>
      <c r="BS277" s="633"/>
      <c r="BT277" s="633"/>
      <c r="BU277" s="633"/>
      <c r="BV277" s="633"/>
      <c r="BW277" s="633"/>
      <c r="BX277" s="633"/>
      <c r="BY277" s="633"/>
      <c r="BZ277" s="633"/>
    </row>
    <row r="278" spans="1:78">
      <c r="A278" s="633"/>
      <c r="B278" s="633"/>
      <c r="C278" s="633"/>
      <c r="D278" s="633"/>
      <c r="E278" s="633"/>
      <c r="F278" s="633"/>
      <c r="G278" s="633"/>
      <c r="H278" s="633"/>
      <c r="I278" s="633"/>
      <c r="J278" s="633"/>
      <c r="K278" s="240"/>
      <c r="L278" s="240"/>
      <c r="M278" s="240"/>
      <c r="N278" s="240"/>
      <c r="O278" s="240"/>
      <c r="P278" s="240"/>
      <c r="Q278" s="633"/>
      <c r="S278" s="633"/>
      <c r="T278" s="653"/>
      <c r="U278" s="633"/>
      <c r="V278" s="657"/>
      <c r="W278" s="655"/>
      <c r="X278" s="633"/>
      <c r="Y278" s="633"/>
      <c r="Z278" s="633"/>
      <c r="AA278" s="633"/>
      <c r="AB278" s="633"/>
      <c r="AC278" s="633"/>
      <c r="AD278" s="633"/>
      <c r="AE278" s="633"/>
      <c r="AF278" s="633"/>
      <c r="AG278" s="633"/>
      <c r="AH278" s="633"/>
      <c r="AI278" s="633"/>
      <c r="AJ278" s="633"/>
      <c r="AK278" s="633"/>
      <c r="AL278" s="633"/>
      <c r="AM278" s="633"/>
      <c r="AN278" s="633"/>
      <c r="AO278" s="633"/>
      <c r="AP278" s="633"/>
      <c r="AQ278" s="633"/>
      <c r="AR278" s="633"/>
      <c r="AS278" s="633"/>
      <c r="AT278" s="633"/>
      <c r="AU278" s="633"/>
      <c r="AV278" s="633"/>
      <c r="AW278" s="633"/>
      <c r="AX278" s="633"/>
      <c r="AY278" s="633"/>
      <c r="AZ278" s="633"/>
      <c r="BA278" s="633"/>
      <c r="BB278" s="633"/>
      <c r="BC278" s="633"/>
      <c r="BD278" s="633"/>
      <c r="BE278" s="633"/>
      <c r="BF278" s="633"/>
      <c r="BG278" s="633"/>
      <c r="BH278" s="633"/>
      <c r="BI278" s="633"/>
      <c r="BJ278" s="633"/>
      <c r="BK278" s="633"/>
      <c r="BL278" s="633"/>
      <c r="BM278" s="633"/>
      <c r="BN278" s="633"/>
      <c r="BO278" s="633"/>
      <c r="BP278" s="633"/>
      <c r="BQ278" s="633"/>
      <c r="BR278" s="633"/>
      <c r="BS278" s="633"/>
      <c r="BT278" s="633"/>
      <c r="BU278" s="633"/>
      <c r="BV278" s="633"/>
      <c r="BW278" s="633"/>
      <c r="BX278" s="633"/>
      <c r="BY278" s="633"/>
      <c r="BZ278" s="633"/>
    </row>
    <row r="279" spans="1:78">
      <c r="A279" s="633"/>
      <c r="B279" s="633"/>
      <c r="C279" s="633"/>
      <c r="D279" s="633"/>
      <c r="E279" s="633"/>
      <c r="F279" s="633"/>
      <c r="G279" s="633"/>
      <c r="H279" s="633"/>
      <c r="I279" s="633"/>
      <c r="J279" s="633"/>
      <c r="K279" s="240"/>
      <c r="L279" s="240"/>
      <c r="M279" s="240"/>
      <c r="N279" s="240"/>
      <c r="O279" s="240"/>
      <c r="P279" s="240"/>
      <c r="Q279" s="633"/>
      <c r="S279" s="633"/>
      <c r="T279" s="653"/>
      <c r="U279" s="633"/>
      <c r="V279" s="657"/>
      <c r="W279" s="655"/>
      <c r="X279" s="633"/>
      <c r="Y279" s="633"/>
      <c r="Z279" s="633"/>
      <c r="AA279" s="633"/>
      <c r="AB279" s="633"/>
      <c r="AC279" s="633"/>
      <c r="AD279" s="633"/>
      <c r="AE279" s="633"/>
      <c r="AF279" s="633"/>
      <c r="AG279" s="633"/>
      <c r="AH279" s="633"/>
      <c r="AI279" s="633"/>
      <c r="AJ279" s="633"/>
      <c r="AK279" s="633"/>
      <c r="AL279" s="633"/>
      <c r="AM279" s="633"/>
      <c r="AN279" s="633"/>
      <c r="AO279" s="633"/>
      <c r="AP279" s="633"/>
      <c r="AQ279" s="633"/>
      <c r="AR279" s="633"/>
      <c r="AS279" s="633"/>
      <c r="AT279" s="633"/>
      <c r="AU279" s="633"/>
      <c r="AV279" s="633"/>
      <c r="AW279" s="633"/>
      <c r="AX279" s="633"/>
      <c r="AY279" s="633"/>
      <c r="AZ279" s="633"/>
      <c r="BA279" s="633"/>
      <c r="BB279" s="633"/>
      <c r="BC279" s="633"/>
      <c r="BD279" s="633"/>
      <c r="BE279" s="633"/>
      <c r="BF279" s="633"/>
      <c r="BG279" s="633"/>
      <c r="BH279" s="633"/>
      <c r="BI279" s="633"/>
      <c r="BJ279" s="633"/>
      <c r="BK279" s="633"/>
      <c r="BL279" s="633"/>
      <c r="BM279" s="633"/>
      <c r="BN279" s="633"/>
      <c r="BO279" s="633"/>
      <c r="BP279" s="633"/>
      <c r="BQ279" s="633"/>
      <c r="BR279" s="633"/>
      <c r="BS279" s="633"/>
      <c r="BT279" s="633"/>
      <c r="BU279" s="633"/>
      <c r="BV279" s="633"/>
      <c r="BW279" s="633"/>
      <c r="BX279" s="633"/>
      <c r="BY279" s="633"/>
      <c r="BZ279" s="633"/>
    </row>
    <row r="280" spans="1:78">
      <c r="A280" s="633"/>
      <c r="B280" s="633"/>
      <c r="C280" s="633"/>
      <c r="D280" s="633"/>
      <c r="E280" s="633"/>
      <c r="F280" s="633"/>
      <c r="G280" s="633"/>
      <c r="H280" s="633"/>
      <c r="I280" s="633"/>
      <c r="J280" s="633"/>
      <c r="K280" s="240"/>
      <c r="L280" s="240"/>
      <c r="M280" s="240"/>
      <c r="N280" s="240"/>
      <c r="O280" s="240"/>
      <c r="P280" s="240"/>
      <c r="Q280" s="633"/>
      <c r="S280" s="633"/>
      <c r="T280" s="653"/>
      <c r="U280" s="633"/>
      <c r="V280" s="657"/>
      <c r="W280" s="655"/>
      <c r="X280" s="633"/>
      <c r="Y280" s="633"/>
      <c r="Z280" s="633"/>
      <c r="AA280" s="633"/>
      <c r="AB280" s="633"/>
      <c r="AC280" s="633"/>
      <c r="AD280" s="633"/>
      <c r="AE280" s="633"/>
      <c r="AF280" s="633"/>
      <c r="AG280" s="633"/>
      <c r="AH280" s="633"/>
      <c r="AI280" s="633"/>
      <c r="AJ280" s="633"/>
      <c r="AK280" s="633"/>
      <c r="AL280" s="633"/>
      <c r="AM280" s="633"/>
      <c r="AN280" s="633"/>
      <c r="AO280" s="633"/>
      <c r="AP280" s="633"/>
      <c r="AQ280" s="633"/>
      <c r="AR280" s="633"/>
      <c r="AS280" s="633"/>
      <c r="AT280" s="633"/>
      <c r="AU280" s="633"/>
      <c r="AV280" s="633"/>
      <c r="AW280" s="633"/>
      <c r="AX280" s="633"/>
      <c r="AY280" s="633"/>
      <c r="AZ280" s="633"/>
      <c r="BA280" s="633"/>
      <c r="BB280" s="633"/>
      <c r="BC280" s="633"/>
      <c r="BD280" s="633"/>
      <c r="BE280" s="633"/>
      <c r="BF280" s="633"/>
      <c r="BG280" s="633"/>
      <c r="BH280" s="633"/>
      <c r="BI280" s="633"/>
      <c r="BJ280" s="633"/>
      <c r="BK280" s="633"/>
      <c r="BL280" s="633"/>
      <c r="BM280" s="633"/>
      <c r="BN280" s="633"/>
      <c r="BO280" s="633"/>
      <c r="BP280" s="633"/>
      <c r="BQ280" s="633"/>
      <c r="BR280" s="633"/>
      <c r="BS280" s="633"/>
      <c r="BT280" s="633"/>
      <c r="BU280" s="633"/>
      <c r="BV280" s="633"/>
      <c r="BW280" s="633"/>
      <c r="BX280" s="633"/>
      <c r="BY280" s="633"/>
      <c r="BZ280" s="633"/>
    </row>
    <row r="281" spans="1:78">
      <c r="A281" s="633"/>
      <c r="B281" s="633"/>
      <c r="C281" s="633"/>
      <c r="D281" s="633"/>
      <c r="E281" s="633"/>
      <c r="F281" s="633"/>
      <c r="G281" s="633"/>
      <c r="H281" s="633"/>
      <c r="I281" s="633"/>
      <c r="J281" s="633"/>
      <c r="K281" s="240"/>
      <c r="L281" s="240"/>
      <c r="M281" s="240"/>
      <c r="N281" s="240"/>
      <c r="O281" s="240"/>
      <c r="P281" s="240"/>
      <c r="Q281" s="633"/>
      <c r="S281" s="633"/>
      <c r="T281" s="653"/>
      <c r="U281" s="633"/>
      <c r="V281" s="657"/>
      <c r="W281" s="655"/>
      <c r="X281" s="633"/>
      <c r="Y281" s="633"/>
      <c r="Z281" s="633"/>
      <c r="AA281" s="633"/>
      <c r="AB281" s="633"/>
      <c r="AC281" s="633"/>
      <c r="AD281" s="633"/>
      <c r="AE281" s="633"/>
      <c r="AF281" s="633"/>
      <c r="AG281" s="633"/>
      <c r="AH281" s="633"/>
      <c r="AI281" s="633"/>
      <c r="AJ281" s="633"/>
      <c r="AK281" s="633"/>
      <c r="AL281" s="633"/>
      <c r="AM281" s="633"/>
      <c r="AN281" s="633"/>
      <c r="AO281" s="633"/>
      <c r="AP281" s="633"/>
      <c r="AQ281" s="633"/>
      <c r="AR281" s="633"/>
      <c r="AS281" s="633"/>
      <c r="AT281" s="633"/>
      <c r="AU281" s="633"/>
      <c r="AV281" s="633"/>
      <c r="AW281" s="633"/>
      <c r="AX281" s="633"/>
      <c r="AY281" s="633"/>
      <c r="AZ281" s="633"/>
      <c r="BA281" s="633"/>
      <c r="BB281" s="633"/>
      <c r="BC281" s="633"/>
      <c r="BD281" s="633"/>
      <c r="BE281" s="633"/>
      <c r="BF281" s="633"/>
      <c r="BG281" s="633"/>
      <c r="BH281" s="633"/>
      <c r="BI281" s="633"/>
      <c r="BJ281" s="633"/>
      <c r="BK281" s="633"/>
      <c r="BL281" s="633"/>
      <c r="BM281" s="633"/>
      <c r="BN281" s="633"/>
      <c r="BO281" s="633"/>
      <c r="BP281" s="633"/>
      <c r="BQ281" s="633"/>
      <c r="BR281" s="633"/>
      <c r="BS281" s="633"/>
      <c r="BT281" s="633"/>
      <c r="BU281" s="633"/>
      <c r="BV281" s="633"/>
      <c r="BW281" s="633"/>
      <c r="BX281" s="633"/>
      <c r="BY281" s="633"/>
      <c r="BZ281" s="633"/>
    </row>
    <row r="282" spans="1:78">
      <c r="A282" s="633"/>
      <c r="B282" s="633"/>
      <c r="C282" s="633"/>
      <c r="D282" s="633"/>
      <c r="E282" s="633"/>
      <c r="F282" s="633"/>
      <c r="G282" s="633"/>
      <c r="H282" s="633"/>
      <c r="I282" s="633"/>
      <c r="J282" s="633"/>
      <c r="K282" s="240"/>
      <c r="L282" s="240"/>
      <c r="M282" s="240"/>
      <c r="N282" s="240"/>
      <c r="O282" s="240"/>
      <c r="P282" s="240"/>
      <c r="Q282" s="633"/>
      <c r="S282" s="633"/>
      <c r="T282" s="653"/>
      <c r="U282" s="633"/>
      <c r="V282" s="657"/>
      <c r="W282" s="655"/>
      <c r="X282" s="633"/>
      <c r="Y282" s="633"/>
      <c r="Z282" s="633"/>
      <c r="AA282" s="633"/>
      <c r="AB282" s="633"/>
      <c r="AC282" s="633"/>
      <c r="AD282" s="633"/>
      <c r="AE282" s="633"/>
      <c r="AF282" s="633"/>
      <c r="AG282" s="633"/>
      <c r="AH282" s="633"/>
      <c r="AI282" s="633"/>
      <c r="AJ282" s="633"/>
      <c r="AK282" s="633"/>
      <c r="AL282" s="633"/>
      <c r="AM282" s="633"/>
      <c r="AN282" s="633"/>
      <c r="AO282" s="633"/>
      <c r="AP282" s="633"/>
      <c r="AQ282" s="633"/>
      <c r="AR282" s="633"/>
      <c r="AS282" s="633"/>
      <c r="AT282" s="633"/>
      <c r="AU282" s="633"/>
      <c r="AV282" s="633"/>
      <c r="AW282" s="633"/>
      <c r="AX282" s="633"/>
      <c r="AY282" s="633"/>
      <c r="AZ282" s="633"/>
      <c r="BA282" s="633"/>
      <c r="BB282" s="633"/>
      <c r="BC282" s="633"/>
      <c r="BD282" s="633"/>
      <c r="BE282" s="633"/>
      <c r="BF282" s="633"/>
      <c r="BG282" s="633"/>
      <c r="BH282" s="633"/>
      <c r="BI282" s="633"/>
      <c r="BJ282" s="633"/>
      <c r="BK282" s="633"/>
      <c r="BL282" s="633"/>
      <c r="BM282" s="633"/>
      <c r="BN282" s="633"/>
      <c r="BO282" s="633"/>
      <c r="BP282" s="633"/>
      <c r="BQ282" s="633"/>
      <c r="BR282" s="633"/>
      <c r="BS282" s="633"/>
      <c r="BT282" s="633"/>
      <c r="BU282" s="633"/>
      <c r="BV282" s="633"/>
      <c r="BW282" s="633"/>
      <c r="BX282" s="633"/>
      <c r="BY282" s="633"/>
      <c r="BZ282" s="633"/>
    </row>
    <row r="283" spans="1:78">
      <c r="A283" s="633"/>
      <c r="B283" s="633"/>
      <c r="C283" s="633"/>
      <c r="D283" s="633"/>
      <c r="E283" s="633"/>
      <c r="F283" s="633"/>
      <c r="G283" s="633"/>
      <c r="H283" s="633"/>
      <c r="I283" s="633"/>
      <c r="J283" s="633"/>
      <c r="K283" s="240"/>
      <c r="L283" s="240"/>
      <c r="M283" s="240"/>
      <c r="N283" s="240"/>
      <c r="O283" s="240"/>
      <c r="P283" s="240"/>
      <c r="Q283" s="633"/>
      <c r="S283" s="633"/>
      <c r="T283" s="653"/>
      <c r="U283" s="633"/>
      <c r="V283" s="657"/>
      <c r="W283" s="655"/>
      <c r="X283" s="633"/>
      <c r="Y283" s="633"/>
      <c r="Z283" s="633"/>
      <c r="AA283" s="633"/>
      <c r="AB283" s="633"/>
      <c r="AC283" s="633"/>
      <c r="AD283" s="633"/>
      <c r="AE283" s="633"/>
      <c r="AF283" s="633"/>
      <c r="AG283" s="633"/>
      <c r="AH283" s="633"/>
      <c r="AI283" s="633"/>
      <c r="AJ283" s="633"/>
      <c r="AK283" s="633"/>
      <c r="AL283" s="633"/>
      <c r="AM283" s="633"/>
      <c r="AN283" s="633"/>
      <c r="AO283" s="633"/>
      <c r="AP283" s="633"/>
      <c r="AQ283" s="633"/>
      <c r="AR283" s="633"/>
      <c r="AS283" s="633"/>
      <c r="AT283" s="633"/>
      <c r="AU283" s="633"/>
      <c r="AV283" s="633"/>
      <c r="AW283" s="633"/>
      <c r="AX283" s="633"/>
      <c r="AY283" s="633"/>
      <c r="AZ283" s="633"/>
      <c r="BA283" s="633"/>
      <c r="BB283" s="633"/>
      <c r="BC283" s="633"/>
      <c r="BD283" s="633"/>
      <c r="BE283" s="633"/>
      <c r="BF283" s="633"/>
      <c r="BG283" s="633"/>
      <c r="BH283" s="633"/>
      <c r="BI283" s="633"/>
      <c r="BJ283" s="633"/>
      <c r="BK283" s="633"/>
      <c r="BL283" s="633"/>
      <c r="BM283" s="633"/>
      <c r="BN283" s="633"/>
      <c r="BO283" s="633"/>
      <c r="BP283" s="633"/>
      <c r="BQ283" s="633"/>
      <c r="BR283" s="633"/>
      <c r="BS283" s="633"/>
      <c r="BT283" s="633"/>
      <c r="BU283" s="633"/>
      <c r="BV283" s="633"/>
      <c r="BW283" s="633"/>
      <c r="BX283" s="633"/>
      <c r="BY283" s="633"/>
      <c r="BZ283" s="633"/>
    </row>
    <row r="284" spans="1:78">
      <c r="A284" s="633"/>
      <c r="B284" s="633"/>
      <c r="C284" s="633"/>
      <c r="D284" s="633"/>
      <c r="E284" s="633"/>
      <c r="F284" s="633"/>
      <c r="G284" s="633"/>
      <c r="H284" s="633"/>
      <c r="I284" s="633"/>
      <c r="J284" s="633"/>
      <c r="K284" s="240"/>
      <c r="L284" s="240"/>
      <c r="M284" s="240"/>
      <c r="N284" s="240"/>
      <c r="O284" s="240"/>
      <c r="P284" s="240"/>
      <c r="Q284" s="633"/>
      <c r="S284" s="633"/>
      <c r="T284" s="653"/>
      <c r="U284" s="633"/>
      <c r="V284" s="657"/>
      <c r="W284" s="655"/>
      <c r="X284" s="633"/>
      <c r="Y284" s="633"/>
      <c r="Z284" s="633"/>
      <c r="AA284" s="633"/>
      <c r="AB284" s="633"/>
      <c r="AC284" s="633"/>
      <c r="AD284" s="633"/>
      <c r="AE284" s="633"/>
      <c r="AF284" s="633"/>
      <c r="AG284" s="633"/>
      <c r="AH284" s="633"/>
      <c r="AI284" s="633"/>
      <c r="AJ284" s="633"/>
      <c r="AK284" s="633"/>
      <c r="AL284" s="633"/>
      <c r="AM284" s="633"/>
      <c r="AN284" s="633"/>
      <c r="AO284" s="633"/>
      <c r="AP284" s="633"/>
      <c r="AQ284" s="633"/>
      <c r="AR284" s="633"/>
      <c r="AS284" s="633"/>
      <c r="AT284" s="633"/>
      <c r="AU284" s="633"/>
      <c r="AV284" s="633"/>
      <c r="AW284" s="633"/>
      <c r="AX284" s="633"/>
      <c r="AY284" s="633"/>
      <c r="AZ284" s="633"/>
      <c r="BA284" s="633"/>
      <c r="BB284" s="633"/>
      <c r="BC284" s="633"/>
      <c r="BD284" s="633"/>
      <c r="BE284" s="633"/>
      <c r="BF284" s="633"/>
      <c r="BG284" s="633"/>
      <c r="BH284" s="633"/>
      <c r="BI284" s="633"/>
      <c r="BJ284" s="633"/>
      <c r="BK284" s="633"/>
      <c r="BL284" s="633"/>
      <c r="BM284" s="633"/>
      <c r="BN284" s="633"/>
      <c r="BO284" s="633"/>
      <c r="BP284" s="633"/>
      <c r="BQ284" s="633"/>
      <c r="BR284" s="633"/>
      <c r="BS284" s="633"/>
      <c r="BT284" s="633"/>
      <c r="BU284" s="633"/>
      <c r="BV284" s="633"/>
      <c r="BW284" s="633"/>
      <c r="BX284" s="633"/>
      <c r="BY284" s="633"/>
      <c r="BZ284" s="633"/>
    </row>
    <row r="285" spans="1:78">
      <c r="A285" s="633"/>
      <c r="B285" s="633"/>
      <c r="C285" s="633"/>
      <c r="D285" s="633"/>
      <c r="E285" s="633"/>
      <c r="F285" s="633"/>
      <c r="G285" s="633"/>
      <c r="H285" s="633"/>
      <c r="I285" s="633"/>
      <c r="J285" s="633"/>
      <c r="K285" s="240"/>
      <c r="L285" s="240"/>
      <c r="M285" s="240"/>
      <c r="N285" s="240"/>
      <c r="O285" s="240"/>
      <c r="P285" s="240"/>
      <c r="Q285" s="633"/>
      <c r="S285" s="633"/>
      <c r="T285" s="653"/>
      <c r="U285" s="633"/>
      <c r="V285" s="657"/>
      <c r="W285" s="655"/>
      <c r="X285" s="633"/>
      <c r="Y285" s="633"/>
      <c r="Z285" s="633"/>
      <c r="AA285" s="633"/>
      <c r="AB285" s="633"/>
      <c r="AC285" s="633"/>
      <c r="AD285" s="633"/>
      <c r="AE285" s="633"/>
      <c r="AF285" s="633"/>
      <c r="AG285" s="633"/>
      <c r="AH285" s="633"/>
      <c r="AI285" s="633"/>
      <c r="AJ285" s="633"/>
      <c r="AK285" s="633"/>
      <c r="AL285" s="633"/>
      <c r="AM285" s="633"/>
      <c r="AN285" s="633"/>
      <c r="AO285" s="633"/>
      <c r="AP285" s="633"/>
      <c r="AQ285" s="633"/>
      <c r="AR285" s="633"/>
      <c r="AS285" s="633"/>
      <c r="AT285" s="633"/>
      <c r="AU285" s="633"/>
      <c r="AV285" s="633"/>
      <c r="AW285" s="633"/>
      <c r="AX285" s="633"/>
      <c r="AY285" s="633"/>
      <c r="AZ285" s="633"/>
      <c r="BA285" s="633"/>
      <c r="BB285" s="633"/>
      <c r="BC285" s="633"/>
      <c r="BD285" s="633"/>
      <c r="BE285" s="633"/>
      <c r="BF285" s="633"/>
      <c r="BG285" s="633"/>
      <c r="BH285" s="633"/>
      <c r="BI285" s="633"/>
      <c r="BJ285" s="633"/>
      <c r="BK285" s="633"/>
      <c r="BL285" s="633"/>
      <c r="BM285" s="633"/>
      <c r="BN285" s="633"/>
      <c r="BO285" s="633"/>
      <c r="BP285" s="633"/>
      <c r="BQ285" s="633"/>
      <c r="BR285" s="633"/>
      <c r="BS285" s="633"/>
      <c r="BT285" s="633"/>
      <c r="BU285" s="633"/>
      <c r="BV285" s="633"/>
      <c r="BW285" s="633"/>
      <c r="BX285" s="633"/>
      <c r="BY285" s="633"/>
      <c r="BZ285" s="633"/>
    </row>
    <row r="286" spans="1:78">
      <c r="A286" s="633"/>
      <c r="B286" s="633"/>
      <c r="C286" s="633"/>
      <c r="D286" s="633"/>
      <c r="E286" s="633"/>
      <c r="F286" s="633"/>
      <c r="G286" s="633"/>
      <c r="H286" s="633"/>
      <c r="I286" s="633"/>
      <c r="J286" s="633"/>
      <c r="K286" s="240"/>
      <c r="L286" s="240"/>
      <c r="M286" s="240"/>
      <c r="N286" s="240"/>
      <c r="O286" s="240"/>
      <c r="P286" s="240"/>
      <c r="Q286" s="633"/>
      <c r="S286" s="633"/>
      <c r="T286" s="653"/>
      <c r="U286" s="633"/>
      <c r="V286" s="657"/>
      <c r="W286" s="655"/>
      <c r="X286" s="633"/>
      <c r="Y286" s="633"/>
      <c r="Z286" s="633"/>
      <c r="AA286" s="633"/>
      <c r="AB286" s="633"/>
      <c r="AC286" s="633"/>
      <c r="AD286" s="633"/>
      <c r="AE286" s="633"/>
      <c r="AF286" s="633"/>
      <c r="AG286" s="633"/>
      <c r="AH286" s="633"/>
      <c r="AI286" s="633"/>
      <c r="AJ286" s="633"/>
      <c r="AK286" s="633"/>
      <c r="AL286" s="633"/>
      <c r="AM286" s="633"/>
      <c r="AN286" s="633"/>
      <c r="AO286" s="633"/>
      <c r="AP286" s="633"/>
      <c r="AQ286" s="633"/>
      <c r="AR286" s="633"/>
      <c r="AS286" s="633"/>
      <c r="AT286" s="633"/>
      <c r="AU286" s="633"/>
      <c r="AV286" s="633"/>
      <c r="AW286" s="633"/>
      <c r="AX286" s="633"/>
      <c r="AY286" s="633"/>
      <c r="AZ286" s="633"/>
      <c r="BA286" s="633"/>
      <c r="BB286" s="633"/>
      <c r="BC286" s="633"/>
      <c r="BD286" s="633"/>
      <c r="BE286" s="633"/>
      <c r="BF286" s="633"/>
      <c r="BG286" s="633"/>
      <c r="BH286" s="633"/>
      <c r="BI286" s="633"/>
      <c r="BJ286" s="633"/>
      <c r="BK286" s="633"/>
      <c r="BL286" s="633"/>
      <c r="BM286" s="633"/>
      <c r="BN286" s="633"/>
      <c r="BO286" s="633"/>
      <c r="BP286" s="633"/>
      <c r="BQ286" s="633"/>
      <c r="BR286" s="633"/>
      <c r="BS286" s="633"/>
      <c r="BT286" s="633"/>
      <c r="BU286" s="633"/>
      <c r="BV286" s="633"/>
      <c r="BW286" s="633"/>
      <c r="BX286" s="633"/>
      <c r="BY286" s="633"/>
      <c r="BZ286" s="633"/>
    </row>
    <row r="287" spans="1:78">
      <c r="A287" s="633"/>
      <c r="B287" s="633"/>
      <c r="C287" s="633"/>
      <c r="D287" s="633"/>
      <c r="E287" s="633"/>
      <c r="F287" s="633"/>
      <c r="G287" s="633"/>
      <c r="H287" s="633"/>
      <c r="I287" s="633"/>
      <c r="J287" s="633"/>
      <c r="K287" s="240"/>
      <c r="L287" s="240"/>
      <c r="M287" s="240"/>
      <c r="N287" s="240"/>
      <c r="O287" s="240"/>
      <c r="P287" s="240"/>
      <c r="Q287" s="633"/>
      <c r="S287" s="633"/>
      <c r="T287" s="653"/>
      <c r="U287" s="633"/>
      <c r="V287" s="657"/>
      <c r="W287" s="655"/>
      <c r="X287" s="633"/>
      <c r="Y287" s="633"/>
      <c r="Z287" s="633"/>
      <c r="AA287" s="633"/>
      <c r="AB287" s="633"/>
      <c r="AC287" s="633"/>
      <c r="AD287" s="633"/>
      <c r="AE287" s="633"/>
      <c r="AF287" s="633"/>
      <c r="AG287" s="633"/>
      <c r="AH287" s="633"/>
      <c r="AI287" s="633"/>
      <c r="AJ287" s="633"/>
      <c r="AK287" s="633"/>
      <c r="AL287" s="633"/>
      <c r="AM287" s="633"/>
      <c r="AN287" s="633"/>
      <c r="AO287" s="633"/>
      <c r="AP287" s="633"/>
      <c r="AQ287" s="633"/>
      <c r="AR287" s="633"/>
      <c r="AS287" s="633"/>
      <c r="AT287" s="633"/>
      <c r="AU287" s="633"/>
      <c r="AV287" s="633"/>
      <c r="AW287" s="633"/>
      <c r="AX287" s="633"/>
      <c r="AY287" s="633"/>
      <c r="AZ287" s="633"/>
      <c r="BA287" s="633"/>
      <c r="BB287" s="633"/>
      <c r="BC287" s="633"/>
      <c r="BD287" s="633"/>
      <c r="BE287" s="633"/>
      <c r="BF287" s="633"/>
      <c r="BG287" s="633"/>
      <c r="BH287" s="633"/>
      <c r="BI287" s="633"/>
      <c r="BJ287" s="633"/>
      <c r="BK287" s="633"/>
      <c r="BL287" s="633"/>
      <c r="BM287" s="633"/>
      <c r="BN287" s="633"/>
      <c r="BO287" s="633"/>
      <c r="BP287" s="633"/>
      <c r="BQ287" s="633"/>
      <c r="BR287" s="633"/>
      <c r="BS287" s="633"/>
      <c r="BT287" s="633"/>
      <c r="BU287" s="633"/>
      <c r="BV287" s="633"/>
      <c r="BW287" s="633"/>
      <c r="BX287" s="633"/>
      <c r="BY287" s="633"/>
      <c r="BZ287" s="633"/>
    </row>
    <row r="288" spans="1:78">
      <c r="A288" s="633"/>
      <c r="B288" s="633"/>
      <c r="C288" s="633"/>
      <c r="D288" s="633"/>
      <c r="E288" s="633"/>
      <c r="F288" s="633"/>
      <c r="G288" s="633"/>
      <c r="H288" s="633"/>
      <c r="I288" s="633"/>
      <c r="J288" s="633"/>
      <c r="K288" s="240"/>
      <c r="L288" s="240"/>
      <c r="M288" s="240"/>
      <c r="N288" s="240"/>
      <c r="O288" s="240"/>
      <c r="P288" s="240"/>
      <c r="Q288" s="633"/>
      <c r="S288" s="633"/>
      <c r="T288" s="653"/>
      <c r="U288" s="633"/>
      <c r="V288" s="657"/>
      <c r="W288" s="655"/>
      <c r="X288" s="633"/>
      <c r="Y288" s="633"/>
      <c r="Z288" s="633"/>
      <c r="AA288" s="633"/>
      <c r="AB288" s="633"/>
      <c r="AC288" s="633"/>
      <c r="AD288" s="633"/>
      <c r="AE288" s="633"/>
      <c r="AF288" s="633"/>
      <c r="AG288" s="633"/>
      <c r="AH288" s="633"/>
      <c r="AI288" s="633"/>
      <c r="AJ288" s="633"/>
      <c r="AK288" s="633"/>
      <c r="AL288" s="633"/>
      <c r="AM288" s="633"/>
      <c r="AN288" s="633"/>
      <c r="AO288" s="633"/>
      <c r="AP288" s="633"/>
      <c r="AQ288" s="633"/>
      <c r="AR288" s="633"/>
      <c r="AS288" s="633"/>
      <c r="AT288" s="633"/>
      <c r="AU288" s="633"/>
      <c r="AV288" s="633"/>
      <c r="AW288" s="633"/>
      <c r="AX288" s="633"/>
      <c r="AY288" s="633"/>
      <c r="AZ288" s="633"/>
      <c r="BA288" s="633"/>
      <c r="BB288" s="633"/>
      <c r="BC288" s="633"/>
      <c r="BD288" s="633"/>
      <c r="BE288" s="633"/>
      <c r="BF288" s="633"/>
      <c r="BG288" s="633"/>
      <c r="BH288" s="633"/>
      <c r="BI288" s="633"/>
      <c r="BJ288" s="633"/>
      <c r="BK288" s="633"/>
      <c r="BL288" s="633"/>
      <c r="BM288" s="633"/>
      <c r="BN288" s="633"/>
      <c r="BO288" s="633"/>
      <c r="BP288" s="633"/>
      <c r="BQ288" s="633"/>
      <c r="BR288" s="633"/>
      <c r="BS288" s="633"/>
      <c r="BT288" s="633"/>
      <c r="BU288" s="633"/>
      <c r="BV288" s="633"/>
      <c r="BW288" s="633"/>
      <c r="BX288" s="633"/>
      <c r="BY288" s="633"/>
      <c r="BZ288" s="633"/>
    </row>
    <row r="289" spans="1:78">
      <c r="A289" s="633"/>
      <c r="B289" s="633"/>
      <c r="C289" s="633"/>
      <c r="D289" s="633"/>
      <c r="E289" s="633"/>
      <c r="F289" s="633"/>
      <c r="G289" s="633"/>
      <c r="H289" s="633"/>
      <c r="I289" s="633"/>
      <c r="J289" s="633"/>
      <c r="K289" s="240"/>
      <c r="L289" s="240"/>
      <c r="M289" s="240"/>
      <c r="N289" s="240"/>
      <c r="O289" s="240"/>
      <c r="P289" s="240"/>
      <c r="Q289" s="633"/>
      <c r="S289" s="633"/>
      <c r="T289" s="653"/>
      <c r="U289" s="633"/>
      <c r="V289" s="657"/>
      <c r="W289" s="655"/>
      <c r="X289" s="633"/>
      <c r="Y289" s="633"/>
      <c r="Z289" s="633"/>
      <c r="AA289" s="633"/>
      <c r="AB289" s="633"/>
      <c r="AC289" s="633"/>
      <c r="AD289" s="633"/>
      <c r="AE289" s="633"/>
      <c r="AF289" s="633"/>
      <c r="AG289" s="633"/>
      <c r="AH289" s="633"/>
      <c r="AI289" s="633"/>
      <c r="AJ289" s="633"/>
      <c r="AK289" s="633"/>
      <c r="AL289" s="633"/>
      <c r="AM289" s="633"/>
      <c r="AN289" s="633"/>
      <c r="AO289" s="633"/>
      <c r="AP289" s="633"/>
      <c r="AQ289" s="633"/>
      <c r="AR289" s="633"/>
      <c r="AS289" s="633"/>
      <c r="AT289" s="633"/>
      <c r="AU289" s="633"/>
      <c r="AV289" s="633"/>
      <c r="AW289" s="633"/>
      <c r="AX289" s="633"/>
      <c r="AY289" s="633"/>
      <c r="AZ289" s="633"/>
      <c r="BA289" s="633"/>
      <c r="BB289" s="633"/>
      <c r="BC289" s="633"/>
      <c r="BD289" s="633"/>
      <c r="BE289" s="633"/>
      <c r="BF289" s="633"/>
      <c r="BG289" s="633"/>
      <c r="BH289" s="633"/>
      <c r="BI289" s="633"/>
      <c r="BJ289" s="633"/>
      <c r="BK289" s="633"/>
      <c r="BL289" s="633"/>
      <c r="BM289" s="633"/>
      <c r="BN289" s="633"/>
      <c r="BO289" s="633"/>
      <c r="BP289" s="633"/>
      <c r="BQ289" s="633"/>
      <c r="BR289" s="633"/>
      <c r="BS289" s="633"/>
      <c r="BT289" s="633"/>
      <c r="BU289" s="633"/>
      <c r="BV289" s="633"/>
      <c r="BW289" s="633"/>
      <c r="BX289" s="633"/>
      <c r="BY289" s="633"/>
      <c r="BZ289" s="633"/>
    </row>
    <row r="290" spans="1:78">
      <c r="A290" s="633"/>
      <c r="B290" s="633"/>
      <c r="C290" s="633"/>
      <c r="D290" s="633"/>
      <c r="E290" s="633"/>
      <c r="F290" s="633"/>
      <c r="G290" s="633"/>
      <c r="H290" s="633"/>
      <c r="I290" s="633"/>
      <c r="J290" s="633"/>
      <c r="K290" s="240"/>
      <c r="L290" s="240"/>
      <c r="M290" s="240"/>
      <c r="N290" s="240"/>
      <c r="O290" s="240"/>
      <c r="P290" s="240"/>
      <c r="Q290" s="633"/>
      <c r="S290" s="633"/>
      <c r="T290" s="653"/>
      <c r="U290" s="633"/>
      <c r="V290" s="657"/>
      <c r="W290" s="655"/>
      <c r="X290" s="633"/>
      <c r="Y290" s="633"/>
      <c r="Z290" s="633"/>
      <c r="AA290" s="633"/>
      <c r="AB290" s="633"/>
      <c r="AC290" s="633"/>
      <c r="AD290" s="633"/>
      <c r="AE290" s="633"/>
      <c r="AF290" s="633"/>
      <c r="AG290" s="633"/>
      <c r="AH290" s="633"/>
      <c r="AI290" s="633"/>
      <c r="AJ290" s="633"/>
      <c r="AK290" s="633"/>
      <c r="AL290" s="633"/>
      <c r="AM290" s="633"/>
      <c r="AN290" s="633"/>
      <c r="AO290" s="633"/>
      <c r="AP290" s="633"/>
      <c r="AQ290" s="633"/>
      <c r="AR290" s="633"/>
      <c r="AS290" s="633"/>
      <c r="AT290" s="633"/>
      <c r="AU290" s="633"/>
      <c r="AV290" s="633"/>
      <c r="AW290" s="633"/>
      <c r="AX290" s="633"/>
      <c r="AY290" s="633"/>
      <c r="AZ290" s="633"/>
      <c r="BA290" s="633"/>
      <c r="BB290" s="633"/>
      <c r="BC290" s="633"/>
      <c r="BD290" s="633"/>
      <c r="BE290" s="633"/>
      <c r="BF290" s="633"/>
      <c r="BG290" s="633"/>
      <c r="BH290" s="633"/>
      <c r="BI290" s="633"/>
      <c r="BJ290" s="633"/>
      <c r="BK290" s="633"/>
      <c r="BL290" s="633"/>
      <c r="BM290" s="633"/>
      <c r="BN290" s="633"/>
      <c r="BO290" s="633"/>
      <c r="BP290" s="633"/>
      <c r="BQ290" s="633"/>
      <c r="BR290" s="633"/>
      <c r="BS290" s="633"/>
      <c r="BT290" s="633"/>
      <c r="BU290" s="633"/>
      <c r="BV290" s="633"/>
      <c r="BW290" s="633"/>
      <c r="BX290" s="633"/>
      <c r="BY290" s="633"/>
      <c r="BZ290" s="633"/>
    </row>
    <row r="291" spans="1:78">
      <c r="A291" s="633"/>
      <c r="B291" s="633"/>
      <c r="C291" s="633"/>
      <c r="D291" s="633"/>
      <c r="E291" s="633"/>
      <c r="F291" s="633"/>
      <c r="G291" s="633"/>
      <c r="H291" s="633"/>
      <c r="I291" s="633"/>
      <c r="J291" s="633"/>
      <c r="K291" s="240"/>
      <c r="L291" s="240"/>
      <c r="M291" s="240"/>
      <c r="N291" s="240"/>
      <c r="O291" s="240"/>
      <c r="P291" s="240"/>
      <c r="Q291" s="633"/>
      <c r="S291" s="633"/>
      <c r="T291" s="653"/>
      <c r="U291" s="633"/>
      <c r="V291" s="657"/>
      <c r="W291" s="655"/>
      <c r="X291" s="633"/>
      <c r="Y291" s="633"/>
      <c r="Z291" s="633"/>
      <c r="AA291" s="633"/>
      <c r="AB291" s="633"/>
      <c r="AC291" s="633"/>
      <c r="AD291" s="633"/>
      <c r="AE291" s="633"/>
      <c r="AF291" s="633"/>
      <c r="AG291" s="633"/>
      <c r="AH291" s="633"/>
      <c r="AI291" s="633"/>
      <c r="AJ291" s="633"/>
      <c r="AK291" s="633"/>
      <c r="AL291" s="633"/>
      <c r="AM291" s="633"/>
      <c r="AN291" s="633"/>
      <c r="AO291" s="633"/>
      <c r="AP291" s="633"/>
      <c r="AQ291" s="633"/>
      <c r="AR291" s="633"/>
      <c r="AS291" s="633"/>
      <c r="AT291" s="633"/>
      <c r="AU291" s="633"/>
      <c r="AV291" s="633"/>
      <c r="AW291" s="633"/>
      <c r="AX291" s="633"/>
      <c r="AY291" s="633"/>
      <c r="AZ291" s="633"/>
      <c r="BA291" s="633"/>
      <c r="BB291" s="633"/>
      <c r="BC291" s="633"/>
      <c r="BD291" s="633"/>
      <c r="BE291" s="633"/>
      <c r="BF291" s="633"/>
      <c r="BG291" s="633"/>
      <c r="BH291" s="633"/>
      <c r="BI291" s="633"/>
      <c r="BJ291" s="633"/>
      <c r="BK291" s="633"/>
      <c r="BL291" s="633"/>
      <c r="BM291" s="633"/>
      <c r="BN291" s="633"/>
      <c r="BO291" s="633"/>
      <c r="BP291" s="633"/>
      <c r="BQ291" s="633"/>
      <c r="BR291" s="633"/>
      <c r="BS291" s="633"/>
      <c r="BT291" s="633"/>
      <c r="BU291" s="633"/>
      <c r="BV291" s="633"/>
      <c r="BW291" s="633"/>
      <c r="BX291" s="633"/>
      <c r="BY291" s="633"/>
      <c r="BZ291" s="633"/>
    </row>
    <row r="292" spans="1:78">
      <c r="A292" s="633"/>
      <c r="B292" s="633"/>
      <c r="C292" s="633"/>
      <c r="D292" s="633"/>
      <c r="E292" s="633"/>
      <c r="F292" s="633"/>
      <c r="G292" s="633"/>
      <c r="H292" s="633"/>
      <c r="I292" s="633"/>
      <c r="J292" s="633"/>
      <c r="K292" s="240"/>
      <c r="L292" s="240"/>
      <c r="M292" s="240"/>
      <c r="N292" s="240"/>
      <c r="O292" s="240"/>
      <c r="P292" s="240"/>
      <c r="Q292" s="633"/>
      <c r="S292" s="633"/>
      <c r="T292" s="653"/>
      <c r="U292" s="633"/>
      <c r="V292" s="657"/>
      <c r="W292" s="655"/>
      <c r="X292" s="633"/>
      <c r="Y292" s="633"/>
      <c r="Z292" s="633"/>
      <c r="AA292" s="633"/>
      <c r="AB292" s="633"/>
      <c r="AC292" s="633"/>
      <c r="AD292" s="633"/>
      <c r="AE292" s="633"/>
      <c r="AF292" s="633"/>
      <c r="AG292" s="633"/>
      <c r="AH292" s="633"/>
      <c r="AI292" s="633"/>
      <c r="AJ292" s="633"/>
      <c r="AK292" s="633"/>
      <c r="AL292" s="633"/>
      <c r="AM292" s="633"/>
      <c r="AN292" s="633"/>
      <c r="AO292" s="633"/>
      <c r="AP292" s="633"/>
      <c r="AQ292" s="633"/>
      <c r="AR292" s="633"/>
      <c r="AS292" s="633"/>
      <c r="AT292" s="633"/>
      <c r="AU292" s="633"/>
      <c r="AV292" s="633"/>
      <c r="AW292" s="633"/>
      <c r="AX292" s="633"/>
      <c r="AY292" s="633"/>
      <c r="AZ292" s="633"/>
      <c r="BA292" s="633"/>
      <c r="BB292" s="633"/>
      <c r="BC292" s="633"/>
      <c r="BD292" s="633"/>
      <c r="BE292" s="633"/>
      <c r="BF292" s="633"/>
      <c r="BG292" s="633"/>
      <c r="BH292" s="633"/>
      <c r="BI292" s="633"/>
      <c r="BJ292" s="633"/>
      <c r="BK292" s="633"/>
      <c r="BL292" s="633"/>
      <c r="BM292" s="633"/>
      <c r="BN292" s="633"/>
      <c r="BO292" s="633"/>
      <c r="BP292" s="633"/>
      <c r="BQ292" s="633"/>
      <c r="BR292" s="633"/>
      <c r="BS292" s="633"/>
      <c r="BT292" s="633"/>
      <c r="BU292" s="633"/>
      <c r="BV292" s="633"/>
      <c r="BW292" s="633"/>
      <c r="BX292" s="633"/>
      <c r="BY292" s="633"/>
      <c r="BZ292" s="633"/>
    </row>
    <row r="293" spans="1:78">
      <c r="A293" s="633"/>
      <c r="B293" s="633"/>
      <c r="C293" s="633"/>
      <c r="D293" s="633"/>
      <c r="E293" s="633"/>
      <c r="F293" s="633"/>
      <c r="G293" s="633"/>
      <c r="H293" s="633"/>
      <c r="I293" s="633"/>
      <c r="J293" s="633"/>
      <c r="K293" s="240"/>
      <c r="L293" s="240"/>
      <c r="M293" s="240"/>
      <c r="N293" s="240"/>
      <c r="O293" s="240"/>
      <c r="P293" s="240"/>
      <c r="Q293" s="633"/>
      <c r="S293" s="633"/>
      <c r="T293" s="653"/>
      <c r="U293" s="633"/>
      <c r="V293" s="657"/>
      <c r="W293" s="655"/>
      <c r="X293" s="633"/>
      <c r="Y293" s="633"/>
      <c r="Z293" s="633"/>
      <c r="AA293" s="633"/>
      <c r="AB293" s="633"/>
      <c r="AC293" s="633"/>
      <c r="AD293" s="633"/>
      <c r="AE293" s="633"/>
      <c r="AF293" s="633"/>
      <c r="AG293" s="633"/>
      <c r="AH293" s="633"/>
      <c r="AI293" s="633"/>
      <c r="AJ293" s="633"/>
      <c r="AK293" s="633"/>
      <c r="AL293" s="633"/>
      <c r="AM293" s="633"/>
      <c r="AN293" s="633"/>
      <c r="AO293" s="633"/>
      <c r="AP293" s="633"/>
      <c r="AQ293" s="633"/>
      <c r="AR293" s="633"/>
      <c r="AS293" s="633"/>
      <c r="AT293" s="633"/>
      <c r="AU293" s="633"/>
      <c r="AV293" s="633"/>
      <c r="AW293" s="633"/>
      <c r="AX293" s="633"/>
      <c r="AY293" s="633"/>
      <c r="AZ293" s="633"/>
      <c r="BA293" s="633"/>
      <c r="BB293" s="633"/>
      <c r="BC293" s="633"/>
      <c r="BD293" s="633"/>
      <c r="BE293" s="633"/>
      <c r="BF293" s="633"/>
      <c r="BG293" s="633"/>
      <c r="BH293" s="633"/>
      <c r="BI293" s="633"/>
      <c r="BJ293" s="633"/>
      <c r="BK293" s="633"/>
      <c r="BL293" s="633"/>
      <c r="BM293" s="633"/>
      <c r="BN293" s="633"/>
      <c r="BO293" s="633"/>
      <c r="BP293" s="633"/>
      <c r="BQ293" s="633"/>
      <c r="BR293" s="633"/>
      <c r="BS293" s="633"/>
      <c r="BT293" s="633"/>
      <c r="BU293" s="633"/>
      <c r="BV293" s="633"/>
      <c r="BW293" s="633"/>
      <c r="BX293" s="633"/>
      <c r="BY293" s="633"/>
      <c r="BZ293" s="633"/>
    </row>
    <row r="294" spans="1:78">
      <c r="A294" s="633"/>
      <c r="B294" s="633"/>
      <c r="C294" s="633"/>
      <c r="D294" s="633"/>
      <c r="E294" s="633"/>
      <c r="F294" s="633"/>
      <c r="G294" s="633"/>
      <c r="H294" s="633"/>
      <c r="I294" s="633"/>
      <c r="J294" s="633"/>
      <c r="K294" s="240"/>
      <c r="L294" s="240"/>
      <c r="M294" s="240"/>
      <c r="N294" s="240"/>
      <c r="O294" s="240"/>
      <c r="P294" s="240"/>
      <c r="Q294" s="633"/>
      <c r="S294" s="633"/>
      <c r="T294" s="653"/>
      <c r="U294" s="633"/>
      <c r="V294" s="657"/>
      <c r="W294" s="655"/>
      <c r="X294" s="633"/>
      <c r="Y294" s="633"/>
      <c r="Z294" s="633"/>
      <c r="AA294" s="633"/>
      <c r="AB294" s="633"/>
      <c r="AC294" s="633"/>
      <c r="AD294" s="633"/>
      <c r="AE294" s="633"/>
      <c r="AF294" s="633"/>
      <c r="AG294" s="633"/>
      <c r="AH294" s="633"/>
      <c r="AI294" s="633"/>
      <c r="AJ294" s="633"/>
      <c r="AK294" s="633"/>
      <c r="AL294" s="633"/>
      <c r="AM294" s="633"/>
      <c r="AN294" s="633"/>
      <c r="AO294" s="633"/>
      <c r="AP294" s="633"/>
      <c r="AQ294" s="633"/>
      <c r="AR294" s="633"/>
      <c r="AS294" s="633"/>
      <c r="AT294" s="633"/>
      <c r="AU294" s="633"/>
      <c r="AV294" s="633"/>
      <c r="AW294" s="633"/>
      <c r="AX294" s="633"/>
      <c r="AY294" s="633"/>
      <c r="AZ294" s="633"/>
      <c r="BA294" s="633"/>
      <c r="BB294" s="633"/>
      <c r="BC294" s="633"/>
      <c r="BD294" s="633"/>
      <c r="BE294" s="633"/>
      <c r="BF294" s="633"/>
      <c r="BG294" s="633"/>
      <c r="BH294" s="633"/>
      <c r="BI294" s="633"/>
      <c r="BJ294" s="633"/>
      <c r="BK294" s="633"/>
      <c r="BL294" s="633"/>
      <c r="BM294" s="633"/>
      <c r="BN294" s="633"/>
      <c r="BO294" s="633"/>
      <c r="BP294" s="633"/>
      <c r="BQ294" s="633"/>
      <c r="BR294" s="633"/>
      <c r="BS294" s="633"/>
      <c r="BT294" s="633"/>
      <c r="BU294" s="633"/>
      <c r="BV294" s="633"/>
      <c r="BW294" s="633"/>
      <c r="BX294" s="633"/>
      <c r="BY294" s="633"/>
      <c r="BZ294" s="633"/>
    </row>
    <row r="295" spans="1:78">
      <c r="A295" s="633"/>
      <c r="B295" s="633"/>
      <c r="C295" s="633"/>
      <c r="D295" s="633"/>
      <c r="E295" s="633"/>
      <c r="F295" s="633"/>
      <c r="G295" s="633"/>
      <c r="H295" s="633"/>
      <c r="I295" s="633"/>
      <c r="J295" s="633"/>
      <c r="K295" s="240"/>
      <c r="L295" s="240"/>
      <c r="M295" s="240"/>
      <c r="N295" s="240"/>
      <c r="O295" s="240"/>
      <c r="P295" s="240"/>
      <c r="Q295" s="633"/>
      <c r="S295" s="633"/>
      <c r="T295" s="653"/>
      <c r="U295" s="633"/>
      <c r="V295" s="657"/>
      <c r="W295" s="655"/>
      <c r="X295" s="633"/>
      <c r="Y295" s="633"/>
      <c r="Z295" s="633"/>
      <c r="AA295" s="633"/>
      <c r="AB295" s="633"/>
      <c r="AC295" s="633"/>
      <c r="AD295" s="633"/>
      <c r="AE295" s="633"/>
      <c r="AF295" s="633"/>
      <c r="AG295" s="633"/>
      <c r="AH295" s="633"/>
      <c r="AI295" s="633"/>
      <c r="AJ295" s="633"/>
      <c r="AK295" s="633"/>
      <c r="AL295" s="633"/>
      <c r="AM295" s="633"/>
      <c r="AN295" s="633"/>
      <c r="AO295" s="633"/>
      <c r="AP295" s="633"/>
      <c r="AQ295" s="633"/>
      <c r="AR295" s="633"/>
      <c r="AS295" s="633"/>
      <c r="AT295" s="633"/>
      <c r="AU295" s="633"/>
      <c r="AV295" s="633"/>
      <c r="AW295" s="633"/>
      <c r="AX295" s="633"/>
      <c r="AY295" s="633"/>
      <c r="AZ295" s="633"/>
      <c r="BA295" s="633"/>
      <c r="BB295" s="633"/>
      <c r="BC295" s="633"/>
      <c r="BD295" s="633"/>
      <c r="BE295" s="633"/>
      <c r="BF295" s="633"/>
      <c r="BG295" s="633"/>
      <c r="BH295" s="633"/>
      <c r="BI295" s="633"/>
      <c r="BJ295" s="633"/>
      <c r="BK295" s="633"/>
      <c r="BL295" s="633"/>
      <c r="BM295" s="633"/>
      <c r="BN295" s="633"/>
      <c r="BO295" s="633"/>
      <c r="BP295" s="633"/>
      <c r="BQ295" s="633"/>
      <c r="BR295" s="633"/>
      <c r="BS295" s="633"/>
      <c r="BT295" s="633"/>
      <c r="BU295" s="633"/>
      <c r="BV295" s="633"/>
      <c r="BW295" s="633"/>
      <c r="BX295" s="633"/>
      <c r="BY295" s="633"/>
      <c r="BZ295" s="633"/>
    </row>
    <row r="296" spans="1:78">
      <c r="A296" s="633"/>
      <c r="B296" s="633"/>
      <c r="C296" s="633"/>
      <c r="D296" s="633"/>
      <c r="E296" s="633"/>
      <c r="F296" s="633"/>
      <c r="G296" s="633"/>
      <c r="H296" s="633"/>
      <c r="I296" s="633"/>
      <c r="J296" s="633"/>
      <c r="K296" s="240"/>
      <c r="L296" s="240"/>
      <c r="M296" s="240"/>
      <c r="N296" s="240"/>
      <c r="O296" s="240"/>
      <c r="P296" s="240"/>
      <c r="Q296" s="633"/>
      <c r="S296" s="633"/>
      <c r="T296" s="653"/>
      <c r="U296" s="633"/>
      <c r="V296" s="657"/>
      <c r="W296" s="655"/>
      <c r="X296" s="633"/>
      <c r="Y296" s="633"/>
      <c r="Z296" s="633"/>
      <c r="AA296" s="633"/>
      <c r="AB296" s="633"/>
      <c r="AC296" s="633"/>
      <c r="AD296" s="633"/>
      <c r="AE296" s="633"/>
      <c r="AF296" s="633"/>
      <c r="AG296" s="633"/>
      <c r="AH296" s="633"/>
      <c r="AI296" s="633"/>
      <c r="AJ296" s="633"/>
      <c r="AK296" s="633"/>
      <c r="AL296" s="633"/>
      <c r="AM296" s="633"/>
      <c r="AN296" s="633"/>
      <c r="AO296" s="633"/>
      <c r="AP296" s="633"/>
      <c r="AQ296" s="633"/>
      <c r="AR296" s="633"/>
      <c r="AS296" s="633"/>
      <c r="AT296" s="633"/>
      <c r="AU296" s="633"/>
      <c r="AV296" s="633"/>
      <c r="AW296" s="633"/>
      <c r="AX296" s="633"/>
      <c r="AY296" s="633"/>
      <c r="AZ296" s="633"/>
      <c r="BA296" s="633"/>
      <c r="BB296" s="633"/>
      <c r="BC296" s="633"/>
      <c r="BD296" s="633"/>
      <c r="BE296" s="633"/>
      <c r="BF296" s="633"/>
      <c r="BG296" s="633"/>
      <c r="BH296" s="633"/>
      <c r="BI296" s="633"/>
      <c r="BJ296" s="633"/>
      <c r="BK296" s="633"/>
      <c r="BL296" s="633"/>
      <c r="BM296" s="633"/>
      <c r="BN296" s="633"/>
      <c r="BO296" s="633"/>
      <c r="BP296" s="633"/>
      <c r="BQ296" s="633"/>
      <c r="BR296" s="633"/>
      <c r="BS296" s="633"/>
      <c r="BT296" s="633"/>
      <c r="BU296" s="633"/>
      <c r="BV296" s="633"/>
      <c r="BW296" s="633"/>
      <c r="BX296" s="633"/>
      <c r="BY296" s="633"/>
      <c r="BZ296" s="633"/>
    </row>
    <row r="297" spans="1:78">
      <c r="A297" s="633"/>
      <c r="B297" s="633"/>
      <c r="C297" s="633"/>
      <c r="D297" s="633"/>
      <c r="E297" s="633"/>
      <c r="F297" s="633"/>
      <c r="G297" s="633"/>
      <c r="H297" s="633"/>
      <c r="I297" s="633"/>
      <c r="J297" s="633"/>
      <c r="K297" s="240"/>
      <c r="L297" s="240"/>
      <c r="M297" s="240"/>
      <c r="N297" s="240"/>
      <c r="O297" s="240"/>
      <c r="P297" s="240"/>
      <c r="Q297" s="633"/>
      <c r="S297" s="633"/>
      <c r="T297" s="653"/>
      <c r="U297" s="633"/>
      <c r="V297" s="657"/>
      <c r="W297" s="655"/>
      <c r="X297" s="633"/>
      <c r="Y297" s="633"/>
      <c r="Z297" s="633"/>
      <c r="AA297" s="633"/>
      <c r="AB297" s="633"/>
      <c r="AC297" s="633"/>
      <c r="AD297" s="633"/>
      <c r="AE297" s="633"/>
      <c r="AF297" s="633"/>
      <c r="AG297" s="633"/>
      <c r="AH297" s="633"/>
      <c r="AI297" s="633"/>
      <c r="AJ297" s="633"/>
      <c r="AK297" s="633"/>
      <c r="AL297" s="633"/>
      <c r="AM297" s="633"/>
      <c r="AN297" s="633"/>
      <c r="AO297" s="633"/>
      <c r="AP297" s="633"/>
      <c r="AQ297" s="633"/>
      <c r="AR297" s="633"/>
      <c r="AS297" s="633"/>
      <c r="AT297" s="633"/>
      <c r="AU297" s="633"/>
      <c r="AV297" s="633"/>
      <c r="AW297" s="633"/>
      <c r="AX297" s="633"/>
      <c r="AY297" s="633"/>
      <c r="AZ297" s="633"/>
      <c r="BA297" s="633"/>
      <c r="BB297" s="633"/>
      <c r="BC297" s="633"/>
      <c r="BD297" s="633"/>
      <c r="BE297" s="633"/>
      <c r="BF297" s="633"/>
      <c r="BG297" s="633"/>
      <c r="BH297" s="633"/>
      <c r="BI297" s="633"/>
      <c r="BJ297" s="633"/>
      <c r="BK297" s="633"/>
      <c r="BL297" s="633"/>
      <c r="BM297" s="633"/>
      <c r="BN297" s="633"/>
      <c r="BO297" s="633"/>
      <c r="BP297" s="633"/>
      <c r="BQ297" s="633"/>
      <c r="BR297" s="633"/>
      <c r="BS297" s="633"/>
      <c r="BT297" s="633"/>
      <c r="BU297" s="633"/>
      <c r="BV297" s="633"/>
      <c r="BW297" s="633"/>
      <c r="BX297" s="633"/>
      <c r="BY297" s="633"/>
      <c r="BZ297" s="633"/>
    </row>
    <row r="298" spans="1:78">
      <c r="A298" s="633"/>
      <c r="B298" s="633"/>
      <c r="C298" s="633"/>
      <c r="D298" s="633"/>
      <c r="E298" s="633"/>
      <c r="F298" s="633"/>
      <c r="G298" s="633"/>
      <c r="H298" s="633"/>
      <c r="I298" s="633"/>
      <c r="J298" s="633"/>
      <c r="K298" s="240"/>
      <c r="L298" s="240"/>
      <c r="M298" s="240"/>
      <c r="N298" s="240"/>
      <c r="O298" s="240"/>
      <c r="P298" s="240"/>
      <c r="Q298" s="633"/>
      <c r="S298" s="633"/>
      <c r="T298" s="653"/>
      <c r="U298" s="633"/>
      <c r="V298" s="657"/>
      <c r="W298" s="655"/>
      <c r="X298" s="633"/>
      <c r="Y298" s="633"/>
      <c r="Z298" s="633"/>
      <c r="AA298" s="633"/>
      <c r="AB298" s="633"/>
      <c r="AC298" s="633"/>
      <c r="AD298" s="633"/>
      <c r="AE298" s="633"/>
      <c r="AF298" s="633"/>
      <c r="AG298" s="633"/>
      <c r="AH298" s="633"/>
      <c r="AI298" s="633"/>
      <c r="AJ298" s="633"/>
      <c r="AK298" s="633"/>
      <c r="AL298" s="633"/>
      <c r="AM298" s="633"/>
      <c r="AN298" s="633"/>
      <c r="AO298" s="633"/>
      <c r="AP298" s="633"/>
      <c r="AQ298" s="633"/>
      <c r="AR298" s="633"/>
      <c r="AS298" s="633"/>
      <c r="AT298" s="633"/>
      <c r="AU298" s="633"/>
      <c r="AV298" s="633"/>
      <c r="AW298" s="633"/>
      <c r="AX298" s="633"/>
      <c r="AY298" s="633"/>
      <c r="AZ298" s="633"/>
      <c r="BA298" s="633"/>
      <c r="BB298" s="633"/>
      <c r="BC298" s="633"/>
      <c r="BD298" s="633"/>
      <c r="BE298" s="633"/>
      <c r="BF298" s="633"/>
      <c r="BG298" s="633"/>
      <c r="BH298" s="633"/>
      <c r="BI298" s="633"/>
      <c r="BJ298" s="633"/>
      <c r="BK298" s="633"/>
      <c r="BL298" s="633"/>
      <c r="BM298" s="633"/>
      <c r="BN298" s="633"/>
      <c r="BO298" s="633"/>
      <c r="BP298" s="633"/>
      <c r="BQ298" s="633"/>
      <c r="BR298" s="633"/>
      <c r="BS298" s="633"/>
      <c r="BT298" s="633"/>
      <c r="BU298" s="633"/>
      <c r="BV298" s="633"/>
      <c r="BW298" s="633"/>
      <c r="BX298" s="633"/>
      <c r="BY298" s="633"/>
      <c r="BZ298" s="633"/>
    </row>
    <row r="299" spans="1:78">
      <c r="A299" s="633"/>
      <c r="B299" s="633"/>
      <c r="C299" s="633"/>
      <c r="D299" s="633"/>
      <c r="E299" s="633"/>
      <c r="F299" s="633"/>
      <c r="G299" s="633"/>
      <c r="H299" s="633"/>
      <c r="I299" s="633"/>
      <c r="J299" s="633"/>
      <c r="K299" s="240"/>
      <c r="L299" s="240"/>
      <c r="M299" s="240"/>
      <c r="N299" s="240"/>
      <c r="O299" s="240"/>
      <c r="P299" s="240"/>
      <c r="Q299" s="633"/>
      <c r="S299" s="633"/>
      <c r="T299" s="653"/>
      <c r="U299" s="633"/>
      <c r="V299" s="657"/>
      <c r="W299" s="655"/>
      <c r="X299" s="633"/>
      <c r="Y299" s="633"/>
      <c r="Z299" s="633"/>
      <c r="AA299" s="633"/>
      <c r="AB299" s="633"/>
      <c r="AC299" s="633"/>
      <c r="AD299" s="633"/>
      <c r="AE299" s="633"/>
      <c r="AF299" s="633"/>
      <c r="AG299" s="633"/>
      <c r="AH299" s="633"/>
      <c r="AI299" s="633"/>
      <c r="AJ299" s="633"/>
      <c r="AK299" s="633"/>
      <c r="AL299" s="633"/>
      <c r="AM299" s="633"/>
      <c r="AN299" s="633"/>
      <c r="AO299" s="633"/>
      <c r="AP299" s="633"/>
      <c r="AQ299" s="633"/>
      <c r="AR299" s="633"/>
      <c r="AS299" s="633"/>
      <c r="AT299" s="633"/>
      <c r="AU299" s="633"/>
      <c r="AV299" s="633"/>
      <c r="AW299" s="633"/>
      <c r="AX299" s="633"/>
      <c r="AY299" s="633"/>
      <c r="AZ299" s="633"/>
      <c r="BA299" s="633"/>
      <c r="BB299" s="633"/>
      <c r="BC299" s="633"/>
      <c r="BD299" s="633"/>
      <c r="BE299" s="633"/>
      <c r="BF299" s="633"/>
      <c r="BG299" s="633"/>
      <c r="BH299" s="633"/>
      <c r="BI299" s="633"/>
      <c r="BJ299" s="633"/>
      <c r="BK299" s="633"/>
      <c r="BL299" s="633"/>
      <c r="BM299" s="633"/>
      <c r="BN299" s="633"/>
      <c r="BO299" s="633"/>
      <c r="BP299" s="633"/>
      <c r="BQ299" s="633"/>
      <c r="BR299" s="633"/>
      <c r="BS299" s="633"/>
      <c r="BT299" s="633"/>
      <c r="BU299" s="633"/>
      <c r="BV299" s="633"/>
      <c r="BW299" s="633"/>
      <c r="BX299" s="633"/>
      <c r="BY299" s="633"/>
      <c r="BZ299" s="633"/>
    </row>
    <row r="300" spans="1:78">
      <c r="A300" s="633"/>
      <c r="B300" s="633"/>
      <c r="C300" s="633"/>
      <c r="D300" s="633"/>
      <c r="E300" s="633"/>
      <c r="F300" s="633"/>
      <c r="G300" s="633"/>
      <c r="H300" s="633"/>
      <c r="I300" s="633"/>
      <c r="J300" s="633"/>
      <c r="K300" s="240"/>
      <c r="L300" s="240"/>
      <c r="M300" s="240"/>
      <c r="N300" s="240"/>
      <c r="O300" s="240"/>
      <c r="P300" s="240"/>
      <c r="Q300" s="633"/>
      <c r="S300" s="633"/>
      <c r="T300" s="653"/>
      <c r="U300" s="633"/>
      <c r="V300" s="657"/>
      <c r="W300" s="655"/>
      <c r="X300" s="633"/>
      <c r="Y300" s="633"/>
      <c r="Z300" s="633"/>
      <c r="AA300" s="633"/>
      <c r="AB300" s="633"/>
      <c r="AC300" s="633"/>
      <c r="AD300" s="633"/>
      <c r="AE300" s="633"/>
      <c r="AF300" s="633"/>
      <c r="AG300" s="633"/>
      <c r="AH300" s="633"/>
      <c r="AI300" s="633"/>
      <c r="AJ300" s="633"/>
      <c r="AK300" s="633"/>
      <c r="AL300" s="633"/>
      <c r="AM300" s="633"/>
      <c r="AN300" s="633"/>
      <c r="AO300" s="633"/>
      <c r="AP300" s="633"/>
      <c r="AQ300" s="633"/>
      <c r="AR300" s="633"/>
      <c r="AS300" s="633"/>
      <c r="AT300" s="633"/>
      <c r="AU300" s="633"/>
      <c r="AV300" s="633"/>
      <c r="AW300" s="633"/>
      <c r="AX300" s="633"/>
      <c r="AY300" s="633"/>
      <c r="AZ300" s="633"/>
      <c r="BA300" s="633"/>
      <c r="BB300" s="633"/>
      <c r="BC300" s="633"/>
      <c r="BD300" s="633"/>
      <c r="BE300" s="633"/>
      <c r="BF300" s="633"/>
      <c r="BG300" s="633"/>
      <c r="BH300" s="633"/>
      <c r="BI300" s="633"/>
      <c r="BJ300" s="633"/>
      <c r="BK300" s="633"/>
      <c r="BL300" s="633"/>
      <c r="BM300" s="633"/>
      <c r="BN300" s="633"/>
      <c r="BO300" s="633"/>
      <c r="BP300" s="633"/>
      <c r="BQ300" s="633"/>
      <c r="BR300" s="633"/>
      <c r="BS300" s="633"/>
      <c r="BT300" s="633"/>
      <c r="BU300" s="633"/>
      <c r="BV300" s="633"/>
      <c r="BW300" s="633"/>
      <c r="BX300" s="633"/>
      <c r="BY300" s="633"/>
      <c r="BZ300" s="633"/>
    </row>
    <row r="301" spans="1:78">
      <c r="A301" s="633"/>
      <c r="B301" s="633"/>
      <c r="C301" s="633"/>
      <c r="D301" s="633"/>
      <c r="E301" s="633"/>
      <c r="F301" s="633"/>
      <c r="G301" s="633"/>
      <c r="H301" s="633"/>
      <c r="I301" s="633"/>
      <c r="J301" s="633"/>
      <c r="K301" s="240"/>
      <c r="L301" s="240"/>
      <c r="M301" s="240"/>
      <c r="N301" s="240"/>
      <c r="O301" s="240"/>
      <c r="P301" s="240"/>
      <c r="Q301" s="633"/>
      <c r="S301" s="633"/>
      <c r="T301" s="653"/>
      <c r="U301" s="633"/>
      <c r="V301" s="657"/>
      <c r="W301" s="655"/>
      <c r="X301" s="633"/>
      <c r="Y301" s="633"/>
      <c r="Z301" s="633"/>
      <c r="AA301" s="633"/>
      <c r="AB301" s="633"/>
      <c r="AC301" s="633"/>
      <c r="AD301" s="633"/>
      <c r="AE301" s="633"/>
      <c r="AF301" s="633"/>
      <c r="AG301" s="633"/>
      <c r="AH301" s="633"/>
      <c r="AI301" s="633"/>
      <c r="AJ301" s="633"/>
      <c r="AK301" s="633"/>
      <c r="AL301" s="633"/>
      <c r="AM301" s="633"/>
      <c r="AN301" s="633"/>
      <c r="AO301" s="633"/>
      <c r="AP301" s="633"/>
      <c r="AQ301" s="633"/>
      <c r="AR301" s="633"/>
      <c r="AS301" s="633"/>
      <c r="AT301" s="633"/>
      <c r="AU301" s="633"/>
      <c r="AV301" s="633"/>
      <c r="AW301" s="633"/>
      <c r="AX301" s="633"/>
      <c r="AY301" s="633"/>
      <c r="AZ301" s="633"/>
      <c r="BA301" s="633"/>
      <c r="BB301" s="633"/>
      <c r="BC301" s="633"/>
      <c r="BD301" s="633"/>
      <c r="BE301" s="633"/>
      <c r="BF301" s="633"/>
      <c r="BG301" s="633"/>
      <c r="BH301" s="633"/>
      <c r="BI301" s="633"/>
      <c r="BJ301" s="633"/>
      <c r="BK301" s="633"/>
      <c r="BL301" s="633"/>
      <c r="BM301" s="633"/>
      <c r="BN301" s="633"/>
      <c r="BO301" s="633"/>
      <c r="BP301" s="633"/>
      <c r="BQ301" s="633"/>
      <c r="BR301" s="633"/>
      <c r="BS301" s="633"/>
      <c r="BT301" s="633"/>
      <c r="BU301" s="633"/>
      <c r="BV301" s="633"/>
      <c r="BW301" s="633"/>
      <c r="BX301" s="633"/>
      <c r="BY301" s="633"/>
      <c r="BZ301" s="633"/>
    </row>
    <row r="302" spans="1:78">
      <c r="A302" s="633"/>
      <c r="B302" s="633"/>
      <c r="C302" s="633"/>
      <c r="D302" s="633"/>
      <c r="E302" s="633"/>
      <c r="F302" s="633"/>
      <c r="G302" s="633"/>
      <c r="H302" s="633"/>
      <c r="I302" s="633"/>
      <c r="J302" s="633"/>
      <c r="K302" s="240"/>
      <c r="L302" s="240"/>
      <c r="M302" s="240"/>
      <c r="N302" s="240"/>
      <c r="O302" s="240"/>
      <c r="P302" s="240"/>
      <c r="Q302" s="633"/>
      <c r="S302" s="633"/>
      <c r="T302" s="653"/>
      <c r="U302" s="633"/>
      <c r="V302" s="657"/>
      <c r="W302" s="655"/>
      <c r="X302" s="633"/>
      <c r="Y302" s="633"/>
      <c r="Z302" s="633"/>
      <c r="AA302" s="633"/>
      <c r="AB302" s="633"/>
      <c r="AC302" s="633"/>
      <c r="AD302" s="633"/>
      <c r="AE302" s="633"/>
      <c r="AF302" s="633"/>
      <c r="AG302" s="633"/>
      <c r="AH302" s="633"/>
      <c r="AI302" s="633"/>
      <c r="AJ302" s="633"/>
      <c r="AK302" s="633"/>
      <c r="AL302" s="633"/>
      <c r="AM302" s="633"/>
      <c r="AN302" s="633"/>
      <c r="AO302" s="633"/>
      <c r="AP302" s="633"/>
      <c r="AQ302" s="633"/>
      <c r="AR302" s="633"/>
      <c r="AS302" s="633"/>
      <c r="AT302" s="633"/>
      <c r="AU302" s="633"/>
      <c r="AV302" s="633"/>
      <c r="AW302" s="633"/>
      <c r="AX302" s="633"/>
      <c r="AY302" s="633"/>
      <c r="AZ302" s="633"/>
      <c r="BA302" s="633"/>
      <c r="BB302" s="633"/>
      <c r="BC302" s="633"/>
      <c r="BD302" s="633"/>
      <c r="BE302" s="633"/>
      <c r="BF302" s="633"/>
      <c r="BG302" s="633"/>
      <c r="BH302" s="633"/>
      <c r="BI302" s="633"/>
      <c r="BJ302" s="633"/>
      <c r="BK302" s="633"/>
      <c r="BL302" s="633"/>
      <c r="BM302" s="633"/>
      <c r="BN302" s="633"/>
      <c r="BO302" s="633"/>
      <c r="BP302" s="633"/>
      <c r="BQ302" s="633"/>
      <c r="BR302" s="633"/>
      <c r="BS302" s="633"/>
      <c r="BT302" s="633"/>
      <c r="BU302" s="633"/>
      <c r="BV302" s="633"/>
      <c r="BW302" s="633"/>
      <c r="BX302" s="633"/>
      <c r="BY302" s="633"/>
      <c r="BZ302" s="633"/>
    </row>
    <row r="303" spans="1:78">
      <c r="A303" s="633"/>
      <c r="B303" s="633"/>
      <c r="C303" s="633"/>
      <c r="D303" s="633"/>
      <c r="E303" s="633"/>
      <c r="F303" s="633"/>
      <c r="G303" s="633"/>
      <c r="H303" s="633"/>
      <c r="I303" s="633"/>
      <c r="J303" s="633"/>
      <c r="K303" s="240"/>
      <c r="L303" s="240"/>
      <c r="M303" s="240"/>
      <c r="N303" s="240"/>
      <c r="O303" s="240"/>
      <c r="P303" s="240"/>
      <c r="Q303" s="633"/>
      <c r="S303" s="633"/>
      <c r="T303" s="653"/>
      <c r="U303" s="633"/>
      <c r="V303" s="657"/>
      <c r="W303" s="655"/>
      <c r="X303" s="633"/>
      <c r="Y303" s="633"/>
      <c r="Z303" s="633"/>
      <c r="AA303" s="633"/>
      <c r="AB303" s="633"/>
      <c r="AC303" s="633"/>
      <c r="AD303" s="633"/>
      <c r="AE303" s="633"/>
      <c r="AF303" s="633"/>
      <c r="AG303" s="633"/>
      <c r="AH303" s="633"/>
      <c r="AI303" s="633"/>
      <c r="AJ303" s="633"/>
      <c r="AK303" s="633"/>
      <c r="AL303" s="633"/>
      <c r="AM303" s="633"/>
      <c r="AN303" s="633"/>
      <c r="AO303" s="633"/>
      <c r="AP303" s="633"/>
      <c r="AQ303" s="633"/>
      <c r="AR303" s="633"/>
      <c r="AS303" s="633"/>
      <c r="AT303" s="633"/>
      <c r="AU303" s="633"/>
      <c r="AV303" s="633"/>
      <c r="AW303" s="633"/>
      <c r="AX303" s="633"/>
      <c r="AY303" s="633"/>
      <c r="AZ303" s="633"/>
      <c r="BA303" s="633"/>
      <c r="BB303" s="633"/>
      <c r="BC303" s="633"/>
      <c r="BD303" s="633"/>
      <c r="BE303" s="633"/>
      <c r="BF303" s="633"/>
      <c r="BG303" s="633"/>
      <c r="BH303" s="633"/>
      <c r="BI303" s="633"/>
      <c r="BJ303" s="633"/>
      <c r="BK303" s="633"/>
      <c r="BL303" s="633"/>
      <c r="BM303" s="633"/>
      <c r="BN303" s="633"/>
      <c r="BO303" s="633"/>
      <c r="BP303" s="633"/>
      <c r="BQ303" s="633"/>
      <c r="BR303" s="633"/>
      <c r="BS303" s="633"/>
      <c r="BT303" s="633"/>
      <c r="BU303" s="633"/>
      <c r="BV303" s="633"/>
      <c r="BW303" s="633"/>
      <c r="BX303" s="633"/>
      <c r="BY303" s="633"/>
      <c r="BZ303" s="633"/>
    </row>
    <row r="304" spans="1:78">
      <c r="A304" s="633"/>
      <c r="B304" s="633"/>
      <c r="C304" s="633"/>
      <c r="D304" s="633"/>
      <c r="E304" s="633"/>
      <c r="F304" s="633"/>
      <c r="G304" s="633"/>
      <c r="H304" s="633"/>
      <c r="I304" s="633"/>
      <c r="J304" s="633"/>
      <c r="K304" s="240"/>
      <c r="L304" s="240"/>
      <c r="M304" s="240"/>
      <c r="N304" s="240"/>
      <c r="O304" s="240"/>
      <c r="P304" s="240"/>
      <c r="Q304" s="633"/>
      <c r="S304" s="633"/>
      <c r="T304" s="653"/>
      <c r="U304" s="633"/>
      <c r="V304" s="657"/>
      <c r="W304" s="655"/>
      <c r="X304" s="633"/>
      <c r="Y304" s="633"/>
      <c r="Z304" s="633"/>
      <c r="AA304" s="633"/>
      <c r="AB304" s="633"/>
      <c r="AC304" s="633"/>
      <c r="AD304" s="633"/>
      <c r="AE304" s="633"/>
      <c r="AF304" s="633"/>
      <c r="AG304" s="633"/>
      <c r="AH304" s="633"/>
      <c r="AI304" s="633"/>
      <c r="AJ304" s="633"/>
      <c r="AK304" s="633"/>
      <c r="AL304" s="633"/>
      <c r="AM304" s="633"/>
      <c r="AN304" s="633"/>
      <c r="AO304" s="633"/>
      <c r="AP304" s="633"/>
      <c r="AQ304" s="633"/>
      <c r="AR304" s="633"/>
      <c r="AS304" s="633"/>
      <c r="AT304" s="633"/>
      <c r="AU304" s="633"/>
      <c r="AV304" s="633"/>
      <c r="AW304" s="633"/>
      <c r="AX304" s="633"/>
      <c r="AY304" s="633"/>
      <c r="AZ304" s="633"/>
      <c r="BA304" s="633"/>
      <c r="BB304" s="633"/>
      <c r="BC304" s="633"/>
      <c r="BD304" s="633"/>
      <c r="BE304" s="633"/>
      <c r="BF304" s="633"/>
      <c r="BG304" s="633"/>
      <c r="BH304" s="633"/>
      <c r="BI304" s="633"/>
      <c r="BJ304" s="633"/>
      <c r="BK304" s="633"/>
      <c r="BL304" s="633"/>
      <c r="BM304" s="633"/>
      <c r="BN304" s="633"/>
      <c r="BO304" s="633"/>
      <c r="BP304" s="633"/>
      <c r="BQ304" s="633"/>
      <c r="BR304" s="633"/>
      <c r="BS304" s="633"/>
      <c r="BT304" s="633"/>
      <c r="BU304" s="633"/>
      <c r="BV304" s="633"/>
      <c r="BW304" s="633"/>
      <c r="BX304" s="633"/>
      <c r="BY304" s="633"/>
      <c r="BZ304" s="633"/>
    </row>
    <row r="305" spans="1:78">
      <c r="A305" s="633"/>
      <c r="B305" s="633"/>
      <c r="C305" s="633"/>
      <c r="D305" s="633"/>
      <c r="E305" s="633"/>
      <c r="F305" s="633"/>
      <c r="G305" s="633"/>
      <c r="H305" s="633"/>
      <c r="I305" s="633"/>
      <c r="J305" s="633"/>
      <c r="K305" s="240"/>
      <c r="L305" s="240"/>
      <c r="M305" s="240"/>
      <c r="N305" s="240"/>
      <c r="O305" s="240"/>
      <c r="P305" s="240"/>
      <c r="Q305" s="633"/>
      <c r="S305" s="633"/>
      <c r="T305" s="653"/>
      <c r="U305" s="633"/>
      <c r="V305" s="657"/>
      <c r="W305" s="655"/>
      <c r="X305" s="633"/>
      <c r="Y305" s="633"/>
      <c r="Z305" s="633"/>
      <c r="AA305" s="633"/>
      <c r="AB305" s="633"/>
      <c r="AC305" s="633"/>
      <c r="AD305" s="633"/>
      <c r="AE305" s="633"/>
      <c r="AF305" s="633"/>
      <c r="AG305" s="633"/>
      <c r="AH305" s="633"/>
      <c r="AI305" s="633"/>
      <c r="AJ305" s="633"/>
      <c r="AK305" s="633"/>
      <c r="AL305" s="633"/>
      <c r="AM305" s="633"/>
      <c r="AN305" s="633"/>
      <c r="AO305" s="633"/>
      <c r="AP305" s="633"/>
      <c r="AQ305" s="633"/>
      <c r="AR305" s="633"/>
      <c r="AS305" s="633"/>
      <c r="AT305" s="633"/>
      <c r="AU305" s="633"/>
      <c r="AV305" s="633"/>
      <c r="AW305" s="633"/>
      <c r="AX305" s="633"/>
      <c r="AY305" s="633"/>
      <c r="AZ305" s="633"/>
      <c r="BA305" s="633"/>
      <c r="BB305" s="633"/>
      <c r="BC305" s="633"/>
      <c r="BD305" s="633"/>
      <c r="BE305" s="633"/>
      <c r="BF305" s="633"/>
      <c r="BG305" s="633"/>
      <c r="BH305" s="633"/>
      <c r="BI305" s="633"/>
      <c r="BJ305" s="633"/>
      <c r="BK305" s="633"/>
      <c r="BL305" s="633"/>
      <c r="BM305" s="633"/>
      <c r="BN305" s="633"/>
      <c r="BO305" s="633"/>
      <c r="BP305" s="633"/>
      <c r="BQ305" s="633"/>
      <c r="BR305" s="633"/>
      <c r="BS305" s="633"/>
      <c r="BT305" s="633"/>
      <c r="BU305" s="633"/>
      <c r="BV305" s="633"/>
      <c r="BW305" s="633"/>
      <c r="BX305" s="633"/>
      <c r="BY305" s="633"/>
      <c r="BZ305" s="633"/>
    </row>
    <row r="306" spans="1:78">
      <c r="A306" s="633"/>
      <c r="B306" s="633"/>
      <c r="C306" s="633"/>
      <c r="D306" s="633"/>
      <c r="E306" s="633"/>
      <c r="F306" s="633"/>
      <c r="G306" s="633"/>
      <c r="H306" s="633"/>
      <c r="I306" s="633"/>
      <c r="J306" s="633"/>
      <c r="K306" s="240"/>
      <c r="L306" s="240"/>
      <c r="M306" s="240"/>
      <c r="N306" s="240"/>
      <c r="O306" s="240"/>
      <c r="P306" s="240"/>
      <c r="Q306" s="633"/>
      <c r="S306" s="633"/>
      <c r="T306" s="653"/>
      <c r="U306" s="633"/>
      <c r="V306" s="657"/>
      <c r="W306" s="655"/>
      <c r="X306" s="633"/>
      <c r="Y306" s="633"/>
      <c r="Z306" s="633"/>
      <c r="AA306" s="633"/>
      <c r="AB306" s="633"/>
      <c r="AC306" s="633"/>
      <c r="AD306" s="633"/>
      <c r="AE306" s="633"/>
      <c r="AF306" s="633"/>
      <c r="AG306" s="633"/>
      <c r="AH306" s="633"/>
      <c r="AI306" s="633"/>
      <c r="AJ306" s="633"/>
      <c r="AK306" s="633"/>
      <c r="AL306" s="633"/>
      <c r="AM306" s="633"/>
      <c r="AN306" s="633"/>
      <c r="AO306" s="633"/>
      <c r="AP306" s="633"/>
      <c r="AQ306" s="633"/>
      <c r="AR306" s="633"/>
      <c r="AS306" s="633"/>
      <c r="AT306" s="633"/>
      <c r="AU306" s="633"/>
      <c r="AV306" s="633"/>
      <c r="AW306" s="633"/>
      <c r="AX306" s="633"/>
      <c r="AY306" s="633"/>
      <c r="AZ306" s="633"/>
      <c r="BA306" s="633"/>
      <c r="BB306" s="633"/>
      <c r="BC306" s="633"/>
      <c r="BD306" s="633"/>
      <c r="BE306" s="633"/>
      <c r="BF306" s="633"/>
      <c r="BG306" s="633"/>
      <c r="BH306" s="633"/>
      <c r="BI306" s="633"/>
      <c r="BJ306" s="633"/>
      <c r="BK306" s="633"/>
      <c r="BL306" s="633"/>
      <c r="BM306" s="633"/>
      <c r="BN306" s="633"/>
      <c r="BO306" s="633"/>
      <c r="BP306" s="633"/>
      <c r="BQ306" s="633"/>
      <c r="BR306" s="633"/>
      <c r="BS306" s="633"/>
      <c r="BT306" s="633"/>
      <c r="BU306" s="633"/>
      <c r="BV306" s="633"/>
      <c r="BW306" s="633"/>
      <c r="BX306" s="633"/>
      <c r="BY306" s="633"/>
      <c r="BZ306" s="633"/>
    </row>
    <row r="307" spans="1:78">
      <c r="A307" s="633"/>
      <c r="B307" s="633"/>
      <c r="C307" s="633"/>
      <c r="D307" s="633"/>
      <c r="E307" s="633"/>
      <c r="F307" s="633"/>
      <c r="G307" s="633"/>
      <c r="H307" s="633"/>
      <c r="I307" s="633"/>
      <c r="J307" s="633"/>
      <c r="K307" s="240"/>
      <c r="L307" s="240"/>
      <c r="M307" s="240"/>
      <c r="N307" s="240"/>
      <c r="O307" s="240"/>
      <c r="P307" s="240"/>
      <c r="Q307" s="633"/>
      <c r="S307" s="633"/>
      <c r="T307" s="653"/>
      <c r="U307" s="633"/>
      <c r="V307" s="657"/>
      <c r="W307" s="655"/>
      <c r="X307" s="633"/>
      <c r="Y307" s="633"/>
      <c r="Z307" s="633"/>
      <c r="AA307" s="633"/>
      <c r="AB307" s="633"/>
      <c r="AC307" s="633"/>
      <c r="AD307" s="633"/>
      <c r="AE307" s="633"/>
      <c r="AF307" s="633"/>
      <c r="AG307" s="633"/>
      <c r="AH307" s="633"/>
      <c r="AI307" s="633"/>
      <c r="AJ307" s="633"/>
      <c r="AK307" s="633"/>
      <c r="AL307" s="633"/>
      <c r="AM307" s="633"/>
      <c r="AN307" s="633"/>
      <c r="AO307" s="633"/>
      <c r="AP307" s="633"/>
      <c r="AQ307" s="633"/>
      <c r="AR307" s="633"/>
      <c r="AS307" s="633"/>
      <c r="AT307" s="633"/>
      <c r="AU307" s="633"/>
      <c r="AV307" s="633"/>
      <c r="AW307" s="633"/>
      <c r="AX307" s="633"/>
      <c r="AY307" s="633"/>
      <c r="AZ307" s="633"/>
      <c r="BA307" s="633"/>
      <c r="BB307" s="633"/>
      <c r="BC307" s="633"/>
      <c r="BD307" s="633"/>
      <c r="BE307" s="633"/>
      <c r="BF307" s="633"/>
      <c r="BG307" s="633"/>
      <c r="BH307" s="633"/>
      <c r="BI307" s="633"/>
      <c r="BJ307" s="633"/>
      <c r="BK307" s="633"/>
      <c r="BL307" s="633"/>
      <c r="BM307" s="633"/>
      <c r="BN307" s="633"/>
      <c r="BO307" s="633"/>
      <c r="BP307" s="633"/>
      <c r="BQ307" s="633"/>
      <c r="BR307" s="633"/>
      <c r="BS307" s="633"/>
      <c r="BT307" s="633"/>
      <c r="BU307" s="633"/>
      <c r="BV307" s="633"/>
      <c r="BW307" s="633"/>
      <c r="BX307" s="633"/>
      <c r="BY307" s="633"/>
      <c r="BZ307" s="633"/>
    </row>
    <row r="308" spans="1:78">
      <c r="A308" s="633"/>
      <c r="B308" s="633"/>
      <c r="C308" s="633"/>
      <c r="D308" s="633"/>
      <c r="E308" s="633"/>
      <c r="F308" s="633"/>
      <c r="G308" s="633"/>
      <c r="H308" s="633"/>
      <c r="I308" s="633"/>
      <c r="J308" s="633"/>
      <c r="K308" s="240"/>
      <c r="L308" s="240"/>
      <c r="M308" s="240"/>
      <c r="N308" s="240"/>
      <c r="O308" s="240"/>
      <c r="P308" s="240"/>
      <c r="Q308" s="633"/>
      <c r="S308" s="633"/>
      <c r="T308" s="653"/>
      <c r="U308" s="633"/>
      <c r="V308" s="657"/>
      <c r="W308" s="655"/>
      <c r="X308" s="633"/>
      <c r="Y308" s="633"/>
      <c r="Z308" s="633"/>
      <c r="AA308" s="633"/>
      <c r="AB308" s="633"/>
      <c r="AC308" s="633"/>
      <c r="AD308" s="633"/>
      <c r="AE308" s="633"/>
      <c r="AF308" s="633"/>
      <c r="AG308" s="633"/>
      <c r="AH308" s="633"/>
      <c r="AI308" s="633"/>
      <c r="AJ308" s="633"/>
      <c r="AK308" s="633"/>
      <c r="AL308" s="633"/>
      <c r="AM308" s="633"/>
      <c r="AN308" s="633"/>
      <c r="AO308" s="633"/>
      <c r="AP308" s="633"/>
      <c r="AQ308" s="633"/>
      <c r="AR308" s="633"/>
      <c r="AS308" s="633"/>
      <c r="AT308" s="633"/>
      <c r="AU308" s="633"/>
      <c r="AV308" s="633"/>
      <c r="AW308" s="633"/>
      <c r="AX308" s="633"/>
      <c r="AY308" s="633"/>
      <c r="AZ308" s="633"/>
      <c r="BA308" s="633"/>
      <c r="BB308" s="633"/>
      <c r="BC308" s="633"/>
      <c r="BD308" s="633"/>
      <c r="BE308" s="633"/>
      <c r="BF308" s="633"/>
      <c r="BG308" s="633"/>
      <c r="BH308" s="633"/>
      <c r="BI308" s="633"/>
      <c r="BJ308" s="633"/>
      <c r="BK308" s="633"/>
      <c r="BL308" s="633"/>
      <c r="BM308" s="633"/>
      <c r="BN308" s="633"/>
      <c r="BO308" s="633"/>
      <c r="BP308" s="633"/>
      <c r="BQ308" s="633"/>
      <c r="BR308" s="633"/>
      <c r="BS308" s="633"/>
      <c r="BT308" s="633"/>
      <c r="BU308" s="633"/>
      <c r="BV308" s="633"/>
      <c r="BW308" s="633"/>
      <c r="BX308" s="633"/>
      <c r="BY308" s="633"/>
      <c r="BZ308" s="633"/>
    </row>
    <row r="309" spans="1:78">
      <c r="A309" s="633"/>
      <c r="B309" s="633"/>
      <c r="C309" s="633"/>
      <c r="D309" s="633"/>
      <c r="E309" s="633"/>
      <c r="F309" s="633"/>
      <c r="G309" s="633"/>
      <c r="H309" s="633"/>
      <c r="I309" s="633"/>
      <c r="J309" s="633"/>
      <c r="K309" s="240"/>
      <c r="L309" s="240"/>
      <c r="M309" s="240"/>
      <c r="N309" s="240"/>
      <c r="O309" s="240"/>
      <c r="P309" s="240"/>
      <c r="Q309" s="633"/>
      <c r="S309" s="633"/>
      <c r="T309" s="653"/>
      <c r="U309" s="633"/>
      <c r="V309" s="657"/>
      <c r="W309" s="655"/>
      <c r="X309" s="633"/>
      <c r="Y309" s="633"/>
      <c r="Z309" s="633"/>
      <c r="AA309" s="633"/>
      <c r="AB309" s="633"/>
      <c r="AC309" s="633"/>
      <c r="AD309" s="633"/>
      <c r="AE309" s="633"/>
      <c r="AF309" s="633"/>
      <c r="AG309" s="633"/>
      <c r="AH309" s="633"/>
      <c r="AI309" s="633"/>
      <c r="AJ309" s="633"/>
      <c r="AK309" s="633"/>
      <c r="AL309" s="633"/>
      <c r="AM309" s="633"/>
      <c r="AN309" s="633"/>
      <c r="AO309" s="633"/>
      <c r="AP309" s="633"/>
      <c r="AQ309" s="633"/>
      <c r="AR309" s="633"/>
      <c r="AS309" s="633"/>
      <c r="AT309" s="633"/>
      <c r="AU309" s="633"/>
      <c r="AV309" s="633"/>
      <c r="AW309" s="633"/>
      <c r="AX309" s="633"/>
      <c r="AY309" s="633"/>
      <c r="AZ309" s="633"/>
      <c r="BA309" s="633"/>
      <c r="BB309" s="633"/>
      <c r="BC309" s="633"/>
      <c r="BD309" s="633"/>
      <c r="BE309" s="633"/>
      <c r="BF309" s="633"/>
      <c r="BG309" s="633"/>
      <c r="BH309" s="633"/>
      <c r="BI309" s="633"/>
      <c r="BJ309" s="633"/>
      <c r="BK309" s="633"/>
      <c r="BL309" s="633"/>
      <c r="BM309" s="633"/>
      <c r="BN309" s="633"/>
      <c r="BO309" s="633"/>
      <c r="BP309" s="633"/>
      <c r="BQ309" s="633"/>
      <c r="BR309" s="633"/>
      <c r="BS309" s="633"/>
      <c r="BT309" s="633"/>
      <c r="BU309" s="633"/>
      <c r="BV309" s="633"/>
      <c r="BW309" s="633"/>
      <c r="BX309" s="633"/>
      <c r="BY309" s="633"/>
      <c r="BZ309" s="633"/>
    </row>
    <row r="310" spans="1:78">
      <c r="A310" s="633"/>
      <c r="B310" s="633"/>
      <c r="C310" s="633"/>
      <c r="D310" s="633"/>
      <c r="E310" s="633"/>
      <c r="F310" s="633"/>
      <c r="G310" s="633"/>
      <c r="H310" s="633"/>
      <c r="I310" s="633"/>
      <c r="J310" s="633"/>
      <c r="K310" s="240"/>
      <c r="L310" s="240"/>
      <c r="M310" s="240"/>
      <c r="N310" s="240"/>
      <c r="O310" s="240"/>
      <c r="P310" s="240"/>
      <c r="Q310" s="633"/>
      <c r="S310" s="633"/>
      <c r="T310" s="653"/>
      <c r="U310" s="633"/>
      <c r="V310" s="657"/>
      <c r="W310" s="655"/>
      <c r="X310" s="633"/>
      <c r="Y310" s="633"/>
      <c r="Z310" s="633"/>
      <c r="AA310" s="633"/>
      <c r="AB310" s="633"/>
      <c r="AC310" s="633"/>
      <c r="AD310" s="633"/>
      <c r="AE310" s="633"/>
      <c r="AF310" s="633"/>
      <c r="AG310" s="633"/>
      <c r="AH310" s="633"/>
      <c r="AI310" s="633"/>
      <c r="AJ310" s="633"/>
      <c r="AK310" s="633"/>
      <c r="AL310" s="633"/>
      <c r="AM310" s="633"/>
      <c r="AN310" s="633"/>
      <c r="AO310" s="633"/>
      <c r="AP310" s="633"/>
      <c r="AQ310" s="633"/>
      <c r="AR310" s="633"/>
      <c r="AS310" s="633"/>
      <c r="AT310" s="633"/>
      <c r="AU310" s="633"/>
      <c r="AV310" s="633"/>
      <c r="AW310" s="633"/>
      <c r="AX310" s="633"/>
      <c r="AY310" s="633"/>
      <c r="AZ310" s="633"/>
      <c r="BA310" s="633"/>
      <c r="BB310" s="633"/>
      <c r="BC310" s="633"/>
      <c r="BD310" s="633"/>
      <c r="BE310" s="633"/>
      <c r="BF310" s="633"/>
      <c r="BG310" s="633"/>
      <c r="BH310" s="633"/>
      <c r="BI310" s="633"/>
      <c r="BJ310" s="633"/>
      <c r="BK310" s="633"/>
      <c r="BL310" s="633"/>
      <c r="BM310" s="633"/>
      <c r="BN310" s="633"/>
      <c r="BO310" s="633"/>
      <c r="BP310" s="633"/>
      <c r="BQ310" s="633"/>
      <c r="BR310" s="633"/>
      <c r="BS310" s="633"/>
      <c r="BT310" s="633"/>
      <c r="BU310" s="633"/>
      <c r="BV310" s="633"/>
      <c r="BW310" s="633"/>
      <c r="BX310" s="633"/>
      <c r="BY310" s="633"/>
      <c r="BZ310" s="633"/>
    </row>
    <row r="311" spans="1:78">
      <c r="A311" s="633"/>
      <c r="B311" s="633"/>
      <c r="C311" s="633"/>
      <c r="D311" s="633"/>
      <c r="E311" s="633"/>
      <c r="F311" s="633"/>
      <c r="G311" s="633"/>
      <c r="H311" s="633"/>
      <c r="I311" s="633"/>
      <c r="J311" s="633"/>
      <c r="K311" s="240"/>
      <c r="L311" s="240"/>
      <c r="M311" s="240"/>
      <c r="N311" s="240"/>
      <c r="O311" s="240"/>
      <c r="P311" s="240"/>
      <c r="Q311" s="633"/>
      <c r="S311" s="633"/>
      <c r="T311" s="653"/>
      <c r="U311" s="633"/>
      <c r="V311" s="657"/>
      <c r="W311" s="655"/>
      <c r="X311" s="633"/>
      <c r="Y311" s="633"/>
      <c r="Z311" s="633"/>
      <c r="AA311" s="633"/>
      <c r="AB311" s="633"/>
      <c r="AC311" s="633"/>
      <c r="AD311" s="633"/>
      <c r="AE311" s="633"/>
      <c r="AF311" s="633"/>
      <c r="AG311" s="633"/>
      <c r="AH311" s="633"/>
      <c r="AI311" s="633"/>
      <c r="AJ311" s="633"/>
      <c r="AK311" s="633"/>
      <c r="AL311" s="633"/>
      <c r="AM311" s="633"/>
      <c r="AN311" s="633"/>
      <c r="AO311" s="633"/>
      <c r="AP311" s="633"/>
      <c r="AQ311" s="633"/>
      <c r="AR311" s="633"/>
      <c r="AS311" s="633"/>
      <c r="AT311" s="633"/>
      <c r="AU311" s="633"/>
      <c r="AV311" s="633"/>
      <c r="AW311" s="633"/>
      <c r="AX311" s="633"/>
      <c r="AY311" s="633"/>
      <c r="AZ311" s="633"/>
      <c r="BA311" s="633"/>
      <c r="BB311" s="633"/>
      <c r="BC311" s="633"/>
      <c r="BD311" s="633"/>
      <c r="BE311" s="633"/>
      <c r="BF311" s="633"/>
      <c r="BG311" s="633"/>
      <c r="BH311" s="633"/>
      <c r="BI311" s="633"/>
      <c r="BJ311" s="633"/>
      <c r="BK311" s="633"/>
      <c r="BL311" s="633"/>
      <c r="BM311" s="633"/>
      <c r="BN311" s="633"/>
      <c r="BO311" s="633"/>
      <c r="BP311" s="633"/>
      <c r="BQ311" s="633"/>
      <c r="BR311" s="633"/>
      <c r="BS311" s="633"/>
      <c r="BT311" s="633"/>
      <c r="BU311" s="633"/>
      <c r="BV311" s="633"/>
      <c r="BW311" s="633"/>
      <c r="BX311" s="633"/>
      <c r="BY311" s="633"/>
      <c r="BZ311" s="633"/>
    </row>
    <row r="312" spans="1:78">
      <c r="A312" s="633"/>
      <c r="B312" s="633"/>
      <c r="C312" s="633"/>
      <c r="D312" s="633"/>
      <c r="E312" s="633"/>
      <c r="F312" s="633"/>
      <c r="G312" s="633"/>
      <c r="H312" s="633"/>
      <c r="I312" s="633"/>
      <c r="J312" s="633"/>
      <c r="K312" s="240"/>
      <c r="L312" s="240"/>
      <c r="M312" s="240"/>
      <c r="N312" s="240"/>
      <c r="O312" s="240"/>
      <c r="P312" s="240"/>
      <c r="Q312" s="633"/>
      <c r="S312" s="633"/>
      <c r="T312" s="653"/>
      <c r="U312" s="633"/>
      <c r="V312" s="657"/>
      <c r="W312" s="655"/>
      <c r="X312" s="633"/>
      <c r="Y312" s="633"/>
      <c r="Z312" s="633"/>
      <c r="AA312" s="633"/>
      <c r="AB312" s="633"/>
      <c r="AC312" s="633"/>
      <c r="AD312" s="633"/>
      <c r="AE312" s="633"/>
      <c r="AF312" s="633"/>
      <c r="AG312" s="633"/>
      <c r="AH312" s="633"/>
      <c r="AI312" s="633"/>
      <c r="AJ312" s="633"/>
      <c r="AK312" s="633"/>
      <c r="AL312" s="633"/>
      <c r="AM312" s="633"/>
      <c r="AN312" s="633"/>
      <c r="AO312" s="633"/>
      <c r="AP312" s="633"/>
      <c r="AQ312" s="633"/>
      <c r="AR312" s="633"/>
      <c r="AS312" s="633"/>
      <c r="AT312" s="633"/>
      <c r="AU312" s="633"/>
      <c r="AV312" s="633"/>
      <c r="AW312" s="633"/>
      <c r="AX312" s="633"/>
      <c r="AY312" s="633"/>
      <c r="AZ312" s="633"/>
      <c r="BA312" s="633"/>
      <c r="BB312" s="633"/>
      <c r="BC312" s="633"/>
      <c r="BD312" s="633"/>
      <c r="BE312" s="633"/>
      <c r="BF312" s="633"/>
      <c r="BG312" s="633"/>
      <c r="BH312" s="633"/>
      <c r="BI312" s="633"/>
      <c r="BJ312" s="633"/>
      <c r="BK312" s="633"/>
      <c r="BL312" s="633"/>
      <c r="BM312" s="633"/>
      <c r="BN312" s="633"/>
      <c r="BO312" s="633"/>
      <c r="BP312" s="633"/>
      <c r="BQ312" s="633"/>
      <c r="BR312" s="633"/>
      <c r="BS312" s="633"/>
      <c r="BT312" s="633"/>
      <c r="BU312" s="633"/>
      <c r="BV312" s="633"/>
      <c r="BW312" s="633"/>
      <c r="BX312" s="633"/>
      <c r="BY312" s="633"/>
      <c r="BZ312" s="633"/>
    </row>
    <row r="313" spans="1:78">
      <c r="A313" s="633"/>
      <c r="B313" s="633"/>
      <c r="C313" s="633"/>
      <c r="D313" s="633"/>
      <c r="E313" s="633"/>
      <c r="F313" s="633"/>
      <c r="G313" s="633"/>
      <c r="H313" s="633"/>
      <c r="I313" s="633"/>
      <c r="J313" s="633"/>
      <c r="K313" s="240"/>
      <c r="L313" s="240"/>
      <c r="M313" s="240"/>
      <c r="N313" s="240"/>
      <c r="O313" s="240"/>
      <c r="P313" s="240"/>
      <c r="Q313" s="633"/>
      <c r="S313" s="633"/>
      <c r="T313" s="653"/>
      <c r="U313" s="633"/>
      <c r="V313" s="657"/>
      <c r="W313" s="655"/>
      <c r="X313" s="633"/>
      <c r="Y313" s="633"/>
      <c r="Z313" s="633"/>
      <c r="AA313" s="633"/>
      <c r="AB313" s="633"/>
      <c r="AC313" s="633"/>
      <c r="AD313" s="633"/>
      <c r="AE313" s="633"/>
      <c r="AF313" s="633"/>
      <c r="AG313" s="633"/>
      <c r="AH313" s="633"/>
      <c r="AI313" s="633"/>
      <c r="AJ313" s="633"/>
      <c r="AK313" s="633"/>
      <c r="AL313" s="633"/>
      <c r="AM313" s="633"/>
      <c r="AN313" s="633"/>
      <c r="AO313" s="633"/>
      <c r="AP313" s="633"/>
      <c r="AQ313" s="633"/>
      <c r="AR313" s="633"/>
      <c r="AS313" s="633"/>
      <c r="AT313" s="633"/>
      <c r="AU313" s="633"/>
      <c r="AV313" s="633"/>
      <c r="AW313" s="633"/>
      <c r="AX313" s="633"/>
      <c r="AY313" s="633"/>
      <c r="AZ313" s="633"/>
      <c r="BA313" s="633"/>
      <c r="BB313" s="633"/>
      <c r="BC313" s="633"/>
      <c r="BD313" s="633"/>
      <c r="BE313" s="633"/>
      <c r="BF313" s="633"/>
      <c r="BG313" s="633"/>
      <c r="BH313" s="633"/>
      <c r="BI313" s="633"/>
      <c r="BJ313" s="633"/>
      <c r="BK313" s="633"/>
      <c r="BL313" s="633"/>
      <c r="BM313" s="633"/>
      <c r="BN313" s="633"/>
      <c r="BO313" s="633"/>
      <c r="BP313" s="633"/>
      <c r="BQ313" s="633"/>
      <c r="BR313" s="633"/>
      <c r="BS313" s="633"/>
      <c r="BT313" s="633"/>
      <c r="BU313" s="633"/>
      <c r="BV313" s="633"/>
      <c r="BW313" s="633"/>
      <c r="BX313" s="633"/>
      <c r="BY313" s="633"/>
      <c r="BZ313" s="633"/>
    </row>
    <row r="314" spans="1:78">
      <c r="A314" s="633"/>
      <c r="B314" s="633"/>
      <c r="C314" s="633"/>
      <c r="D314" s="633"/>
      <c r="E314" s="633"/>
      <c r="F314" s="633"/>
      <c r="G314" s="633"/>
      <c r="H314" s="633"/>
      <c r="I314" s="633"/>
      <c r="J314" s="633"/>
      <c r="K314" s="240"/>
      <c r="L314" s="240"/>
      <c r="M314" s="240"/>
      <c r="N314" s="240"/>
      <c r="O314" s="240"/>
      <c r="P314" s="240"/>
      <c r="Q314" s="633"/>
      <c r="S314" s="633"/>
      <c r="T314" s="653"/>
      <c r="U314" s="633"/>
      <c r="V314" s="657"/>
      <c r="W314" s="655"/>
      <c r="X314" s="633"/>
      <c r="Y314" s="633"/>
      <c r="Z314" s="633"/>
      <c r="AA314" s="633"/>
      <c r="AB314" s="633"/>
      <c r="AC314" s="633"/>
      <c r="AD314" s="633"/>
      <c r="AE314" s="633"/>
      <c r="AF314" s="633"/>
      <c r="AG314" s="633"/>
      <c r="AH314" s="633"/>
      <c r="AI314" s="633"/>
      <c r="AJ314" s="633"/>
      <c r="AK314" s="633"/>
      <c r="AL314" s="633"/>
      <c r="AM314" s="633"/>
      <c r="AN314" s="633"/>
      <c r="AO314" s="633"/>
      <c r="AP314" s="633"/>
      <c r="AQ314" s="633"/>
      <c r="AR314" s="633"/>
      <c r="AS314" s="633"/>
      <c r="AT314" s="633"/>
      <c r="AU314" s="633"/>
      <c r="AV314" s="633"/>
      <c r="AW314" s="633"/>
      <c r="AX314" s="633"/>
      <c r="AY314" s="633"/>
      <c r="AZ314" s="633"/>
      <c r="BA314" s="633"/>
      <c r="BB314" s="633"/>
      <c r="BC314" s="633"/>
      <c r="BD314" s="633"/>
      <c r="BE314" s="633"/>
      <c r="BF314" s="633"/>
      <c r="BG314" s="633"/>
      <c r="BH314" s="633"/>
      <c r="BI314" s="633"/>
      <c r="BJ314" s="633"/>
      <c r="BK314" s="633"/>
      <c r="BL314" s="633"/>
      <c r="BM314" s="633"/>
      <c r="BN314" s="633"/>
      <c r="BO314" s="633"/>
      <c r="BP314" s="633"/>
      <c r="BQ314" s="633"/>
      <c r="BR314" s="633"/>
      <c r="BS314" s="633"/>
      <c r="BT314" s="633"/>
      <c r="BU314" s="633"/>
      <c r="BV314" s="633"/>
      <c r="BW314" s="633"/>
      <c r="BX314" s="633"/>
      <c r="BY314" s="633"/>
      <c r="BZ314" s="633"/>
    </row>
    <row r="315" spans="1:78">
      <c r="A315" s="633"/>
      <c r="B315" s="633"/>
      <c r="C315" s="633"/>
      <c r="D315" s="633"/>
      <c r="E315" s="633"/>
      <c r="F315" s="633"/>
      <c r="G315" s="633"/>
      <c r="H315" s="633"/>
      <c r="I315" s="633"/>
      <c r="J315" s="633"/>
      <c r="K315" s="240"/>
      <c r="L315" s="240"/>
      <c r="M315" s="240"/>
      <c r="N315" s="240"/>
      <c r="O315" s="240"/>
      <c r="P315" s="240"/>
      <c r="Q315" s="633"/>
      <c r="S315" s="633"/>
      <c r="T315" s="653"/>
      <c r="U315" s="633"/>
      <c r="V315" s="657"/>
      <c r="W315" s="655"/>
      <c r="X315" s="633"/>
      <c r="Y315" s="633"/>
      <c r="Z315" s="633"/>
      <c r="AA315" s="633"/>
      <c r="AB315" s="633"/>
      <c r="AC315" s="633"/>
      <c r="AD315" s="633"/>
      <c r="AE315" s="633"/>
      <c r="AF315" s="633"/>
      <c r="AG315" s="633"/>
      <c r="AH315" s="633"/>
      <c r="AI315" s="633"/>
      <c r="AJ315" s="633"/>
      <c r="AK315" s="633"/>
      <c r="AL315" s="633"/>
      <c r="AM315" s="633"/>
      <c r="AN315" s="633"/>
      <c r="AO315" s="633"/>
      <c r="AP315" s="633"/>
      <c r="AQ315" s="633"/>
      <c r="AR315" s="633"/>
      <c r="AS315" s="633"/>
      <c r="AT315" s="633"/>
      <c r="AU315" s="633"/>
      <c r="AV315" s="633"/>
      <c r="AW315" s="633"/>
      <c r="AX315" s="633"/>
      <c r="AY315" s="633"/>
      <c r="AZ315" s="633"/>
      <c r="BA315" s="633"/>
      <c r="BB315" s="633"/>
      <c r="BC315" s="633"/>
      <c r="BD315" s="633"/>
      <c r="BE315" s="633"/>
      <c r="BF315" s="633"/>
      <c r="BG315" s="633"/>
      <c r="BH315" s="633"/>
      <c r="BI315" s="633"/>
      <c r="BJ315" s="633"/>
      <c r="BK315" s="633"/>
      <c r="BL315" s="633"/>
      <c r="BM315" s="633"/>
      <c r="BN315" s="633"/>
      <c r="BO315" s="633"/>
      <c r="BP315" s="633"/>
      <c r="BQ315" s="633"/>
      <c r="BR315" s="633"/>
      <c r="BS315" s="633"/>
      <c r="BT315" s="633"/>
      <c r="BU315" s="633"/>
      <c r="BV315" s="633"/>
      <c r="BW315" s="633"/>
      <c r="BX315" s="633"/>
      <c r="BY315" s="633"/>
      <c r="BZ315" s="633"/>
    </row>
    <row r="316" spans="1:78">
      <c r="A316" s="633"/>
      <c r="B316" s="633"/>
      <c r="C316" s="633"/>
      <c r="D316" s="633"/>
      <c r="E316" s="633"/>
      <c r="F316" s="633"/>
      <c r="G316" s="633"/>
      <c r="H316" s="633"/>
      <c r="I316" s="633"/>
      <c r="J316" s="633"/>
      <c r="K316" s="240"/>
      <c r="L316" s="240"/>
      <c r="M316" s="240"/>
      <c r="N316" s="240"/>
      <c r="O316" s="240"/>
      <c r="P316" s="240"/>
      <c r="Q316" s="633"/>
      <c r="S316" s="633"/>
      <c r="T316" s="653"/>
      <c r="U316" s="633"/>
      <c r="V316" s="657"/>
      <c r="W316" s="655"/>
      <c r="X316" s="633"/>
      <c r="Y316" s="633"/>
      <c r="Z316" s="633"/>
      <c r="AA316" s="633"/>
      <c r="AB316" s="633"/>
      <c r="AC316" s="633"/>
      <c r="AD316" s="633"/>
      <c r="AE316" s="633"/>
      <c r="AF316" s="633"/>
      <c r="AG316" s="633"/>
      <c r="AH316" s="633"/>
      <c r="AI316" s="633"/>
      <c r="AJ316" s="633"/>
      <c r="AK316" s="633"/>
      <c r="AL316" s="633"/>
      <c r="AM316" s="633"/>
      <c r="AN316" s="633"/>
      <c r="AO316" s="633"/>
      <c r="AP316" s="633"/>
      <c r="AQ316" s="633"/>
      <c r="AR316" s="633"/>
      <c r="AS316" s="633"/>
      <c r="AT316" s="633"/>
      <c r="AU316" s="633"/>
      <c r="AV316" s="633"/>
      <c r="AW316" s="633"/>
      <c r="AX316" s="633"/>
      <c r="AY316" s="633"/>
      <c r="AZ316" s="633"/>
      <c r="BA316" s="633"/>
      <c r="BB316" s="633"/>
      <c r="BC316" s="633"/>
      <c r="BD316" s="633"/>
      <c r="BE316" s="633"/>
      <c r="BF316" s="633"/>
      <c r="BG316" s="633"/>
      <c r="BH316" s="633"/>
      <c r="BI316" s="633"/>
      <c r="BJ316" s="633"/>
      <c r="BK316" s="633"/>
      <c r="BL316" s="633"/>
      <c r="BM316" s="633"/>
      <c r="BN316" s="633"/>
      <c r="BO316" s="633"/>
      <c r="BP316" s="633"/>
      <c r="BQ316" s="633"/>
      <c r="BR316" s="633"/>
      <c r="BS316" s="633"/>
      <c r="BT316" s="633"/>
      <c r="BU316" s="633"/>
      <c r="BV316" s="633"/>
      <c r="BW316" s="633"/>
      <c r="BX316" s="633"/>
      <c r="BY316" s="633"/>
      <c r="BZ316" s="633"/>
    </row>
    <row r="317" spans="1:78">
      <c r="A317" s="633"/>
      <c r="B317" s="633"/>
      <c r="C317" s="633"/>
      <c r="D317" s="633"/>
      <c r="E317" s="633"/>
      <c r="F317" s="633"/>
      <c r="G317" s="633"/>
      <c r="H317" s="633"/>
      <c r="I317" s="633"/>
      <c r="J317" s="633"/>
      <c r="K317" s="240"/>
      <c r="L317" s="240"/>
      <c r="M317" s="240"/>
      <c r="N317" s="240"/>
      <c r="O317" s="240"/>
      <c r="P317" s="240"/>
      <c r="Q317" s="633"/>
      <c r="S317" s="633"/>
      <c r="T317" s="653"/>
      <c r="U317" s="633"/>
      <c r="V317" s="657"/>
      <c r="W317" s="655"/>
      <c r="X317" s="633"/>
      <c r="Y317" s="633"/>
      <c r="Z317" s="633"/>
      <c r="AA317" s="633"/>
      <c r="AB317" s="633"/>
      <c r="AC317" s="633"/>
      <c r="AD317" s="633"/>
      <c r="AE317" s="633"/>
      <c r="AF317" s="633"/>
      <c r="AG317" s="633"/>
      <c r="AH317" s="633"/>
      <c r="AI317" s="633"/>
      <c r="AJ317" s="633"/>
      <c r="AK317" s="633"/>
      <c r="AL317" s="633"/>
      <c r="AM317" s="633"/>
      <c r="AN317" s="633"/>
      <c r="AO317" s="633"/>
      <c r="AP317" s="633"/>
      <c r="AQ317" s="633"/>
      <c r="AR317" s="633"/>
      <c r="AS317" s="633"/>
      <c r="AT317" s="633"/>
      <c r="AU317" s="633"/>
      <c r="AV317" s="633"/>
      <c r="AW317" s="633"/>
      <c r="AX317" s="633"/>
      <c r="AY317" s="633"/>
      <c r="AZ317" s="633"/>
      <c r="BA317" s="633"/>
      <c r="BB317" s="633"/>
      <c r="BC317" s="633"/>
      <c r="BD317" s="633"/>
      <c r="BE317" s="633"/>
      <c r="BF317" s="633"/>
      <c r="BG317" s="633"/>
      <c r="BH317" s="633"/>
      <c r="BI317" s="633"/>
      <c r="BJ317" s="633"/>
      <c r="BK317" s="633"/>
      <c r="BL317" s="633"/>
      <c r="BM317" s="633"/>
      <c r="BN317" s="633"/>
      <c r="BO317" s="633"/>
      <c r="BP317" s="633"/>
      <c r="BQ317" s="633"/>
      <c r="BR317" s="633"/>
      <c r="BS317" s="633"/>
      <c r="BT317" s="633"/>
      <c r="BU317" s="633"/>
      <c r="BV317" s="633"/>
      <c r="BW317" s="633"/>
      <c r="BX317" s="633"/>
      <c r="BY317" s="633"/>
      <c r="BZ317" s="633"/>
    </row>
    <row r="318" spans="1:78">
      <c r="A318" s="633"/>
      <c r="B318" s="633"/>
      <c r="C318" s="633"/>
      <c r="D318" s="633"/>
      <c r="E318" s="633"/>
      <c r="F318" s="633"/>
      <c r="G318" s="633"/>
      <c r="H318" s="633"/>
      <c r="I318" s="633"/>
      <c r="J318" s="633"/>
      <c r="K318" s="240"/>
      <c r="L318" s="240"/>
      <c r="M318" s="240"/>
      <c r="N318" s="240"/>
      <c r="O318" s="240"/>
      <c r="P318" s="240"/>
      <c r="Q318" s="633"/>
      <c r="S318" s="633"/>
      <c r="T318" s="653"/>
      <c r="U318" s="633"/>
      <c r="V318" s="657"/>
      <c r="W318" s="655"/>
      <c r="X318" s="633"/>
      <c r="Y318" s="633"/>
      <c r="Z318" s="633"/>
      <c r="AA318" s="633"/>
      <c r="AB318" s="633"/>
      <c r="AC318" s="633"/>
      <c r="AD318" s="633"/>
      <c r="AE318" s="633"/>
      <c r="AF318" s="633"/>
      <c r="AG318" s="633"/>
      <c r="AH318" s="633"/>
      <c r="AI318" s="633"/>
      <c r="AJ318" s="633"/>
      <c r="AK318" s="633"/>
      <c r="AL318" s="633"/>
      <c r="AM318" s="633"/>
      <c r="AN318" s="633"/>
      <c r="AO318" s="633"/>
      <c r="AP318" s="633"/>
      <c r="AQ318" s="633"/>
      <c r="AR318" s="633"/>
      <c r="AS318" s="633"/>
      <c r="AT318" s="633"/>
      <c r="AU318" s="633"/>
      <c r="AV318" s="633"/>
      <c r="AW318" s="633"/>
      <c r="AX318" s="633"/>
      <c r="AY318" s="633"/>
      <c r="AZ318" s="633"/>
      <c r="BA318" s="633"/>
      <c r="BB318" s="633"/>
      <c r="BC318" s="633"/>
      <c r="BD318" s="633"/>
      <c r="BE318" s="633"/>
      <c r="BF318" s="633"/>
      <c r="BG318" s="633"/>
      <c r="BH318" s="633"/>
      <c r="BI318" s="633"/>
      <c r="BJ318" s="633"/>
      <c r="BK318" s="633"/>
      <c r="BL318" s="633"/>
      <c r="BM318" s="633"/>
      <c r="BN318" s="633"/>
      <c r="BO318" s="633"/>
      <c r="BP318" s="633"/>
      <c r="BQ318" s="633"/>
      <c r="BR318" s="633"/>
      <c r="BS318" s="633"/>
      <c r="BT318" s="633"/>
      <c r="BU318" s="633"/>
      <c r="BV318" s="633"/>
      <c r="BW318" s="633"/>
      <c r="BX318" s="633"/>
      <c r="BY318" s="633"/>
      <c r="BZ318" s="633"/>
    </row>
    <row r="319" spans="1:78">
      <c r="A319" s="633"/>
      <c r="B319" s="633"/>
      <c r="C319" s="633"/>
      <c r="D319" s="633"/>
      <c r="E319" s="633"/>
      <c r="F319" s="633"/>
      <c r="G319" s="633"/>
      <c r="H319" s="633"/>
      <c r="I319" s="633"/>
      <c r="J319" s="633"/>
      <c r="K319" s="240"/>
      <c r="L319" s="240"/>
      <c r="M319" s="240"/>
      <c r="N319" s="240"/>
      <c r="O319" s="240"/>
      <c r="P319" s="240"/>
      <c r="Q319" s="633"/>
      <c r="S319" s="633"/>
      <c r="T319" s="653"/>
      <c r="U319" s="633"/>
      <c r="V319" s="657"/>
      <c r="W319" s="655"/>
      <c r="X319" s="633"/>
      <c r="Y319" s="633"/>
      <c r="Z319" s="633"/>
      <c r="AA319" s="633"/>
      <c r="AB319" s="633"/>
      <c r="AC319" s="633"/>
      <c r="AD319" s="633"/>
      <c r="AE319" s="633"/>
      <c r="AF319" s="633"/>
      <c r="AG319" s="633"/>
      <c r="AH319" s="633"/>
      <c r="AI319" s="633"/>
      <c r="AJ319" s="633"/>
      <c r="AK319" s="633"/>
      <c r="AL319" s="633"/>
      <c r="AM319" s="633"/>
      <c r="AN319" s="633"/>
      <c r="AO319" s="633"/>
      <c r="AP319" s="633"/>
      <c r="AQ319" s="633"/>
      <c r="AR319" s="633"/>
      <c r="AS319" s="633"/>
      <c r="AT319" s="633"/>
      <c r="AU319" s="633"/>
      <c r="AV319" s="633"/>
      <c r="AW319" s="633"/>
      <c r="AX319" s="633"/>
      <c r="AY319" s="633"/>
      <c r="AZ319" s="633"/>
      <c r="BA319" s="633"/>
      <c r="BB319" s="633"/>
      <c r="BC319" s="633"/>
      <c r="BD319" s="633"/>
      <c r="BE319" s="633"/>
      <c r="BF319" s="633"/>
      <c r="BG319" s="633"/>
      <c r="BH319" s="633"/>
      <c r="BI319" s="633"/>
      <c r="BJ319" s="633"/>
      <c r="BK319" s="633"/>
      <c r="BL319" s="633"/>
      <c r="BM319" s="633"/>
      <c r="BN319" s="633"/>
      <c r="BO319" s="633"/>
      <c r="BP319" s="633"/>
      <c r="BQ319" s="633"/>
      <c r="BR319" s="633"/>
      <c r="BS319" s="633"/>
      <c r="BT319" s="633"/>
      <c r="BU319" s="633"/>
      <c r="BV319" s="633"/>
      <c r="BW319" s="633"/>
      <c r="BX319" s="633"/>
      <c r="BY319" s="633"/>
      <c r="BZ319" s="633"/>
    </row>
    <row r="320" spans="1:78">
      <c r="A320" s="633"/>
      <c r="B320" s="633"/>
      <c r="C320" s="633"/>
      <c r="D320" s="633"/>
      <c r="E320" s="633"/>
      <c r="F320" s="633"/>
      <c r="G320" s="633"/>
      <c r="H320" s="633"/>
      <c r="I320" s="633"/>
      <c r="J320" s="633"/>
      <c r="K320" s="240"/>
      <c r="L320" s="240"/>
      <c r="M320" s="240"/>
      <c r="N320" s="240"/>
      <c r="O320" s="240"/>
      <c r="P320" s="240"/>
      <c r="Q320" s="633"/>
      <c r="S320" s="633"/>
      <c r="T320" s="653"/>
      <c r="U320" s="633"/>
      <c r="V320" s="657"/>
      <c r="W320" s="655"/>
      <c r="X320" s="633"/>
      <c r="Y320" s="633"/>
      <c r="Z320" s="633"/>
      <c r="AA320" s="633"/>
      <c r="AB320" s="633"/>
      <c r="AC320" s="633"/>
      <c r="AD320" s="633"/>
      <c r="AE320" s="633"/>
      <c r="AF320" s="633"/>
      <c r="AG320" s="633"/>
      <c r="AH320" s="633"/>
      <c r="AI320" s="633"/>
      <c r="AJ320" s="633"/>
      <c r="AK320" s="633"/>
      <c r="AL320" s="633"/>
      <c r="AM320" s="633"/>
      <c r="AN320" s="633"/>
      <c r="AO320" s="633"/>
      <c r="AP320" s="633"/>
      <c r="AQ320" s="633"/>
      <c r="AR320" s="633"/>
      <c r="AS320" s="633"/>
      <c r="AT320" s="633"/>
      <c r="AU320" s="633"/>
      <c r="AV320" s="633"/>
      <c r="AW320" s="633"/>
      <c r="AX320" s="633"/>
      <c r="AY320" s="633"/>
      <c r="AZ320" s="633"/>
      <c r="BA320" s="633"/>
      <c r="BB320" s="633"/>
      <c r="BC320" s="633"/>
      <c r="BD320" s="633"/>
      <c r="BE320" s="633"/>
      <c r="BF320" s="633"/>
      <c r="BG320" s="633"/>
      <c r="BH320" s="633"/>
      <c r="BI320" s="633"/>
      <c r="BJ320" s="633"/>
      <c r="BK320" s="633"/>
      <c r="BL320" s="633"/>
      <c r="BM320" s="633"/>
      <c r="BN320" s="633"/>
      <c r="BO320" s="633"/>
      <c r="BP320" s="633"/>
      <c r="BQ320" s="633"/>
      <c r="BR320" s="633"/>
      <c r="BS320" s="633"/>
      <c r="BT320" s="633"/>
      <c r="BU320" s="633"/>
      <c r="BV320" s="633"/>
      <c r="BW320" s="633"/>
      <c r="BX320" s="633"/>
      <c r="BY320" s="633"/>
      <c r="BZ320" s="633"/>
    </row>
    <row r="321" spans="1:78">
      <c r="A321" s="633"/>
      <c r="B321" s="633"/>
      <c r="C321" s="633"/>
      <c r="D321" s="633"/>
      <c r="E321" s="633"/>
      <c r="F321" s="633"/>
      <c r="G321" s="633"/>
      <c r="H321" s="633"/>
      <c r="I321" s="633"/>
      <c r="J321" s="633"/>
      <c r="K321" s="240"/>
      <c r="L321" s="240"/>
      <c r="M321" s="240"/>
      <c r="N321" s="240"/>
      <c r="O321" s="240"/>
      <c r="P321" s="240"/>
      <c r="Q321" s="633"/>
      <c r="S321" s="633"/>
      <c r="T321" s="653"/>
      <c r="U321" s="633"/>
      <c r="V321" s="657"/>
      <c r="W321" s="655"/>
      <c r="X321" s="633"/>
      <c r="Y321" s="633"/>
      <c r="Z321" s="633"/>
      <c r="AA321" s="633"/>
      <c r="AB321" s="633"/>
      <c r="AC321" s="633"/>
      <c r="AD321" s="633"/>
      <c r="AE321" s="633"/>
      <c r="AF321" s="633"/>
      <c r="AG321" s="633"/>
      <c r="AH321" s="633"/>
      <c r="AI321" s="633"/>
      <c r="AJ321" s="633"/>
      <c r="AK321" s="633"/>
      <c r="AL321" s="633"/>
      <c r="AM321" s="633"/>
      <c r="AN321" s="633"/>
      <c r="AO321" s="633"/>
      <c r="AP321" s="633"/>
      <c r="AQ321" s="633"/>
      <c r="AR321" s="633"/>
      <c r="AS321" s="633"/>
      <c r="AT321" s="633"/>
      <c r="AU321" s="633"/>
      <c r="AV321" s="633"/>
      <c r="AW321" s="633"/>
      <c r="AX321" s="633"/>
      <c r="AY321" s="633"/>
      <c r="AZ321" s="633"/>
      <c r="BA321" s="633"/>
      <c r="BB321" s="633"/>
      <c r="BC321" s="633"/>
      <c r="BD321" s="633"/>
      <c r="BE321" s="633"/>
      <c r="BF321" s="633"/>
      <c r="BG321" s="633"/>
      <c r="BH321" s="633"/>
      <c r="BI321" s="633"/>
      <c r="BJ321" s="633"/>
      <c r="BK321" s="633"/>
      <c r="BL321" s="633"/>
      <c r="BM321" s="633"/>
      <c r="BN321" s="633"/>
      <c r="BO321" s="633"/>
      <c r="BP321" s="633"/>
      <c r="BQ321" s="633"/>
      <c r="BR321" s="633"/>
      <c r="BS321" s="633"/>
      <c r="BT321" s="633"/>
      <c r="BU321" s="633"/>
      <c r="BV321" s="633"/>
      <c r="BW321" s="633"/>
      <c r="BX321" s="633"/>
      <c r="BY321" s="633"/>
      <c r="BZ321" s="633"/>
    </row>
    <row r="322" spans="1:78">
      <c r="A322" s="633"/>
      <c r="B322" s="633"/>
      <c r="C322" s="633"/>
      <c r="D322" s="633"/>
      <c r="E322" s="633"/>
      <c r="F322" s="633"/>
      <c r="G322" s="633"/>
      <c r="H322" s="633"/>
      <c r="I322" s="633"/>
      <c r="J322" s="633"/>
      <c r="K322" s="240"/>
      <c r="L322" s="240"/>
      <c r="M322" s="240"/>
      <c r="N322" s="240"/>
      <c r="O322" s="240"/>
      <c r="P322" s="240"/>
      <c r="Q322" s="633"/>
      <c r="S322" s="633"/>
      <c r="T322" s="653"/>
      <c r="U322" s="633"/>
      <c r="V322" s="657"/>
      <c r="W322" s="655"/>
      <c r="X322" s="633"/>
      <c r="Y322" s="633"/>
      <c r="Z322" s="633"/>
      <c r="AA322" s="633"/>
      <c r="AB322" s="633"/>
      <c r="AC322" s="633"/>
      <c r="AD322" s="633"/>
      <c r="AE322" s="633"/>
      <c r="AF322" s="633"/>
      <c r="AG322" s="633"/>
      <c r="AH322" s="633"/>
      <c r="AI322" s="633"/>
      <c r="AJ322" s="633"/>
      <c r="AK322" s="633"/>
      <c r="AL322" s="633"/>
      <c r="AM322" s="633"/>
      <c r="AN322" s="633"/>
      <c r="AO322" s="633"/>
      <c r="AP322" s="633"/>
      <c r="AQ322" s="633"/>
      <c r="AR322" s="633"/>
      <c r="AS322" s="633"/>
      <c r="AT322" s="633"/>
      <c r="AU322" s="633"/>
      <c r="AV322" s="633"/>
      <c r="AW322" s="633"/>
      <c r="AX322" s="633"/>
      <c r="AY322" s="633"/>
      <c r="AZ322" s="633"/>
      <c r="BA322" s="633"/>
      <c r="BB322" s="633"/>
      <c r="BC322" s="633"/>
      <c r="BD322" s="633"/>
      <c r="BE322" s="633"/>
      <c r="BF322" s="633"/>
      <c r="BG322" s="633"/>
      <c r="BH322" s="633"/>
      <c r="BI322" s="633"/>
      <c r="BJ322" s="633"/>
      <c r="BK322" s="633"/>
      <c r="BL322" s="633"/>
      <c r="BM322" s="633"/>
      <c r="BN322" s="633"/>
      <c r="BO322" s="633"/>
      <c r="BP322" s="633"/>
      <c r="BQ322" s="633"/>
      <c r="BR322" s="633"/>
      <c r="BS322" s="633"/>
      <c r="BT322" s="633"/>
      <c r="BU322" s="633"/>
      <c r="BV322" s="633"/>
      <c r="BW322" s="633"/>
      <c r="BX322" s="633"/>
      <c r="BY322" s="633"/>
      <c r="BZ322" s="633"/>
    </row>
    <row r="323" spans="1:78">
      <c r="A323" s="633"/>
      <c r="B323" s="633"/>
      <c r="C323" s="633"/>
      <c r="D323" s="633"/>
      <c r="E323" s="633"/>
      <c r="F323" s="633"/>
      <c r="G323" s="633"/>
      <c r="H323" s="633"/>
      <c r="I323" s="633"/>
      <c r="J323" s="633"/>
      <c r="K323" s="240"/>
      <c r="L323" s="240"/>
      <c r="M323" s="240"/>
      <c r="N323" s="240"/>
      <c r="O323" s="240"/>
      <c r="P323" s="240"/>
      <c r="Q323" s="633"/>
      <c r="S323" s="633"/>
      <c r="T323" s="653"/>
      <c r="U323" s="633"/>
      <c r="V323" s="657"/>
      <c r="W323" s="655"/>
      <c r="X323" s="633"/>
      <c r="Y323" s="633"/>
      <c r="Z323" s="633"/>
      <c r="AA323" s="633"/>
      <c r="AB323" s="633"/>
      <c r="AC323" s="633"/>
      <c r="AD323" s="633"/>
      <c r="AE323" s="633"/>
      <c r="AF323" s="633"/>
      <c r="AG323" s="633"/>
      <c r="AH323" s="633"/>
      <c r="AI323" s="633"/>
      <c r="AJ323" s="633"/>
      <c r="AK323" s="633"/>
      <c r="AL323" s="633"/>
      <c r="AM323" s="633"/>
      <c r="AN323" s="633"/>
      <c r="AO323" s="633"/>
      <c r="AP323" s="633"/>
      <c r="AQ323" s="633"/>
      <c r="AR323" s="633"/>
      <c r="AS323" s="633"/>
      <c r="AT323" s="633"/>
      <c r="AU323" s="633"/>
      <c r="AV323" s="633"/>
      <c r="AW323" s="633"/>
      <c r="AX323" s="633"/>
      <c r="AY323" s="633"/>
      <c r="AZ323" s="633"/>
      <c r="BA323" s="633"/>
      <c r="BB323" s="633"/>
      <c r="BC323" s="633"/>
      <c r="BD323" s="633"/>
      <c r="BE323" s="633"/>
      <c r="BF323" s="633"/>
      <c r="BG323" s="633"/>
      <c r="BH323" s="633"/>
      <c r="BI323" s="633"/>
      <c r="BJ323" s="633"/>
      <c r="BK323" s="633"/>
      <c r="BL323" s="633"/>
      <c r="BM323" s="633"/>
      <c r="BN323" s="633"/>
      <c r="BO323" s="633"/>
      <c r="BP323" s="633"/>
      <c r="BQ323" s="633"/>
      <c r="BR323" s="633"/>
      <c r="BS323" s="633"/>
      <c r="BT323" s="633"/>
      <c r="BU323" s="633"/>
      <c r="BV323" s="633"/>
      <c r="BW323" s="633"/>
      <c r="BX323" s="633"/>
      <c r="BY323" s="633"/>
      <c r="BZ323" s="633"/>
    </row>
    <row r="324" spans="1:78">
      <c r="A324" s="633"/>
      <c r="B324" s="633"/>
      <c r="C324" s="633"/>
      <c r="D324" s="633"/>
      <c r="E324" s="633"/>
      <c r="F324" s="633"/>
      <c r="G324" s="633"/>
      <c r="H324" s="633"/>
      <c r="I324" s="633"/>
      <c r="J324" s="633"/>
      <c r="K324" s="240"/>
      <c r="L324" s="240"/>
      <c r="M324" s="240"/>
      <c r="N324" s="240"/>
      <c r="O324" s="240"/>
      <c r="P324" s="240"/>
      <c r="Q324" s="633"/>
      <c r="S324" s="633"/>
      <c r="T324" s="653"/>
      <c r="U324" s="633"/>
      <c r="V324" s="657"/>
      <c r="W324" s="655"/>
      <c r="X324" s="633"/>
      <c r="Y324" s="633"/>
      <c r="Z324" s="633"/>
      <c r="AA324" s="633"/>
      <c r="AB324" s="633"/>
      <c r="AC324" s="633"/>
      <c r="AD324" s="633"/>
      <c r="AE324" s="633"/>
      <c r="AF324" s="633"/>
      <c r="AG324" s="633"/>
      <c r="AH324" s="633"/>
      <c r="AI324" s="633"/>
      <c r="AJ324" s="633"/>
      <c r="AK324" s="633"/>
      <c r="AL324" s="633"/>
      <c r="AM324" s="633"/>
      <c r="AN324" s="633"/>
      <c r="AO324" s="633"/>
      <c r="AP324" s="633"/>
      <c r="AQ324" s="633"/>
      <c r="AR324" s="633"/>
      <c r="AS324" s="633"/>
      <c r="AT324" s="633"/>
      <c r="AU324" s="633"/>
      <c r="AV324" s="633"/>
      <c r="AW324" s="633"/>
      <c r="AX324" s="633"/>
      <c r="AY324" s="633"/>
      <c r="AZ324" s="633"/>
      <c r="BA324" s="633"/>
      <c r="BB324" s="633"/>
      <c r="BC324" s="633"/>
      <c r="BD324" s="633"/>
      <c r="BE324" s="633"/>
      <c r="BF324" s="633"/>
      <c r="BG324" s="633"/>
      <c r="BH324" s="633"/>
      <c r="BI324" s="633"/>
      <c r="BJ324" s="633"/>
      <c r="BK324" s="633"/>
      <c r="BL324" s="633"/>
      <c r="BM324" s="633"/>
      <c r="BN324" s="633"/>
      <c r="BO324" s="633"/>
      <c r="BP324" s="633"/>
      <c r="BQ324" s="633"/>
      <c r="BR324" s="633"/>
      <c r="BS324" s="633"/>
      <c r="BT324" s="633"/>
      <c r="BU324" s="633"/>
      <c r="BV324" s="633"/>
      <c r="BW324" s="633"/>
      <c r="BX324" s="633"/>
      <c r="BY324" s="633"/>
      <c r="BZ324" s="633"/>
    </row>
    <row r="325" spans="1:78">
      <c r="A325" s="633"/>
      <c r="B325" s="633"/>
      <c r="C325" s="633"/>
      <c r="D325" s="633"/>
      <c r="E325" s="633"/>
      <c r="F325" s="633"/>
      <c r="G325" s="633"/>
      <c r="H325" s="633"/>
      <c r="I325" s="633"/>
      <c r="J325" s="633"/>
      <c r="K325" s="240"/>
      <c r="L325" s="240"/>
      <c r="M325" s="240"/>
      <c r="N325" s="240"/>
      <c r="O325" s="240"/>
      <c r="P325" s="240"/>
      <c r="Q325" s="633"/>
      <c r="S325" s="633"/>
      <c r="T325" s="653"/>
      <c r="U325" s="633"/>
      <c r="V325" s="657"/>
      <c r="W325" s="655"/>
      <c r="X325" s="633"/>
      <c r="Y325" s="633"/>
      <c r="Z325" s="633"/>
      <c r="AA325" s="633"/>
      <c r="AB325" s="633"/>
      <c r="AC325" s="633"/>
      <c r="AD325" s="633"/>
      <c r="AE325" s="633"/>
      <c r="AF325" s="633"/>
      <c r="AG325" s="633"/>
      <c r="AH325" s="633"/>
      <c r="AI325" s="633"/>
      <c r="AJ325" s="633"/>
      <c r="AK325" s="633"/>
      <c r="AL325" s="633"/>
      <c r="AM325" s="633"/>
      <c r="AN325" s="633"/>
      <c r="AO325" s="633"/>
      <c r="AP325" s="633"/>
      <c r="AQ325" s="633"/>
      <c r="AR325" s="633"/>
      <c r="AS325" s="633"/>
      <c r="AT325" s="633"/>
      <c r="AU325" s="633"/>
      <c r="AV325" s="633"/>
      <c r="AW325" s="633"/>
      <c r="AX325" s="633"/>
      <c r="AY325" s="633"/>
      <c r="AZ325" s="633"/>
      <c r="BA325" s="633"/>
      <c r="BB325" s="633"/>
      <c r="BC325" s="633"/>
      <c r="BD325" s="633"/>
      <c r="BE325" s="633"/>
      <c r="BF325" s="633"/>
      <c r="BG325" s="633"/>
      <c r="BH325" s="633"/>
      <c r="BI325" s="633"/>
      <c r="BJ325" s="633"/>
      <c r="BK325" s="633"/>
      <c r="BL325" s="633"/>
      <c r="BM325" s="633"/>
      <c r="BN325" s="633"/>
      <c r="BO325" s="633"/>
      <c r="BP325" s="633"/>
      <c r="BQ325" s="633"/>
      <c r="BR325" s="633"/>
      <c r="BS325" s="633"/>
      <c r="BT325" s="633"/>
      <c r="BU325" s="633"/>
      <c r="BV325" s="633"/>
      <c r="BW325" s="633"/>
      <c r="BX325" s="633"/>
      <c r="BY325" s="633"/>
      <c r="BZ325" s="633"/>
    </row>
    <row r="326" spans="1:78">
      <c r="A326" s="633"/>
      <c r="B326" s="633"/>
      <c r="C326" s="633"/>
      <c r="D326" s="633"/>
      <c r="E326" s="633"/>
      <c r="F326" s="633"/>
      <c r="G326" s="633"/>
      <c r="H326" s="633"/>
      <c r="I326" s="633"/>
      <c r="J326" s="633"/>
      <c r="K326" s="240"/>
      <c r="L326" s="240"/>
      <c r="M326" s="240"/>
      <c r="N326" s="240"/>
      <c r="O326" s="658"/>
      <c r="P326" s="658"/>
      <c r="Q326" s="633"/>
      <c r="S326" s="633"/>
      <c r="T326" s="653"/>
      <c r="U326" s="633"/>
      <c r="V326" s="657"/>
      <c r="W326" s="655"/>
      <c r="X326" s="633"/>
      <c r="Y326" s="633"/>
      <c r="Z326" s="633"/>
      <c r="AA326" s="633"/>
      <c r="AB326" s="633"/>
      <c r="AC326" s="633"/>
      <c r="AD326" s="633"/>
      <c r="AE326" s="633"/>
      <c r="AF326" s="633"/>
      <c r="AG326" s="633"/>
      <c r="AH326" s="633"/>
      <c r="AI326" s="633"/>
      <c r="AJ326" s="633"/>
      <c r="AK326" s="633"/>
      <c r="AL326" s="633"/>
      <c r="AM326" s="633"/>
      <c r="AN326" s="633"/>
      <c r="AO326" s="633"/>
      <c r="AP326" s="633"/>
      <c r="AQ326" s="633"/>
      <c r="AR326" s="633"/>
      <c r="AS326" s="633"/>
      <c r="AT326" s="633"/>
      <c r="AU326" s="633"/>
      <c r="AV326" s="633"/>
      <c r="AW326" s="633"/>
      <c r="AX326" s="633"/>
      <c r="AY326" s="633"/>
      <c r="AZ326" s="633"/>
      <c r="BA326" s="633"/>
      <c r="BB326" s="633"/>
      <c r="BC326" s="633"/>
      <c r="BD326" s="633"/>
      <c r="BE326" s="633"/>
      <c r="BF326" s="633"/>
      <c r="BG326" s="633"/>
      <c r="BH326" s="633"/>
      <c r="BI326" s="633"/>
      <c r="BJ326" s="633"/>
      <c r="BK326" s="633"/>
      <c r="BL326" s="633"/>
      <c r="BM326" s="633"/>
      <c r="BN326" s="633"/>
      <c r="BO326" s="633"/>
      <c r="BP326" s="633"/>
      <c r="BQ326" s="633"/>
      <c r="BR326" s="633"/>
      <c r="BS326" s="633"/>
      <c r="BT326" s="633"/>
      <c r="BU326" s="633"/>
      <c r="BV326" s="633"/>
      <c r="BW326" s="633"/>
      <c r="BX326" s="633"/>
      <c r="BY326" s="633"/>
      <c r="BZ326" s="633"/>
    </row>
    <row r="327" spans="1:78">
      <c r="A327" s="633"/>
      <c r="B327" s="633"/>
      <c r="C327" s="633"/>
      <c r="D327" s="633"/>
      <c r="E327" s="633"/>
      <c r="F327" s="633"/>
      <c r="G327" s="633"/>
      <c r="H327" s="633"/>
      <c r="I327" s="633"/>
      <c r="J327" s="633"/>
      <c r="K327" s="240"/>
      <c r="L327" s="240"/>
      <c r="M327" s="240"/>
      <c r="N327" s="240"/>
      <c r="O327" s="658"/>
      <c r="P327" s="658"/>
      <c r="Q327" s="633"/>
      <c r="S327" s="633"/>
      <c r="T327" s="653"/>
      <c r="U327" s="633"/>
      <c r="V327" s="657"/>
      <c r="W327" s="655"/>
      <c r="X327" s="633"/>
      <c r="Y327" s="633"/>
      <c r="Z327" s="633"/>
      <c r="AA327" s="633"/>
      <c r="AB327" s="633"/>
      <c r="AC327" s="633"/>
      <c r="AD327" s="633"/>
      <c r="AE327" s="633"/>
      <c r="AF327" s="633"/>
      <c r="AG327" s="633"/>
      <c r="AH327" s="633"/>
      <c r="AI327" s="633"/>
      <c r="AJ327" s="633"/>
      <c r="AK327" s="633"/>
      <c r="AL327" s="633"/>
      <c r="AM327" s="633"/>
      <c r="AN327" s="633"/>
      <c r="AO327" s="633"/>
      <c r="AP327" s="633"/>
      <c r="AQ327" s="633"/>
      <c r="AR327" s="633"/>
      <c r="AS327" s="633"/>
      <c r="AT327" s="633"/>
      <c r="AU327" s="633"/>
      <c r="AV327" s="633"/>
      <c r="AW327" s="633"/>
      <c r="AX327" s="633"/>
      <c r="AY327" s="633"/>
      <c r="AZ327" s="633"/>
      <c r="BA327" s="633"/>
      <c r="BB327" s="633"/>
      <c r="BC327" s="633"/>
      <c r="BD327" s="633"/>
      <c r="BE327" s="633"/>
      <c r="BF327" s="633"/>
      <c r="BG327" s="633"/>
      <c r="BH327" s="633"/>
      <c r="BI327" s="633"/>
      <c r="BJ327" s="633"/>
      <c r="BK327" s="633"/>
      <c r="BL327" s="633"/>
      <c r="BM327" s="633"/>
      <c r="BN327" s="633"/>
      <c r="BO327" s="633"/>
      <c r="BP327" s="633"/>
      <c r="BQ327" s="633"/>
      <c r="BR327" s="633"/>
      <c r="BS327" s="633"/>
      <c r="BT327" s="633"/>
      <c r="BU327" s="633"/>
      <c r="BV327" s="633"/>
      <c r="BW327" s="633"/>
      <c r="BX327" s="633"/>
      <c r="BY327" s="633"/>
      <c r="BZ327" s="633"/>
    </row>
    <row r="328" spans="1:78">
      <c r="A328" s="633"/>
      <c r="B328" s="633"/>
      <c r="C328" s="633"/>
      <c r="D328" s="633"/>
      <c r="E328" s="633"/>
      <c r="F328" s="633"/>
      <c r="G328" s="633"/>
      <c r="H328" s="633"/>
      <c r="I328" s="633"/>
      <c r="J328" s="633"/>
      <c r="K328" s="240"/>
      <c r="L328" s="240"/>
      <c r="M328" s="240"/>
      <c r="N328" s="240"/>
      <c r="O328" s="658"/>
      <c r="P328" s="658"/>
      <c r="Q328" s="633"/>
      <c r="S328" s="633"/>
      <c r="T328" s="653"/>
      <c r="U328" s="633"/>
      <c r="V328" s="657"/>
      <c r="W328" s="655"/>
      <c r="X328" s="633"/>
      <c r="Y328" s="633"/>
      <c r="Z328" s="633"/>
      <c r="AA328" s="633"/>
      <c r="AB328" s="633"/>
      <c r="AC328" s="633"/>
      <c r="AD328" s="633"/>
      <c r="AE328" s="633"/>
      <c r="AF328" s="633"/>
      <c r="AG328" s="633"/>
      <c r="AH328" s="633"/>
      <c r="AI328" s="633"/>
      <c r="AJ328" s="633"/>
      <c r="AK328" s="633"/>
      <c r="AL328" s="633"/>
      <c r="AM328" s="633"/>
      <c r="AN328" s="633"/>
      <c r="AO328" s="633"/>
      <c r="AP328" s="633"/>
      <c r="AQ328" s="633"/>
      <c r="AR328" s="633"/>
      <c r="AS328" s="633"/>
      <c r="AT328" s="633"/>
      <c r="AU328" s="633"/>
      <c r="AV328" s="633"/>
      <c r="AW328" s="633"/>
      <c r="AX328" s="633"/>
      <c r="AY328" s="633"/>
      <c r="AZ328" s="633"/>
      <c r="BA328" s="633"/>
      <c r="BB328" s="633"/>
      <c r="BC328" s="633"/>
      <c r="BD328" s="633"/>
      <c r="BE328" s="633"/>
      <c r="BF328" s="633"/>
      <c r="BG328" s="633"/>
      <c r="BH328" s="633"/>
      <c r="BI328" s="633"/>
      <c r="BJ328" s="633"/>
      <c r="BK328" s="633"/>
      <c r="BL328" s="633"/>
      <c r="BM328" s="633"/>
      <c r="BN328" s="633"/>
      <c r="BO328" s="633"/>
      <c r="BP328" s="633"/>
      <c r="BQ328" s="633"/>
      <c r="BR328" s="633"/>
      <c r="BS328" s="633"/>
      <c r="BT328" s="633"/>
      <c r="BU328" s="633"/>
      <c r="BV328" s="633"/>
      <c r="BW328" s="633"/>
      <c r="BX328" s="633"/>
      <c r="BY328" s="633"/>
      <c r="BZ328" s="633"/>
    </row>
    <row r="329" spans="1:78">
      <c r="A329" s="633"/>
      <c r="B329" s="633"/>
      <c r="C329" s="633"/>
      <c r="D329" s="633"/>
      <c r="E329" s="633"/>
      <c r="F329" s="633"/>
      <c r="G329" s="633"/>
      <c r="H329" s="633"/>
      <c r="I329" s="633"/>
      <c r="J329" s="633"/>
      <c r="K329" s="240"/>
      <c r="L329" s="240"/>
      <c r="M329" s="240"/>
      <c r="N329" s="240"/>
      <c r="O329" s="658"/>
      <c r="P329" s="658"/>
      <c r="Q329" s="633"/>
      <c r="S329" s="633"/>
      <c r="T329" s="653"/>
      <c r="U329" s="633"/>
      <c r="V329" s="657"/>
      <c r="W329" s="655"/>
      <c r="X329" s="633"/>
      <c r="Y329" s="633"/>
      <c r="Z329" s="633"/>
      <c r="AA329" s="633"/>
      <c r="AB329" s="633"/>
      <c r="AC329" s="633"/>
      <c r="AD329" s="633"/>
      <c r="AE329" s="633"/>
      <c r="AF329" s="633"/>
      <c r="AG329" s="633"/>
      <c r="AH329" s="633"/>
      <c r="AI329" s="633"/>
      <c r="AJ329" s="633"/>
      <c r="AK329" s="633"/>
      <c r="AL329" s="633"/>
      <c r="AM329" s="633"/>
      <c r="AN329" s="633"/>
      <c r="AO329" s="633"/>
      <c r="AP329" s="633"/>
      <c r="AQ329" s="633"/>
      <c r="AR329" s="633"/>
      <c r="AS329" s="633"/>
      <c r="AT329" s="633"/>
      <c r="AU329" s="633"/>
      <c r="AV329" s="633"/>
      <c r="AW329" s="633"/>
      <c r="AX329" s="633"/>
      <c r="AY329" s="633"/>
      <c r="AZ329" s="633"/>
      <c r="BA329" s="633"/>
      <c r="BB329" s="633"/>
      <c r="BC329" s="633"/>
      <c r="BD329" s="633"/>
      <c r="BE329" s="633"/>
      <c r="BF329" s="633"/>
      <c r="BG329" s="633"/>
      <c r="BH329" s="633"/>
      <c r="BI329" s="633"/>
      <c r="BJ329" s="633"/>
      <c r="BK329" s="633"/>
      <c r="BL329" s="633"/>
      <c r="BM329" s="633"/>
      <c r="BN329" s="633"/>
      <c r="BO329" s="633"/>
      <c r="BP329" s="633"/>
      <c r="BQ329" s="633"/>
      <c r="BR329" s="633"/>
      <c r="BS329" s="633"/>
      <c r="BT329" s="633"/>
      <c r="BU329" s="633"/>
      <c r="BV329" s="633"/>
      <c r="BW329" s="633"/>
      <c r="BX329" s="633"/>
      <c r="BY329" s="633"/>
      <c r="BZ329" s="633"/>
    </row>
    <row r="330" spans="1:78">
      <c r="A330" s="633"/>
      <c r="B330" s="633"/>
      <c r="C330" s="633"/>
      <c r="D330" s="633"/>
      <c r="E330" s="633"/>
      <c r="F330" s="633"/>
      <c r="G330" s="633"/>
      <c r="H330" s="633"/>
      <c r="I330" s="633"/>
      <c r="J330" s="633"/>
      <c r="K330" s="240"/>
      <c r="L330" s="240"/>
      <c r="M330" s="240"/>
      <c r="N330" s="240"/>
      <c r="O330" s="658"/>
      <c r="P330" s="658"/>
      <c r="Q330" s="633"/>
      <c r="S330" s="633"/>
      <c r="T330" s="653"/>
      <c r="U330" s="633"/>
      <c r="V330" s="657"/>
      <c r="W330" s="655"/>
      <c r="X330" s="633"/>
      <c r="Y330" s="633"/>
      <c r="Z330" s="633"/>
      <c r="AA330" s="633"/>
      <c r="AB330" s="633"/>
      <c r="AC330" s="633"/>
      <c r="AD330" s="633"/>
      <c r="AE330" s="633"/>
      <c r="AF330" s="633"/>
      <c r="AG330" s="633"/>
      <c r="AH330" s="633"/>
      <c r="AI330" s="633"/>
      <c r="AJ330" s="633"/>
      <c r="AK330" s="633"/>
      <c r="AL330" s="633"/>
      <c r="AM330" s="633"/>
      <c r="AN330" s="633"/>
      <c r="AO330" s="633"/>
      <c r="AP330" s="633"/>
      <c r="AQ330" s="633"/>
      <c r="AR330" s="633"/>
      <c r="AS330" s="633"/>
      <c r="AT330" s="633"/>
      <c r="AU330" s="633"/>
      <c r="AV330" s="633"/>
      <c r="AW330" s="633"/>
      <c r="AX330" s="633"/>
      <c r="AY330" s="633"/>
      <c r="AZ330" s="633"/>
      <c r="BA330" s="633"/>
      <c r="BB330" s="633"/>
      <c r="BC330" s="633"/>
      <c r="BD330" s="633"/>
      <c r="BE330" s="633"/>
      <c r="BF330" s="633"/>
      <c r="BG330" s="633"/>
      <c r="BH330" s="633"/>
      <c r="BI330" s="633"/>
      <c r="BJ330" s="633"/>
      <c r="BK330" s="633"/>
      <c r="BL330" s="633"/>
      <c r="BM330" s="633"/>
      <c r="BN330" s="633"/>
      <c r="BO330" s="633"/>
      <c r="BP330" s="633"/>
      <c r="BQ330" s="633"/>
      <c r="BR330" s="633"/>
      <c r="BS330" s="633"/>
      <c r="BT330" s="633"/>
      <c r="BU330" s="633"/>
      <c r="BV330" s="633"/>
      <c r="BW330" s="633"/>
      <c r="BX330" s="633"/>
      <c r="BY330" s="633"/>
      <c r="BZ330" s="633"/>
    </row>
    <row r="331" spans="1:78">
      <c r="A331" s="633"/>
      <c r="B331" s="633"/>
      <c r="C331" s="633"/>
      <c r="D331" s="633"/>
      <c r="E331" s="633"/>
      <c r="F331" s="633"/>
      <c r="G331" s="633"/>
      <c r="H331" s="633"/>
      <c r="I331" s="633"/>
      <c r="J331" s="633"/>
      <c r="K331" s="240"/>
      <c r="L331" s="240"/>
      <c r="M331" s="240"/>
      <c r="N331" s="240"/>
      <c r="O331" s="658"/>
      <c r="P331" s="658"/>
      <c r="Q331" s="633"/>
      <c r="S331" s="633"/>
      <c r="T331" s="653"/>
      <c r="U331" s="633"/>
      <c r="V331" s="657"/>
      <c r="W331" s="655"/>
      <c r="X331" s="633"/>
      <c r="Y331" s="633"/>
      <c r="Z331" s="633"/>
      <c r="AA331" s="633"/>
      <c r="AB331" s="633"/>
      <c r="AC331" s="633"/>
      <c r="AD331" s="633"/>
      <c r="AE331" s="633"/>
      <c r="AF331" s="633"/>
      <c r="AG331" s="633"/>
      <c r="AH331" s="633"/>
      <c r="AI331" s="633"/>
      <c r="AJ331" s="633"/>
      <c r="AK331" s="633"/>
      <c r="AL331" s="633"/>
      <c r="AM331" s="633"/>
      <c r="AN331" s="633"/>
      <c r="AO331" s="633"/>
      <c r="AP331" s="633"/>
      <c r="AQ331" s="633"/>
      <c r="AR331" s="633"/>
      <c r="AS331" s="633"/>
      <c r="AT331" s="633"/>
      <c r="AU331" s="633"/>
      <c r="AV331" s="633"/>
      <c r="AW331" s="633"/>
      <c r="AX331" s="633"/>
      <c r="AY331" s="633"/>
      <c r="AZ331" s="633"/>
      <c r="BA331" s="633"/>
      <c r="BB331" s="633"/>
      <c r="BC331" s="633"/>
      <c r="BD331" s="633"/>
      <c r="BE331" s="633"/>
      <c r="BF331" s="633"/>
      <c r="BG331" s="633"/>
      <c r="BH331" s="633"/>
      <c r="BI331" s="633"/>
      <c r="BJ331" s="633"/>
      <c r="BK331" s="633"/>
      <c r="BL331" s="633"/>
      <c r="BM331" s="633"/>
      <c r="BN331" s="633"/>
      <c r="BO331" s="633"/>
      <c r="BP331" s="633"/>
      <c r="BQ331" s="633"/>
      <c r="BR331" s="633"/>
      <c r="BS331" s="633"/>
      <c r="BT331" s="633"/>
      <c r="BU331" s="633"/>
      <c r="BV331" s="633"/>
      <c r="BW331" s="633"/>
      <c r="BX331" s="633"/>
      <c r="BY331" s="633"/>
      <c r="BZ331" s="633"/>
    </row>
    <row r="332" spans="1:78">
      <c r="A332" s="633"/>
      <c r="B332" s="633"/>
      <c r="C332" s="633"/>
      <c r="D332" s="633"/>
      <c r="E332" s="633"/>
      <c r="F332" s="633"/>
      <c r="G332" s="633"/>
      <c r="H332" s="633"/>
      <c r="I332" s="633"/>
      <c r="J332" s="633"/>
      <c r="K332" s="240"/>
      <c r="L332" s="240"/>
      <c r="M332" s="240"/>
      <c r="N332" s="240"/>
      <c r="O332" s="658"/>
      <c r="P332" s="658"/>
      <c r="Q332" s="633"/>
      <c r="S332" s="633"/>
      <c r="T332" s="653"/>
      <c r="U332" s="633"/>
      <c r="V332" s="657"/>
      <c r="W332" s="655"/>
      <c r="X332" s="633"/>
      <c r="Y332" s="633"/>
      <c r="Z332" s="633"/>
      <c r="AA332" s="633"/>
      <c r="AB332" s="633"/>
      <c r="AC332" s="633"/>
      <c r="AD332" s="633"/>
      <c r="AE332" s="633"/>
      <c r="AF332" s="633"/>
      <c r="AG332" s="633"/>
      <c r="AH332" s="633"/>
      <c r="AI332" s="633"/>
      <c r="AJ332" s="633"/>
      <c r="AK332" s="633"/>
      <c r="AL332" s="633"/>
      <c r="AM332" s="633"/>
      <c r="AN332" s="633"/>
      <c r="AO332" s="633"/>
      <c r="AP332" s="633"/>
      <c r="AQ332" s="633"/>
      <c r="AR332" s="633"/>
      <c r="AS332" s="633"/>
      <c r="AT332" s="633"/>
      <c r="AU332" s="633"/>
      <c r="AV332" s="633"/>
      <c r="AW332" s="633"/>
      <c r="AX332" s="633"/>
      <c r="AY332" s="633"/>
      <c r="AZ332" s="633"/>
      <c r="BA332" s="633"/>
      <c r="BB332" s="633"/>
      <c r="BC332" s="633"/>
      <c r="BD332" s="633"/>
      <c r="BE332" s="633"/>
      <c r="BF332" s="633"/>
      <c r="BG332" s="633"/>
      <c r="BH332" s="633"/>
      <c r="BI332" s="633"/>
      <c r="BJ332" s="633"/>
      <c r="BK332" s="633"/>
      <c r="BL332" s="633"/>
      <c r="BM332" s="633"/>
      <c r="BN332" s="633"/>
      <c r="BO332" s="633"/>
      <c r="BP332" s="633"/>
      <c r="BQ332" s="633"/>
      <c r="BR332" s="633"/>
      <c r="BS332" s="633"/>
      <c r="BT332" s="633"/>
      <c r="BU332" s="633"/>
      <c r="BV332" s="633"/>
      <c r="BW332" s="633"/>
      <c r="BX332" s="633"/>
      <c r="BY332" s="633"/>
      <c r="BZ332" s="633"/>
    </row>
    <row r="333" spans="1:78">
      <c r="A333" s="633"/>
      <c r="B333" s="633"/>
      <c r="C333" s="633"/>
      <c r="D333" s="633"/>
      <c r="E333" s="633"/>
      <c r="F333" s="633"/>
      <c r="G333" s="633"/>
      <c r="H333" s="633"/>
      <c r="I333" s="633"/>
      <c r="J333" s="633"/>
      <c r="K333" s="240"/>
      <c r="L333" s="240"/>
      <c r="M333" s="240"/>
      <c r="N333" s="240"/>
      <c r="O333" s="658"/>
      <c r="P333" s="658"/>
      <c r="Q333" s="633"/>
      <c r="S333" s="633"/>
      <c r="T333" s="653"/>
      <c r="U333" s="633"/>
      <c r="V333" s="657"/>
      <c r="W333" s="655"/>
      <c r="X333" s="633"/>
      <c r="Y333" s="633"/>
      <c r="Z333" s="633"/>
      <c r="AA333" s="633"/>
      <c r="AB333" s="633"/>
      <c r="AC333" s="633"/>
      <c r="AD333" s="633"/>
      <c r="AE333" s="633"/>
      <c r="AF333" s="633"/>
      <c r="AG333" s="633"/>
      <c r="AH333" s="633"/>
      <c r="AI333" s="633"/>
      <c r="AJ333" s="633"/>
      <c r="AK333" s="633"/>
      <c r="AL333" s="633"/>
      <c r="AM333" s="633"/>
      <c r="AN333" s="633"/>
      <c r="AO333" s="633"/>
      <c r="AP333" s="633"/>
      <c r="AQ333" s="633"/>
      <c r="AR333" s="633"/>
      <c r="AS333" s="633"/>
      <c r="AT333" s="633"/>
      <c r="AU333" s="633"/>
      <c r="AV333" s="633"/>
      <c r="AW333" s="633"/>
      <c r="AX333" s="633"/>
      <c r="AY333" s="633"/>
      <c r="AZ333" s="633"/>
      <c r="BA333" s="633"/>
      <c r="BB333" s="633"/>
      <c r="BC333" s="633"/>
      <c r="BD333" s="633"/>
      <c r="BE333" s="633"/>
      <c r="BF333" s="633"/>
      <c r="BG333" s="633"/>
      <c r="BH333" s="633"/>
      <c r="BI333" s="633"/>
      <c r="BJ333" s="633"/>
      <c r="BK333" s="633"/>
      <c r="BL333" s="633"/>
      <c r="BM333" s="633"/>
      <c r="BN333" s="633"/>
      <c r="BO333" s="633"/>
      <c r="BP333" s="633"/>
      <c r="BQ333" s="633"/>
      <c r="BR333" s="633"/>
      <c r="BS333" s="633"/>
      <c r="BT333" s="633"/>
      <c r="BU333" s="633"/>
      <c r="BV333" s="633"/>
      <c r="BW333" s="633"/>
      <c r="BX333" s="633"/>
      <c r="BY333" s="633"/>
      <c r="BZ333" s="633"/>
    </row>
    <row r="334" spans="1:78">
      <c r="A334" s="633"/>
      <c r="B334" s="633"/>
      <c r="C334" s="633"/>
      <c r="D334" s="633"/>
      <c r="E334" s="633"/>
      <c r="F334" s="633"/>
      <c r="G334" s="633"/>
      <c r="H334" s="633"/>
      <c r="I334" s="633"/>
      <c r="J334" s="633"/>
      <c r="K334" s="240"/>
      <c r="L334" s="240"/>
      <c r="M334" s="240"/>
      <c r="N334" s="240"/>
      <c r="O334" s="658"/>
      <c r="P334" s="658"/>
      <c r="Q334" s="633"/>
      <c r="S334" s="633"/>
      <c r="T334" s="653"/>
      <c r="U334" s="633"/>
      <c r="V334" s="657"/>
      <c r="W334" s="655"/>
      <c r="X334" s="633"/>
      <c r="Y334" s="633"/>
      <c r="Z334" s="633"/>
      <c r="AA334" s="633"/>
      <c r="AB334" s="633"/>
      <c r="AC334" s="633"/>
      <c r="AD334" s="633"/>
      <c r="AE334" s="633"/>
      <c r="AF334" s="633"/>
      <c r="AG334" s="633"/>
      <c r="AH334" s="633"/>
      <c r="AI334" s="633"/>
      <c r="AJ334" s="633"/>
      <c r="AK334" s="633"/>
      <c r="AL334" s="633"/>
      <c r="AM334" s="633"/>
      <c r="AN334" s="633"/>
      <c r="AO334" s="633"/>
      <c r="AP334" s="633"/>
      <c r="AQ334" s="633"/>
      <c r="AR334" s="633"/>
      <c r="AS334" s="633"/>
      <c r="AT334" s="633"/>
      <c r="AU334" s="633"/>
      <c r="AV334" s="633"/>
      <c r="AW334" s="633"/>
      <c r="AX334" s="633"/>
      <c r="AY334" s="633"/>
      <c r="AZ334" s="633"/>
      <c r="BA334" s="633"/>
      <c r="BB334" s="633"/>
      <c r="BC334" s="633"/>
      <c r="BD334" s="633"/>
      <c r="BE334" s="633"/>
      <c r="BF334" s="633"/>
      <c r="BG334" s="633"/>
      <c r="BH334" s="633"/>
      <c r="BI334" s="633"/>
      <c r="BJ334" s="633"/>
      <c r="BK334" s="633"/>
      <c r="BL334" s="633"/>
      <c r="BM334" s="633"/>
      <c r="BN334" s="633"/>
      <c r="BO334" s="633"/>
      <c r="BP334" s="633"/>
      <c r="BQ334" s="633"/>
      <c r="BR334" s="633"/>
      <c r="BS334" s="633"/>
      <c r="BT334" s="633"/>
      <c r="BU334" s="633"/>
      <c r="BV334" s="633"/>
      <c r="BW334" s="633"/>
      <c r="BX334" s="633"/>
      <c r="BY334" s="633"/>
      <c r="BZ334" s="633"/>
    </row>
    <row r="335" spans="1:78">
      <c r="A335" s="633"/>
      <c r="B335" s="633"/>
      <c r="C335" s="633"/>
      <c r="D335" s="633"/>
      <c r="E335" s="633"/>
      <c r="F335" s="633"/>
      <c r="G335" s="633"/>
      <c r="H335" s="633"/>
      <c r="I335" s="633"/>
      <c r="J335" s="633"/>
      <c r="K335" s="240"/>
      <c r="L335" s="240"/>
      <c r="M335" s="240"/>
      <c r="N335" s="240"/>
      <c r="O335" s="658"/>
      <c r="P335" s="658"/>
      <c r="Q335" s="633"/>
      <c r="S335" s="633"/>
      <c r="T335" s="653"/>
      <c r="U335" s="633"/>
      <c r="V335" s="657"/>
      <c r="W335" s="655"/>
      <c r="X335" s="633"/>
      <c r="Y335" s="633"/>
      <c r="Z335" s="633"/>
      <c r="AA335" s="633"/>
      <c r="AB335" s="633"/>
      <c r="AC335" s="633"/>
      <c r="AD335" s="633"/>
      <c r="AE335" s="633"/>
      <c r="AF335" s="633"/>
      <c r="AG335" s="633"/>
      <c r="AH335" s="633"/>
      <c r="AI335" s="633"/>
      <c r="AJ335" s="633"/>
      <c r="AK335" s="633"/>
      <c r="AL335" s="633"/>
      <c r="AM335" s="633"/>
      <c r="AN335" s="633"/>
      <c r="AO335" s="633"/>
      <c r="AP335" s="633"/>
      <c r="AQ335" s="633"/>
      <c r="AR335" s="633"/>
      <c r="AS335" s="633"/>
      <c r="AT335" s="633"/>
      <c r="AU335" s="633"/>
      <c r="AV335" s="633"/>
      <c r="AW335" s="633"/>
      <c r="AX335" s="633"/>
      <c r="AY335" s="633"/>
      <c r="AZ335" s="633"/>
      <c r="BA335" s="633"/>
      <c r="BB335" s="633"/>
      <c r="BC335" s="633"/>
      <c r="BD335" s="633"/>
      <c r="BE335" s="633"/>
      <c r="BF335" s="633"/>
      <c r="BG335" s="633"/>
      <c r="BH335" s="633"/>
      <c r="BI335" s="633"/>
      <c r="BJ335" s="633"/>
      <c r="BK335" s="633"/>
      <c r="BL335" s="633"/>
      <c r="BM335" s="633"/>
      <c r="BN335" s="633"/>
      <c r="BO335" s="633"/>
      <c r="BP335" s="633"/>
      <c r="BQ335" s="633"/>
      <c r="BR335" s="633"/>
      <c r="BS335" s="633"/>
      <c r="BT335" s="633"/>
      <c r="BU335" s="633"/>
      <c r="BV335" s="633"/>
      <c r="BW335" s="633"/>
      <c r="BX335" s="633"/>
      <c r="BY335" s="633"/>
      <c r="BZ335" s="633"/>
    </row>
    <row r="336" spans="1:78">
      <c r="A336" s="633"/>
      <c r="B336" s="633"/>
      <c r="C336" s="633"/>
      <c r="D336" s="633"/>
      <c r="E336" s="633"/>
      <c r="F336" s="633"/>
      <c r="G336" s="633"/>
      <c r="H336" s="633"/>
      <c r="I336" s="633"/>
      <c r="J336" s="633"/>
      <c r="K336" s="240"/>
      <c r="L336" s="240"/>
      <c r="M336" s="240"/>
      <c r="N336" s="240"/>
      <c r="O336" s="658"/>
      <c r="P336" s="658"/>
      <c r="Q336" s="633"/>
      <c r="S336" s="633"/>
      <c r="T336" s="653"/>
      <c r="U336" s="633"/>
      <c r="V336" s="657"/>
      <c r="W336" s="655"/>
      <c r="X336" s="633"/>
      <c r="Y336" s="633"/>
      <c r="Z336" s="633"/>
      <c r="AA336" s="633"/>
      <c r="AB336" s="633"/>
      <c r="AC336" s="633"/>
      <c r="AD336" s="633"/>
      <c r="AE336" s="633"/>
      <c r="AF336" s="633"/>
      <c r="AG336" s="633"/>
      <c r="AH336" s="633"/>
      <c r="AI336" s="633"/>
      <c r="AJ336" s="633"/>
      <c r="AK336" s="633"/>
      <c r="AL336" s="633"/>
      <c r="AM336" s="633"/>
      <c r="AN336" s="633"/>
      <c r="AO336" s="633"/>
      <c r="AP336" s="633"/>
      <c r="AQ336" s="633"/>
      <c r="AR336" s="633"/>
      <c r="AS336" s="633"/>
      <c r="AT336" s="633"/>
      <c r="AU336" s="633"/>
      <c r="AV336" s="633"/>
      <c r="AW336" s="633"/>
      <c r="AX336" s="633"/>
      <c r="AY336" s="633"/>
      <c r="AZ336" s="633"/>
      <c r="BA336" s="633"/>
      <c r="BB336" s="633"/>
      <c r="BC336" s="633"/>
      <c r="BD336" s="633"/>
      <c r="BE336" s="633"/>
      <c r="BF336" s="633"/>
      <c r="BG336" s="633"/>
      <c r="BH336" s="633"/>
      <c r="BI336" s="633"/>
      <c r="BJ336" s="633"/>
      <c r="BK336" s="633"/>
      <c r="BL336" s="633"/>
      <c r="BM336" s="633"/>
      <c r="BN336" s="633"/>
      <c r="BO336" s="633"/>
      <c r="BP336" s="633"/>
      <c r="BQ336" s="633"/>
      <c r="BR336" s="633"/>
      <c r="BS336" s="633"/>
      <c r="BT336" s="633"/>
      <c r="BU336" s="633"/>
      <c r="BV336" s="633"/>
      <c r="BW336" s="633"/>
      <c r="BX336" s="633"/>
      <c r="BY336" s="633"/>
      <c r="BZ336" s="633"/>
    </row>
    <row r="337" spans="1:78">
      <c r="A337" s="633"/>
      <c r="B337" s="633"/>
      <c r="C337" s="633"/>
      <c r="D337" s="633"/>
      <c r="E337" s="633"/>
      <c r="F337" s="633"/>
      <c r="G337" s="633"/>
      <c r="H337" s="633"/>
      <c r="I337" s="633"/>
      <c r="J337" s="633"/>
      <c r="K337" s="240"/>
      <c r="L337" s="240"/>
      <c r="M337" s="240"/>
      <c r="N337" s="240"/>
      <c r="O337" s="658"/>
      <c r="P337" s="658"/>
      <c r="Q337" s="633"/>
      <c r="S337" s="633"/>
      <c r="T337" s="653"/>
      <c r="U337" s="633"/>
      <c r="V337" s="657"/>
      <c r="W337" s="655"/>
      <c r="X337" s="633"/>
      <c r="Y337" s="633"/>
      <c r="Z337" s="633"/>
      <c r="AA337" s="633"/>
      <c r="AB337" s="633"/>
      <c r="AC337" s="633"/>
      <c r="AD337" s="633"/>
      <c r="AE337" s="633"/>
      <c r="AF337" s="633"/>
      <c r="AG337" s="633"/>
      <c r="AH337" s="633"/>
      <c r="AI337" s="633"/>
      <c r="AJ337" s="633"/>
      <c r="AK337" s="633"/>
      <c r="AL337" s="633"/>
      <c r="AM337" s="633"/>
      <c r="AN337" s="633"/>
      <c r="AO337" s="633"/>
      <c r="AP337" s="633"/>
      <c r="AQ337" s="633"/>
      <c r="AR337" s="633"/>
      <c r="AS337" s="633"/>
      <c r="AT337" s="633"/>
      <c r="AU337" s="633"/>
      <c r="AV337" s="633"/>
      <c r="AW337" s="633"/>
      <c r="AX337" s="633"/>
      <c r="AY337" s="633"/>
      <c r="AZ337" s="633"/>
      <c r="BA337" s="633"/>
      <c r="BB337" s="633"/>
      <c r="BC337" s="633"/>
      <c r="BD337" s="633"/>
      <c r="BE337" s="633"/>
      <c r="BF337" s="633"/>
      <c r="BG337" s="633"/>
      <c r="BH337" s="633"/>
      <c r="BI337" s="633"/>
      <c r="BJ337" s="633"/>
      <c r="BK337" s="633"/>
      <c r="BL337" s="633"/>
      <c r="BM337" s="633"/>
      <c r="BN337" s="633"/>
      <c r="BO337" s="633"/>
      <c r="BP337" s="633"/>
      <c r="BQ337" s="633"/>
      <c r="BR337" s="633"/>
      <c r="BS337" s="633"/>
      <c r="BT337" s="633"/>
      <c r="BU337" s="633"/>
      <c r="BV337" s="633"/>
      <c r="BW337" s="633"/>
      <c r="BX337" s="633"/>
      <c r="BY337" s="633"/>
      <c r="BZ337" s="633"/>
    </row>
    <row r="338" spans="1:78">
      <c r="A338" s="633"/>
      <c r="B338" s="633"/>
      <c r="C338" s="633"/>
      <c r="D338" s="633"/>
      <c r="E338" s="633"/>
      <c r="F338" s="633"/>
      <c r="G338" s="633"/>
      <c r="H338" s="633"/>
      <c r="I338" s="633"/>
      <c r="J338" s="633"/>
      <c r="K338" s="240"/>
      <c r="L338" s="240"/>
      <c r="M338" s="240"/>
      <c r="N338" s="240"/>
      <c r="O338" s="658"/>
      <c r="P338" s="658"/>
      <c r="Q338" s="633"/>
      <c r="S338" s="633"/>
      <c r="T338" s="653"/>
      <c r="U338" s="633"/>
      <c r="V338" s="657"/>
      <c r="W338" s="655"/>
      <c r="X338" s="633"/>
      <c r="Y338" s="633"/>
      <c r="Z338" s="633"/>
      <c r="AA338" s="633"/>
      <c r="AB338" s="633"/>
      <c r="AC338" s="633"/>
      <c r="AD338" s="633"/>
      <c r="AE338" s="633"/>
      <c r="AF338" s="633"/>
      <c r="AG338" s="633"/>
      <c r="AH338" s="633"/>
      <c r="AI338" s="633"/>
      <c r="AJ338" s="633"/>
      <c r="AK338" s="633"/>
      <c r="AL338" s="633"/>
      <c r="AM338" s="633"/>
      <c r="AN338" s="633"/>
      <c r="AO338" s="633"/>
      <c r="AP338" s="633"/>
      <c r="AQ338" s="633"/>
      <c r="AR338" s="633"/>
      <c r="AS338" s="633"/>
      <c r="AT338" s="633"/>
      <c r="AU338" s="633"/>
      <c r="AV338" s="633"/>
      <c r="AW338" s="633"/>
      <c r="AX338" s="633"/>
      <c r="AY338" s="633"/>
      <c r="AZ338" s="633"/>
      <c r="BA338" s="633"/>
      <c r="BB338" s="633"/>
      <c r="BC338" s="633"/>
      <c r="BD338" s="633"/>
      <c r="BE338" s="633"/>
      <c r="BF338" s="633"/>
      <c r="BG338" s="633"/>
      <c r="BH338" s="633"/>
      <c r="BI338" s="633"/>
      <c r="BJ338" s="633"/>
      <c r="BK338" s="633"/>
      <c r="BL338" s="633"/>
      <c r="BM338" s="633"/>
      <c r="BN338" s="633"/>
      <c r="BO338" s="633"/>
      <c r="BP338" s="633"/>
      <c r="BQ338" s="633"/>
      <c r="BR338" s="633"/>
      <c r="BS338" s="633"/>
      <c r="BT338" s="633"/>
      <c r="BU338" s="633"/>
      <c r="BV338" s="633"/>
      <c r="BW338" s="633"/>
      <c r="BX338" s="633"/>
      <c r="BY338" s="633"/>
      <c r="BZ338" s="633"/>
    </row>
    <row r="339" spans="1:78">
      <c r="A339" s="633"/>
      <c r="B339" s="633"/>
      <c r="C339" s="633"/>
      <c r="D339" s="633"/>
      <c r="E339" s="633"/>
      <c r="F339" s="633"/>
      <c r="G339" s="633"/>
      <c r="H339" s="633"/>
      <c r="I339" s="633"/>
      <c r="J339" s="633"/>
      <c r="K339" s="240"/>
      <c r="L339" s="240"/>
      <c r="M339" s="240"/>
      <c r="N339" s="240"/>
      <c r="O339" s="658"/>
      <c r="P339" s="658"/>
      <c r="Q339" s="633"/>
      <c r="S339" s="633"/>
      <c r="T339" s="653"/>
      <c r="U339" s="633"/>
      <c r="V339" s="657"/>
      <c r="W339" s="655"/>
      <c r="X339" s="633"/>
      <c r="Y339" s="633"/>
      <c r="Z339" s="633"/>
      <c r="AA339" s="633"/>
      <c r="AB339" s="633"/>
      <c r="AC339" s="633"/>
      <c r="AD339" s="633"/>
      <c r="AE339" s="633"/>
      <c r="AF339" s="633"/>
      <c r="AG339" s="633"/>
      <c r="AH339" s="633"/>
      <c r="AI339" s="633"/>
      <c r="AJ339" s="633"/>
      <c r="AK339" s="633"/>
      <c r="AL339" s="633"/>
      <c r="AM339" s="633"/>
      <c r="AN339" s="633"/>
      <c r="AO339" s="633"/>
      <c r="AP339" s="633"/>
      <c r="AQ339" s="633"/>
      <c r="AR339" s="633"/>
      <c r="AS339" s="633"/>
      <c r="AT339" s="633"/>
      <c r="AU339" s="633"/>
      <c r="AV339" s="633"/>
      <c r="AW339" s="633"/>
      <c r="AX339" s="633"/>
      <c r="AY339" s="633"/>
      <c r="AZ339" s="633"/>
      <c r="BA339" s="633"/>
      <c r="BB339" s="633"/>
      <c r="BC339" s="633"/>
      <c r="BD339" s="633"/>
      <c r="BE339" s="633"/>
      <c r="BF339" s="633"/>
      <c r="BG339" s="633"/>
      <c r="BH339" s="633"/>
      <c r="BI339" s="633"/>
      <c r="BJ339" s="633"/>
      <c r="BK339" s="633"/>
      <c r="BL339" s="633"/>
      <c r="BM339" s="633"/>
      <c r="BN339" s="633"/>
      <c r="BO339" s="633"/>
      <c r="BP339" s="633"/>
      <c r="BQ339" s="633"/>
      <c r="BR339" s="633"/>
      <c r="BS339" s="633"/>
      <c r="BT339" s="633"/>
      <c r="BU339" s="633"/>
      <c r="BV339" s="633"/>
      <c r="BW339" s="633"/>
      <c r="BX339" s="633"/>
      <c r="BY339" s="633"/>
      <c r="BZ339" s="633"/>
    </row>
    <row r="340" spans="1:78">
      <c r="A340" s="633"/>
      <c r="B340" s="633"/>
      <c r="C340" s="633"/>
      <c r="D340" s="633"/>
      <c r="E340" s="633"/>
      <c r="F340" s="633"/>
      <c r="G340" s="633"/>
      <c r="H340" s="633"/>
      <c r="I340" s="633"/>
      <c r="J340" s="633"/>
      <c r="K340" s="240"/>
      <c r="L340" s="240"/>
      <c r="M340" s="240"/>
      <c r="N340" s="240"/>
      <c r="O340" s="658"/>
      <c r="P340" s="658"/>
      <c r="Q340" s="633"/>
      <c r="S340" s="633"/>
      <c r="T340" s="653"/>
      <c r="U340" s="633"/>
      <c r="V340" s="657"/>
      <c r="W340" s="655"/>
      <c r="X340" s="633"/>
      <c r="Y340" s="633"/>
      <c r="Z340" s="633"/>
      <c r="AA340" s="633"/>
      <c r="AB340" s="633"/>
      <c r="AC340" s="633"/>
      <c r="AD340" s="633"/>
      <c r="AE340" s="633"/>
      <c r="AF340" s="633"/>
      <c r="AG340" s="633"/>
      <c r="AH340" s="633"/>
      <c r="AI340" s="633"/>
      <c r="AJ340" s="633"/>
      <c r="AK340" s="633"/>
      <c r="AL340" s="633"/>
      <c r="AM340" s="633"/>
      <c r="AN340" s="633"/>
      <c r="AO340" s="633"/>
      <c r="AP340" s="633"/>
      <c r="AQ340" s="633"/>
      <c r="AR340" s="633"/>
      <c r="AS340" s="633"/>
      <c r="AT340" s="633"/>
      <c r="AU340" s="633"/>
      <c r="AV340" s="633"/>
      <c r="AW340" s="633"/>
      <c r="AX340" s="633"/>
      <c r="AY340" s="633"/>
      <c r="AZ340" s="633"/>
      <c r="BA340" s="633"/>
      <c r="BB340" s="633"/>
      <c r="BC340" s="633"/>
      <c r="BD340" s="633"/>
      <c r="BE340" s="633"/>
      <c r="BF340" s="633"/>
      <c r="BG340" s="633"/>
      <c r="BH340" s="633"/>
      <c r="BI340" s="633"/>
      <c r="BJ340" s="633"/>
      <c r="BK340" s="633"/>
      <c r="BL340" s="633"/>
      <c r="BM340" s="633"/>
      <c r="BN340" s="633"/>
      <c r="BO340" s="633"/>
      <c r="BP340" s="633"/>
      <c r="BQ340" s="633"/>
      <c r="BR340" s="633"/>
      <c r="BS340" s="633"/>
      <c r="BT340" s="633"/>
      <c r="BU340" s="633"/>
      <c r="BV340" s="633"/>
      <c r="BW340" s="633"/>
      <c r="BX340" s="633"/>
      <c r="BY340" s="633"/>
      <c r="BZ340" s="633"/>
    </row>
    <row r="341" spans="1:78">
      <c r="A341" s="633"/>
      <c r="B341" s="633"/>
      <c r="C341" s="633"/>
      <c r="D341" s="633"/>
      <c r="E341" s="633"/>
      <c r="F341" s="633"/>
      <c r="G341" s="633"/>
      <c r="H341" s="633"/>
      <c r="I341" s="633"/>
      <c r="J341" s="633"/>
      <c r="K341" s="240"/>
      <c r="L341" s="240"/>
      <c r="M341" s="240"/>
      <c r="N341" s="240"/>
      <c r="O341" s="658"/>
      <c r="P341" s="658"/>
      <c r="Q341" s="633"/>
      <c r="S341" s="633"/>
      <c r="T341" s="653"/>
      <c r="U341" s="633"/>
      <c r="V341" s="657"/>
      <c r="W341" s="655"/>
      <c r="X341" s="633"/>
      <c r="Y341" s="633"/>
      <c r="Z341" s="633"/>
      <c r="AA341" s="633"/>
      <c r="AB341" s="633"/>
      <c r="AC341" s="633"/>
      <c r="AD341" s="633"/>
      <c r="AE341" s="633"/>
      <c r="AF341" s="633"/>
      <c r="AG341" s="633"/>
      <c r="AH341" s="633"/>
      <c r="AI341" s="633"/>
      <c r="AJ341" s="633"/>
      <c r="AK341" s="633"/>
      <c r="AL341" s="633"/>
      <c r="AM341" s="633"/>
      <c r="AN341" s="633"/>
      <c r="AO341" s="633"/>
      <c r="AP341" s="633"/>
      <c r="AQ341" s="633"/>
      <c r="AR341" s="633"/>
      <c r="AS341" s="633"/>
      <c r="AT341" s="633"/>
      <c r="AU341" s="633"/>
      <c r="AV341" s="633"/>
      <c r="AW341" s="633"/>
      <c r="AX341" s="633"/>
      <c r="AY341" s="633"/>
      <c r="AZ341" s="633"/>
      <c r="BA341" s="633"/>
      <c r="BB341" s="633"/>
      <c r="BC341" s="633"/>
      <c r="BD341" s="633"/>
      <c r="BE341" s="633"/>
      <c r="BF341" s="633"/>
      <c r="BG341" s="633"/>
      <c r="BH341" s="633"/>
      <c r="BI341" s="633"/>
      <c r="BJ341" s="633"/>
      <c r="BK341" s="633"/>
      <c r="BL341" s="633"/>
      <c r="BM341" s="633"/>
      <c r="BN341" s="633"/>
      <c r="BO341" s="633"/>
      <c r="BP341" s="633"/>
      <c r="BQ341" s="633"/>
      <c r="BR341" s="633"/>
      <c r="BS341" s="633"/>
      <c r="BT341" s="633"/>
      <c r="BU341" s="633"/>
      <c r="BV341" s="633"/>
      <c r="BW341" s="633"/>
      <c r="BX341" s="633"/>
      <c r="BY341" s="633"/>
      <c r="BZ341" s="633"/>
    </row>
    <row r="342" spans="1:78">
      <c r="A342" s="633"/>
      <c r="B342" s="633"/>
      <c r="C342" s="633"/>
      <c r="D342" s="633"/>
      <c r="E342" s="633"/>
      <c r="F342" s="633"/>
      <c r="G342" s="633"/>
      <c r="H342" s="633"/>
      <c r="I342" s="633"/>
      <c r="J342" s="633"/>
      <c r="K342" s="240"/>
      <c r="L342" s="240"/>
      <c r="M342" s="240"/>
      <c r="N342" s="240"/>
      <c r="O342" s="658"/>
      <c r="P342" s="658"/>
      <c r="Q342" s="633"/>
      <c r="S342" s="633"/>
      <c r="T342" s="653"/>
      <c r="U342" s="633"/>
      <c r="V342" s="657"/>
      <c r="W342" s="655"/>
      <c r="X342" s="633"/>
      <c r="Y342" s="633"/>
      <c r="Z342" s="633"/>
      <c r="AA342" s="633"/>
      <c r="AB342" s="633"/>
      <c r="AC342" s="633"/>
      <c r="AD342" s="633"/>
      <c r="AE342" s="633"/>
      <c r="AF342" s="633"/>
      <c r="AG342" s="633"/>
      <c r="AH342" s="633"/>
      <c r="AI342" s="633"/>
      <c r="AJ342" s="633"/>
      <c r="AK342" s="633"/>
      <c r="AL342" s="633"/>
      <c r="AM342" s="633"/>
      <c r="AN342" s="633"/>
      <c r="AO342" s="633"/>
      <c r="AP342" s="633"/>
      <c r="AQ342" s="633"/>
      <c r="AR342" s="633"/>
      <c r="AS342" s="633"/>
      <c r="AT342" s="633"/>
      <c r="AU342" s="633"/>
      <c r="AV342" s="633"/>
      <c r="AW342" s="633"/>
      <c r="AX342" s="633"/>
      <c r="AY342" s="633"/>
      <c r="AZ342" s="633"/>
      <c r="BA342" s="633"/>
      <c r="BB342" s="633"/>
      <c r="BC342" s="633"/>
      <c r="BD342" s="633"/>
      <c r="BE342" s="633"/>
      <c r="BF342" s="633"/>
      <c r="BG342" s="633"/>
      <c r="BH342" s="633"/>
      <c r="BI342" s="633"/>
      <c r="BJ342" s="633"/>
      <c r="BK342" s="633"/>
      <c r="BL342" s="633"/>
      <c r="BM342" s="633"/>
      <c r="BN342" s="633"/>
      <c r="BO342" s="633"/>
      <c r="BP342" s="633"/>
      <c r="BQ342" s="633"/>
      <c r="BR342" s="633"/>
      <c r="BS342" s="633"/>
      <c r="BT342" s="633"/>
      <c r="BU342" s="633"/>
      <c r="BV342" s="633"/>
      <c r="BW342" s="633"/>
      <c r="BX342" s="633"/>
      <c r="BY342" s="633"/>
      <c r="BZ342" s="633"/>
    </row>
    <row r="343" spans="1:78">
      <c r="A343" s="633"/>
      <c r="B343" s="633"/>
      <c r="C343" s="633"/>
      <c r="D343" s="633"/>
      <c r="E343" s="633"/>
      <c r="F343" s="633"/>
      <c r="G343" s="633"/>
      <c r="H343" s="633"/>
      <c r="I343" s="633"/>
      <c r="J343" s="633"/>
      <c r="K343" s="240"/>
      <c r="L343" s="240"/>
      <c r="M343" s="240"/>
      <c r="N343" s="240"/>
      <c r="O343" s="658"/>
      <c r="P343" s="658"/>
      <c r="Q343" s="633"/>
      <c r="S343" s="633"/>
      <c r="T343" s="653"/>
      <c r="U343" s="633"/>
      <c r="V343" s="657"/>
      <c r="W343" s="655"/>
      <c r="X343" s="633"/>
      <c r="Y343" s="633"/>
      <c r="Z343" s="633"/>
      <c r="AA343" s="633"/>
      <c r="AB343" s="633"/>
      <c r="AC343" s="633"/>
      <c r="AD343" s="633"/>
      <c r="AE343" s="633"/>
      <c r="AF343" s="633"/>
      <c r="AG343" s="633"/>
      <c r="AH343" s="633"/>
      <c r="AI343" s="633"/>
      <c r="AJ343" s="633"/>
      <c r="AK343" s="633"/>
      <c r="AL343" s="633"/>
      <c r="AM343" s="633"/>
      <c r="AN343" s="633"/>
      <c r="AO343" s="633"/>
      <c r="AP343" s="633"/>
      <c r="AQ343" s="633"/>
      <c r="AR343" s="633"/>
      <c r="AS343" s="633"/>
      <c r="AT343" s="633"/>
      <c r="AU343" s="633"/>
      <c r="AV343" s="633"/>
      <c r="AW343" s="633"/>
      <c r="AX343" s="633"/>
      <c r="AY343" s="633"/>
      <c r="AZ343" s="633"/>
      <c r="BA343" s="633"/>
      <c r="BB343" s="633"/>
      <c r="BC343" s="633"/>
      <c r="BD343" s="633"/>
      <c r="BE343" s="633"/>
      <c r="BF343" s="633"/>
      <c r="BG343" s="633"/>
      <c r="BH343" s="633"/>
      <c r="BI343" s="633"/>
      <c r="BJ343" s="633"/>
      <c r="BK343" s="633"/>
      <c r="BL343" s="633"/>
      <c r="BM343" s="633"/>
      <c r="BN343" s="633"/>
      <c r="BO343" s="633"/>
      <c r="BP343" s="633"/>
      <c r="BQ343" s="633"/>
      <c r="BR343" s="633"/>
      <c r="BS343" s="633"/>
      <c r="BT343" s="633"/>
      <c r="BU343" s="633"/>
      <c r="BV343" s="633"/>
      <c r="BW343" s="633"/>
      <c r="BX343" s="633"/>
      <c r="BY343" s="633"/>
      <c r="BZ343" s="633"/>
    </row>
    <row r="344" spans="1:78">
      <c r="A344" s="633"/>
      <c r="B344" s="633"/>
      <c r="C344" s="633"/>
      <c r="D344" s="633"/>
      <c r="E344" s="633"/>
      <c r="F344" s="633"/>
      <c r="G344" s="633"/>
      <c r="H344" s="633"/>
      <c r="I344" s="633"/>
      <c r="J344" s="633"/>
      <c r="K344" s="240"/>
      <c r="L344" s="240"/>
      <c r="M344" s="240"/>
      <c r="N344" s="240"/>
      <c r="O344" s="658"/>
      <c r="P344" s="658"/>
      <c r="Q344" s="633"/>
      <c r="S344" s="633"/>
      <c r="T344" s="653"/>
      <c r="U344" s="633"/>
      <c r="V344" s="657"/>
      <c r="W344" s="655"/>
      <c r="X344" s="633"/>
      <c r="Y344" s="633"/>
      <c r="Z344" s="633"/>
      <c r="AA344" s="633"/>
      <c r="AB344" s="633"/>
      <c r="AC344" s="633"/>
      <c r="AD344" s="633"/>
      <c r="AE344" s="633"/>
      <c r="AF344" s="633"/>
      <c r="AG344" s="633"/>
      <c r="AH344" s="633"/>
      <c r="AI344" s="633"/>
      <c r="AJ344" s="633"/>
      <c r="AK344" s="633"/>
      <c r="AL344" s="633"/>
      <c r="AM344" s="633"/>
      <c r="AN344" s="633"/>
      <c r="AO344" s="633"/>
      <c r="AP344" s="633"/>
      <c r="AQ344" s="633"/>
      <c r="AR344" s="633"/>
      <c r="AS344" s="633"/>
      <c r="AT344" s="633"/>
      <c r="AU344" s="633"/>
      <c r="AV344" s="633"/>
      <c r="AW344" s="633"/>
      <c r="AX344" s="633"/>
      <c r="AY344" s="633"/>
      <c r="AZ344" s="633"/>
      <c r="BA344" s="633"/>
      <c r="BB344" s="633"/>
      <c r="BC344" s="633"/>
      <c r="BD344" s="633"/>
      <c r="BE344" s="633"/>
      <c r="BF344" s="633"/>
      <c r="BG344" s="633"/>
      <c r="BH344" s="633"/>
      <c r="BI344" s="633"/>
      <c r="BJ344" s="633"/>
      <c r="BK344" s="633"/>
      <c r="BL344" s="633"/>
      <c r="BM344" s="633"/>
      <c r="BN344" s="633"/>
      <c r="BO344" s="633"/>
      <c r="BP344" s="633"/>
      <c r="BQ344" s="633"/>
      <c r="BR344" s="633"/>
      <c r="BS344" s="633"/>
      <c r="BT344" s="633"/>
      <c r="BU344" s="633"/>
      <c r="BV344" s="633"/>
      <c r="BW344" s="633"/>
      <c r="BX344" s="633"/>
      <c r="BY344" s="633"/>
      <c r="BZ344" s="633"/>
    </row>
    <row r="345" spans="1:78">
      <c r="A345" s="633"/>
      <c r="B345" s="633"/>
      <c r="C345" s="633"/>
      <c r="D345" s="633"/>
      <c r="E345" s="633"/>
      <c r="F345" s="633"/>
      <c r="G345" s="633"/>
      <c r="H345" s="633"/>
      <c r="I345" s="633"/>
      <c r="J345" s="633"/>
      <c r="K345" s="240"/>
      <c r="L345" s="240"/>
      <c r="M345" s="240"/>
      <c r="N345" s="240"/>
      <c r="O345" s="658"/>
      <c r="P345" s="658"/>
      <c r="Q345" s="633"/>
      <c r="S345" s="633"/>
      <c r="T345" s="653"/>
      <c r="U345" s="633"/>
      <c r="V345" s="657"/>
      <c r="W345" s="655"/>
      <c r="X345" s="633"/>
      <c r="Y345" s="633"/>
      <c r="Z345" s="633"/>
      <c r="AA345" s="633"/>
      <c r="AB345" s="633"/>
      <c r="AC345" s="633"/>
      <c r="AD345" s="633"/>
      <c r="AE345" s="633"/>
      <c r="AF345" s="633"/>
      <c r="AG345" s="633"/>
      <c r="AH345" s="633"/>
      <c r="AI345" s="633"/>
      <c r="AJ345" s="633"/>
      <c r="AK345" s="633"/>
      <c r="AL345" s="633"/>
      <c r="AM345" s="633"/>
      <c r="AN345" s="633"/>
      <c r="AO345" s="633"/>
      <c r="AP345" s="633"/>
      <c r="AQ345" s="633"/>
      <c r="AR345" s="633"/>
      <c r="AS345" s="633"/>
      <c r="AT345" s="633"/>
      <c r="AU345" s="633"/>
      <c r="AV345" s="633"/>
      <c r="AW345" s="633"/>
      <c r="AX345" s="633"/>
      <c r="AY345" s="633"/>
      <c r="AZ345" s="633"/>
      <c r="BA345" s="633"/>
      <c r="BB345" s="633"/>
      <c r="BC345" s="633"/>
      <c r="BD345" s="633"/>
      <c r="BE345" s="633"/>
      <c r="BF345" s="633"/>
      <c r="BG345" s="633"/>
      <c r="BH345" s="633"/>
      <c r="BI345" s="633"/>
      <c r="BJ345" s="633"/>
      <c r="BK345" s="633"/>
      <c r="BL345" s="633"/>
      <c r="BM345" s="633"/>
      <c r="BN345" s="633"/>
      <c r="BO345" s="633"/>
      <c r="BP345" s="633"/>
      <c r="BQ345" s="633"/>
      <c r="BR345" s="633"/>
      <c r="BS345" s="633"/>
      <c r="BT345" s="633"/>
      <c r="BU345" s="633"/>
      <c r="BV345" s="633"/>
      <c r="BW345" s="633"/>
      <c r="BX345" s="633"/>
      <c r="BY345" s="633"/>
      <c r="BZ345" s="633"/>
    </row>
    <row r="346" spans="1:78">
      <c r="A346" s="633"/>
      <c r="B346" s="633"/>
      <c r="C346" s="633"/>
      <c r="D346" s="633"/>
      <c r="E346" s="633"/>
      <c r="F346" s="633"/>
      <c r="G346" s="633"/>
      <c r="H346" s="633"/>
      <c r="I346" s="633"/>
      <c r="J346" s="633"/>
      <c r="K346" s="240"/>
      <c r="L346" s="240"/>
      <c r="M346" s="240"/>
      <c r="N346" s="240"/>
      <c r="O346" s="658"/>
      <c r="P346" s="658"/>
      <c r="Q346" s="633"/>
      <c r="S346" s="633"/>
      <c r="T346" s="653"/>
      <c r="U346" s="633"/>
      <c r="V346" s="657"/>
      <c r="W346" s="655"/>
      <c r="X346" s="633"/>
      <c r="Y346" s="633"/>
      <c r="Z346" s="633"/>
      <c r="AA346" s="633"/>
      <c r="AB346" s="633"/>
      <c r="AC346" s="633"/>
      <c r="AD346" s="633"/>
      <c r="AE346" s="633"/>
      <c r="AF346" s="633"/>
      <c r="AG346" s="633"/>
      <c r="AH346" s="633"/>
      <c r="AI346" s="633"/>
      <c r="AJ346" s="633"/>
      <c r="AK346" s="633"/>
      <c r="AL346" s="633"/>
      <c r="AM346" s="633"/>
      <c r="AN346" s="633"/>
      <c r="AO346" s="633"/>
      <c r="AP346" s="633"/>
      <c r="AQ346" s="633"/>
      <c r="AR346" s="633"/>
      <c r="AS346" s="633"/>
      <c r="AT346" s="633"/>
      <c r="AU346" s="633"/>
      <c r="AV346" s="633"/>
      <c r="AW346" s="633"/>
      <c r="AX346" s="633"/>
      <c r="AY346" s="633"/>
      <c r="AZ346" s="633"/>
      <c r="BA346" s="633"/>
      <c r="BB346" s="633"/>
      <c r="BC346" s="633"/>
      <c r="BD346" s="633"/>
      <c r="BE346" s="633"/>
      <c r="BF346" s="633"/>
      <c r="BG346" s="633"/>
      <c r="BH346" s="633"/>
      <c r="BI346" s="633"/>
      <c r="BJ346" s="633"/>
      <c r="BK346" s="633"/>
      <c r="BL346" s="633"/>
      <c r="BM346" s="633"/>
      <c r="BN346" s="633"/>
      <c r="BO346" s="633"/>
      <c r="BP346" s="633"/>
      <c r="BQ346" s="633"/>
      <c r="BR346" s="633"/>
      <c r="BS346" s="633"/>
      <c r="BT346" s="633"/>
      <c r="BU346" s="633"/>
      <c r="BV346" s="633"/>
      <c r="BW346" s="633"/>
      <c r="BX346" s="633"/>
      <c r="BY346" s="633"/>
      <c r="BZ346" s="633"/>
    </row>
    <row r="347" spans="1:78">
      <c r="A347" s="633"/>
      <c r="B347" s="633"/>
      <c r="C347" s="633"/>
      <c r="D347" s="633"/>
      <c r="E347" s="633"/>
      <c r="F347" s="633"/>
      <c r="G347" s="633"/>
      <c r="H347" s="633"/>
      <c r="I347" s="633"/>
      <c r="J347" s="633"/>
      <c r="K347" s="240"/>
      <c r="L347" s="240"/>
      <c r="M347" s="240"/>
      <c r="N347" s="240"/>
      <c r="O347" s="658"/>
      <c r="P347" s="658"/>
      <c r="Q347" s="633"/>
      <c r="S347" s="633"/>
      <c r="T347" s="653"/>
      <c r="U347" s="633"/>
      <c r="V347" s="657"/>
      <c r="W347" s="655"/>
      <c r="X347" s="633"/>
      <c r="Y347" s="633"/>
      <c r="Z347" s="633"/>
      <c r="AA347" s="633"/>
      <c r="AB347" s="633"/>
      <c r="AC347" s="633"/>
      <c r="AD347" s="633"/>
      <c r="AE347" s="633"/>
      <c r="AF347" s="633"/>
      <c r="AG347" s="633"/>
      <c r="AH347" s="633"/>
      <c r="AI347" s="633"/>
      <c r="AJ347" s="633"/>
      <c r="AK347" s="633"/>
      <c r="AL347" s="633"/>
      <c r="AM347" s="633"/>
      <c r="AN347" s="633"/>
      <c r="AO347" s="633"/>
      <c r="AP347" s="633"/>
      <c r="AQ347" s="633"/>
      <c r="AR347" s="633"/>
      <c r="AS347" s="633"/>
      <c r="AT347" s="633"/>
      <c r="AU347" s="633"/>
      <c r="AV347" s="633"/>
      <c r="AW347" s="633"/>
      <c r="AX347" s="633"/>
      <c r="AY347" s="633"/>
      <c r="AZ347" s="633"/>
      <c r="BA347" s="633"/>
      <c r="BB347" s="633"/>
      <c r="BC347" s="633"/>
      <c r="BD347" s="633"/>
      <c r="BE347" s="633"/>
      <c r="BF347" s="633"/>
      <c r="BG347" s="633"/>
      <c r="BH347" s="633"/>
      <c r="BI347" s="633"/>
      <c r="BJ347" s="633"/>
      <c r="BK347" s="633"/>
      <c r="BL347" s="633"/>
      <c r="BM347" s="633"/>
      <c r="BN347" s="633"/>
      <c r="BO347" s="633"/>
      <c r="BP347" s="633"/>
      <c r="BQ347" s="633"/>
      <c r="BR347" s="633"/>
      <c r="BS347" s="633"/>
      <c r="BT347" s="633"/>
      <c r="BU347" s="633"/>
      <c r="BV347" s="633"/>
      <c r="BW347" s="633"/>
      <c r="BX347" s="633"/>
      <c r="BY347" s="633"/>
      <c r="BZ347" s="633"/>
    </row>
    <row r="348" spans="1:78">
      <c r="A348" s="633"/>
      <c r="B348" s="633"/>
      <c r="C348" s="633"/>
      <c r="D348" s="633"/>
      <c r="E348" s="633"/>
      <c r="F348" s="633"/>
      <c r="G348" s="633"/>
      <c r="H348" s="633"/>
      <c r="I348" s="633"/>
      <c r="J348" s="633"/>
      <c r="K348" s="240"/>
      <c r="L348" s="240"/>
      <c r="M348" s="240"/>
      <c r="N348" s="240"/>
      <c r="O348" s="658"/>
      <c r="P348" s="658"/>
      <c r="Q348" s="633"/>
      <c r="S348" s="633"/>
      <c r="T348" s="653"/>
      <c r="U348" s="633"/>
      <c r="V348" s="657"/>
      <c r="W348" s="655"/>
      <c r="X348" s="633"/>
      <c r="Y348" s="633"/>
      <c r="Z348" s="633"/>
      <c r="AA348" s="633"/>
      <c r="AB348" s="633"/>
      <c r="AC348" s="633"/>
      <c r="AD348" s="633"/>
      <c r="AE348" s="633"/>
      <c r="AF348" s="633"/>
      <c r="AG348" s="633"/>
      <c r="AH348" s="633"/>
      <c r="AI348" s="633"/>
      <c r="AJ348" s="633"/>
      <c r="AK348" s="633"/>
      <c r="AL348" s="633"/>
      <c r="AM348" s="633"/>
      <c r="AN348" s="633"/>
      <c r="AO348" s="633"/>
      <c r="AP348" s="633"/>
      <c r="AQ348" s="633"/>
      <c r="AR348" s="633"/>
      <c r="AS348" s="633"/>
      <c r="AT348" s="633"/>
      <c r="AU348" s="633"/>
      <c r="AV348" s="633"/>
      <c r="AW348" s="633"/>
      <c r="AX348" s="633"/>
      <c r="AY348" s="633"/>
      <c r="AZ348" s="633"/>
      <c r="BA348" s="633"/>
      <c r="BB348" s="633"/>
      <c r="BC348" s="633"/>
      <c r="BD348" s="633"/>
      <c r="BE348" s="633"/>
      <c r="BF348" s="633"/>
      <c r="BG348" s="633"/>
      <c r="BH348" s="633"/>
      <c r="BI348" s="633"/>
      <c r="BJ348" s="633"/>
      <c r="BK348" s="633"/>
      <c r="BL348" s="633"/>
      <c r="BM348" s="633"/>
      <c r="BN348" s="633"/>
      <c r="BO348" s="633"/>
      <c r="BP348" s="633"/>
      <c r="BQ348" s="633"/>
      <c r="BR348" s="633"/>
      <c r="BS348" s="633"/>
      <c r="BT348" s="633"/>
      <c r="BU348" s="633"/>
      <c r="BV348" s="633"/>
      <c r="BW348" s="633"/>
      <c r="BX348" s="633"/>
      <c r="BY348" s="633"/>
      <c r="BZ348" s="633"/>
    </row>
    <row r="349" spans="1:78">
      <c r="A349" s="633"/>
      <c r="B349" s="633"/>
      <c r="C349" s="633"/>
      <c r="D349" s="633"/>
      <c r="E349" s="633"/>
      <c r="F349" s="633"/>
      <c r="G349" s="633"/>
      <c r="H349" s="633"/>
      <c r="I349" s="633"/>
      <c r="J349" s="633"/>
      <c r="K349" s="240"/>
      <c r="L349" s="240"/>
      <c r="M349" s="240"/>
      <c r="N349" s="240"/>
      <c r="O349" s="658"/>
      <c r="P349" s="658"/>
      <c r="Q349" s="633"/>
      <c r="S349" s="633"/>
      <c r="T349" s="653"/>
      <c r="U349" s="633"/>
      <c r="V349" s="657"/>
      <c r="W349" s="655"/>
      <c r="X349" s="633"/>
      <c r="Y349" s="633"/>
      <c r="Z349" s="633"/>
      <c r="AA349" s="633"/>
      <c r="AB349" s="633"/>
      <c r="AC349" s="633"/>
      <c r="AD349" s="633"/>
      <c r="AE349" s="633"/>
      <c r="AF349" s="633"/>
      <c r="AG349" s="633"/>
      <c r="AH349" s="633"/>
      <c r="AI349" s="633"/>
      <c r="AJ349" s="633"/>
      <c r="AK349" s="633"/>
      <c r="AL349" s="633"/>
      <c r="AM349" s="633"/>
      <c r="AN349" s="633"/>
      <c r="AO349" s="633"/>
      <c r="AP349" s="633"/>
      <c r="AQ349" s="633"/>
      <c r="AR349" s="633"/>
      <c r="AS349" s="633"/>
      <c r="AT349" s="633"/>
      <c r="AU349" s="633"/>
      <c r="AV349" s="633"/>
      <c r="AW349" s="633"/>
      <c r="AX349" s="633"/>
      <c r="AY349" s="633"/>
      <c r="AZ349" s="633"/>
      <c r="BA349" s="633"/>
      <c r="BB349" s="633"/>
      <c r="BC349" s="633"/>
      <c r="BD349" s="633"/>
      <c r="BE349" s="633"/>
      <c r="BF349" s="633"/>
      <c r="BG349" s="633"/>
      <c r="BH349" s="633"/>
      <c r="BI349" s="633"/>
      <c r="BJ349" s="633"/>
      <c r="BK349" s="633"/>
      <c r="BL349" s="633"/>
      <c r="BM349" s="633"/>
      <c r="BN349" s="633"/>
      <c r="BO349" s="633"/>
      <c r="BP349" s="633"/>
      <c r="BQ349" s="633"/>
      <c r="BR349" s="633"/>
      <c r="BS349" s="633"/>
      <c r="BT349" s="633"/>
      <c r="BU349" s="633"/>
      <c r="BV349" s="633"/>
      <c r="BW349" s="633"/>
      <c r="BX349" s="633"/>
      <c r="BY349" s="633"/>
      <c r="BZ349" s="633"/>
    </row>
    <row r="350" spans="1:78">
      <c r="A350" s="633"/>
      <c r="B350" s="633"/>
      <c r="C350" s="633"/>
      <c r="D350" s="633"/>
      <c r="E350" s="633"/>
      <c r="F350" s="633"/>
      <c r="G350" s="633"/>
      <c r="H350" s="633"/>
      <c r="I350" s="633"/>
      <c r="J350" s="633"/>
      <c r="K350" s="240"/>
      <c r="L350" s="240"/>
      <c r="M350" s="240"/>
      <c r="N350" s="240"/>
      <c r="O350" s="658"/>
      <c r="P350" s="658"/>
      <c r="Q350" s="633"/>
      <c r="S350" s="633"/>
      <c r="T350" s="653"/>
      <c r="U350" s="633"/>
      <c r="V350" s="657"/>
      <c r="W350" s="655"/>
      <c r="X350" s="633"/>
      <c r="Y350" s="633"/>
      <c r="Z350" s="633"/>
      <c r="AA350" s="633"/>
      <c r="AB350" s="633"/>
      <c r="AC350" s="633"/>
      <c r="AD350" s="633"/>
      <c r="AE350" s="633"/>
      <c r="AF350" s="633"/>
      <c r="AG350" s="633"/>
      <c r="AH350" s="633"/>
      <c r="AI350" s="633"/>
      <c r="AJ350" s="633"/>
      <c r="AK350" s="633"/>
      <c r="AL350" s="633"/>
      <c r="AM350" s="633"/>
      <c r="AN350" s="633"/>
      <c r="AO350" s="633"/>
      <c r="AP350" s="633"/>
      <c r="AQ350" s="633"/>
      <c r="AR350" s="633"/>
      <c r="AS350" s="633"/>
      <c r="AT350" s="633"/>
      <c r="AU350" s="633"/>
      <c r="AV350" s="633"/>
      <c r="AW350" s="633"/>
      <c r="AX350" s="633"/>
      <c r="AY350" s="633"/>
      <c r="AZ350" s="633"/>
      <c r="BA350" s="633"/>
      <c r="BB350" s="633"/>
      <c r="BC350" s="633"/>
      <c r="BD350" s="633"/>
      <c r="BE350" s="633"/>
      <c r="BF350" s="633"/>
      <c r="BG350" s="633"/>
      <c r="BH350" s="633"/>
      <c r="BI350" s="633"/>
      <c r="BJ350" s="633"/>
      <c r="BK350" s="633"/>
      <c r="BL350" s="633"/>
      <c r="BM350" s="633"/>
      <c r="BN350" s="633"/>
      <c r="BO350" s="633"/>
      <c r="BP350" s="633"/>
      <c r="BQ350" s="633"/>
      <c r="BR350" s="633"/>
      <c r="BS350" s="633"/>
      <c r="BT350" s="633"/>
      <c r="BU350" s="633"/>
      <c r="BV350" s="633"/>
      <c r="BW350" s="633"/>
      <c r="BX350" s="633"/>
      <c r="BY350" s="633"/>
      <c r="BZ350" s="633"/>
    </row>
    <row r="351" spans="1:78">
      <c r="A351" s="633"/>
      <c r="B351" s="633"/>
      <c r="C351" s="633"/>
      <c r="D351" s="633"/>
      <c r="E351" s="633"/>
      <c r="F351" s="633"/>
      <c r="G351" s="633"/>
      <c r="H351" s="633"/>
      <c r="I351" s="633"/>
      <c r="J351" s="633"/>
      <c r="K351" s="240"/>
      <c r="L351" s="240"/>
      <c r="M351" s="240"/>
      <c r="N351" s="240"/>
      <c r="O351" s="658"/>
      <c r="P351" s="658"/>
      <c r="Q351" s="633"/>
      <c r="S351" s="633"/>
      <c r="T351" s="653"/>
      <c r="U351" s="633"/>
      <c r="V351" s="657"/>
      <c r="W351" s="655"/>
      <c r="X351" s="633"/>
      <c r="Y351" s="633"/>
      <c r="Z351" s="633"/>
      <c r="AA351" s="633"/>
      <c r="AB351" s="633"/>
      <c r="AC351" s="633"/>
      <c r="AD351" s="633"/>
      <c r="AE351" s="633"/>
      <c r="AF351" s="633"/>
      <c r="AG351" s="633"/>
      <c r="AH351" s="633"/>
      <c r="AI351" s="633"/>
      <c r="AJ351" s="633"/>
      <c r="AK351" s="633"/>
      <c r="AL351" s="633"/>
      <c r="AM351" s="633"/>
      <c r="AN351" s="633"/>
      <c r="AO351" s="633"/>
      <c r="AP351" s="633"/>
      <c r="AQ351" s="633"/>
      <c r="AR351" s="633"/>
      <c r="AS351" s="633"/>
      <c r="AT351" s="633"/>
      <c r="AU351" s="633"/>
      <c r="AV351" s="633"/>
      <c r="AW351" s="633"/>
      <c r="AX351" s="633"/>
      <c r="AY351" s="633"/>
      <c r="AZ351" s="633"/>
      <c r="BA351" s="633"/>
      <c r="BB351" s="633"/>
      <c r="BC351" s="633"/>
      <c r="BD351" s="633"/>
      <c r="BE351" s="633"/>
      <c r="BF351" s="633"/>
      <c r="BG351" s="633"/>
      <c r="BH351" s="633"/>
      <c r="BI351" s="633"/>
      <c r="BJ351" s="633"/>
      <c r="BK351" s="633"/>
      <c r="BL351" s="633"/>
      <c r="BM351" s="633"/>
      <c r="BN351" s="633"/>
      <c r="BO351" s="633"/>
      <c r="BP351" s="633"/>
      <c r="BQ351" s="633"/>
      <c r="BR351" s="633"/>
      <c r="BS351" s="633"/>
      <c r="BT351" s="633"/>
      <c r="BU351" s="633"/>
      <c r="BV351" s="633"/>
      <c r="BW351" s="633"/>
      <c r="BX351" s="633"/>
      <c r="BY351" s="633"/>
      <c r="BZ351" s="633"/>
    </row>
    <row r="352" spans="1:78">
      <c r="A352" s="633"/>
      <c r="B352" s="633"/>
      <c r="C352" s="633"/>
      <c r="D352" s="633"/>
      <c r="E352" s="633"/>
      <c r="F352" s="633"/>
      <c r="G352" s="633"/>
      <c r="H352" s="633"/>
      <c r="I352" s="633"/>
      <c r="J352" s="633"/>
      <c r="K352" s="240"/>
      <c r="L352" s="240"/>
      <c r="M352" s="240"/>
      <c r="N352" s="240"/>
      <c r="O352" s="658"/>
      <c r="P352" s="658"/>
      <c r="Q352" s="633"/>
      <c r="S352" s="633"/>
      <c r="T352" s="653"/>
      <c r="U352" s="633"/>
      <c r="V352" s="657"/>
      <c r="W352" s="655"/>
      <c r="X352" s="633"/>
      <c r="Y352" s="633"/>
      <c r="Z352" s="633"/>
      <c r="AA352" s="633"/>
      <c r="AB352" s="633"/>
      <c r="AC352" s="633"/>
      <c r="AD352" s="633"/>
      <c r="AE352" s="633"/>
      <c r="AF352" s="633"/>
      <c r="AG352" s="633"/>
      <c r="AH352" s="633"/>
      <c r="AI352" s="633"/>
      <c r="AJ352" s="633"/>
      <c r="AK352" s="633"/>
      <c r="AL352" s="633"/>
      <c r="AM352" s="633"/>
      <c r="AN352" s="633"/>
      <c r="AO352" s="633"/>
      <c r="AP352" s="633"/>
      <c r="AQ352" s="633"/>
      <c r="AR352" s="633"/>
      <c r="AS352" s="633"/>
      <c r="AT352" s="633"/>
      <c r="AU352" s="633"/>
      <c r="AV352" s="633"/>
      <c r="AW352" s="633"/>
      <c r="AX352" s="633"/>
      <c r="AY352" s="633"/>
      <c r="AZ352" s="633"/>
      <c r="BA352" s="633"/>
      <c r="BB352" s="633"/>
      <c r="BC352" s="633"/>
      <c r="BD352" s="633"/>
      <c r="BE352" s="633"/>
      <c r="BF352" s="633"/>
      <c r="BG352" s="633"/>
      <c r="BH352" s="633"/>
      <c r="BI352" s="633"/>
      <c r="BJ352" s="633"/>
      <c r="BK352" s="633"/>
      <c r="BL352" s="633"/>
      <c r="BM352" s="633"/>
      <c r="BN352" s="633"/>
      <c r="BO352" s="633"/>
      <c r="BP352" s="633"/>
      <c r="BQ352" s="633"/>
      <c r="BR352" s="633"/>
      <c r="BS352" s="633"/>
      <c r="BT352" s="633"/>
      <c r="BU352" s="633"/>
      <c r="BV352" s="633"/>
      <c r="BW352" s="633"/>
      <c r="BX352" s="633"/>
      <c r="BY352" s="633"/>
      <c r="BZ352" s="633"/>
    </row>
    <row r="353" spans="1:78">
      <c r="A353" s="633"/>
      <c r="B353" s="633"/>
      <c r="C353" s="633"/>
      <c r="D353" s="633"/>
      <c r="E353" s="633"/>
      <c r="F353" s="633"/>
      <c r="G353" s="633"/>
      <c r="H353" s="633"/>
      <c r="I353" s="633"/>
      <c r="J353" s="633"/>
      <c r="K353" s="240"/>
      <c r="L353" s="240"/>
      <c r="M353" s="240"/>
      <c r="N353" s="240"/>
      <c r="O353" s="658"/>
      <c r="P353" s="658"/>
      <c r="Q353" s="633"/>
      <c r="S353" s="633"/>
      <c r="T353" s="653"/>
      <c r="U353" s="633"/>
      <c r="V353" s="657"/>
      <c r="W353" s="655"/>
      <c r="X353" s="633"/>
      <c r="Y353" s="633"/>
      <c r="Z353" s="633"/>
      <c r="AA353" s="633"/>
      <c r="AB353" s="633"/>
      <c r="AC353" s="633"/>
      <c r="AD353" s="633"/>
      <c r="AE353" s="633"/>
      <c r="AF353" s="633"/>
      <c r="AG353" s="633"/>
      <c r="AH353" s="633"/>
      <c r="AI353" s="633"/>
      <c r="AJ353" s="633"/>
      <c r="AK353" s="633"/>
      <c r="AL353" s="633"/>
      <c r="AM353" s="633"/>
      <c r="AN353" s="633"/>
      <c r="AO353" s="633"/>
      <c r="AP353" s="633"/>
      <c r="AQ353" s="633"/>
      <c r="AR353" s="633"/>
      <c r="AS353" s="633"/>
      <c r="AT353" s="633"/>
      <c r="AU353" s="633"/>
      <c r="AV353" s="633"/>
      <c r="AW353" s="633"/>
      <c r="AX353" s="633"/>
      <c r="AY353" s="633"/>
      <c r="AZ353" s="633"/>
      <c r="BA353" s="633"/>
      <c r="BB353" s="633"/>
      <c r="BC353" s="633"/>
      <c r="BD353" s="633"/>
      <c r="BE353" s="633"/>
      <c r="BF353" s="633"/>
      <c r="BG353" s="633"/>
      <c r="BH353" s="633"/>
      <c r="BI353" s="633"/>
      <c r="BJ353" s="633"/>
      <c r="BK353" s="633"/>
      <c r="BL353" s="633"/>
      <c r="BM353" s="633"/>
      <c r="BN353" s="633"/>
      <c r="BO353" s="633"/>
      <c r="BP353" s="633"/>
      <c r="BQ353" s="633"/>
      <c r="BR353" s="633"/>
      <c r="BS353" s="633"/>
      <c r="BT353" s="633"/>
      <c r="BU353" s="633"/>
      <c r="BV353" s="633"/>
      <c r="BW353" s="633"/>
      <c r="BX353" s="633"/>
      <c r="BY353" s="633"/>
      <c r="BZ353" s="633"/>
    </row>
    <row r="354" spans="1:78">
      <c r="A354" s="633"/>
      <c r="B354" s="633"/>
      <c r="C354" s="633"/>
      <c r="D354" s="633"/>
      <c r="E354" s="633"/>
      <c r="F354" s="633"/>
      <c r="G354" s="633"/>
      <c r="H354" s="633"/>
      <c r="I354" s="633"/>
      <c r="J354" s="633"/>
      <c r="K354" s="240"/>
      <c r="L354" s="240"/>
      <c r="M354" s="240"/>
      <c r="N354" s="240"/>
      <c r="O354" s="658"/>
      <c r="P354" s="658"/>
      <c r="Q354" s="633"/>
      <c r="S354" s="633"/>
      <c r="T354" s="653"/>
      <c r="U354" s="633"/>
      <c r="V354" s="657"/>
      <c r="W354" s="655"/>
      <c r="X354" s="633"/>
      <c r="Y354" s="633"/>
      <c r="Z354" s="633"/>
      <c r="AA354" s="633"/>
      <c r="AB354" s="633"/>
      <c r="AC354" s="633"/>
      <c r="AD354" s="633"/>
      <c r="AE354" s="633"/>
      <c r="AF354" s="633"/>
      <c r="AG354" s="633"/>
      <c r="AH354" s="633"/>
      <c r="AI354" s="633"/>
      <c r="AJ354" s="633"/>
      <c r="AK354" s="633"/>
      <c r="AL354" s="633"/>
      <c r="AM354" s="633"/>
      <c r="AN354" s="633"/>
      <c r="AO354" s="633"/>
      <c r="AP354" s="633"/>
      <c r="AQ354" s="633"/>
      <c r="AR354" s="633"/>
      <c r="AS354" s="633"/>
      <c r="AT354" s="633"/>
      <c r="AU354" s="633"/>
      <c r="AV354" s="633"/>
      <c r="AW354" s="633"/>
      <c r="AX354" s="633"/>
      <c r="AY354" s="633"/>
      <c r="AZ354" s="633"/>
      <c r="BA354" s="633"/>
      <c r="BB354" s="633"/>
      <c r="BC354" s="633"/>
      <c r="BD354" s="633"/>
      <c r="BE354" s="633"/>
      <c r="BF354" s="633"/>
      <c r="BG354" s="633"/>
      <c r="BH354" s="633"/>
      <c r="BI354" s="633"/>
      <c r="BJ354" s="633"/>
      <c r="BK354" s="633"/>
      <c r="BL354" s="633"/>
      <c r="BM354" s="633"/>
      <c r="BN354" s="633"/>
      <c r="BO354" s="633"/>
      <c r="BP354" s="633"/>
      <c r="BQ354" s="633"/>
      <c r="BR354" s="633"/>
      <c r="BS354" s="633"/>
      <c r="BT354" s="633"/>
      <c r="BU354" s="633"/>
      <c r="BV354" s="633"/>
      <c r="BW354" s="633"/>
      <c r="BX354" s="633"/>
      <c r="BY354" s="633"/>
      <c r="BZ354" s="633"/>
    </row>
    <row r="355" spans="1:78">
      <c r="A355" s="633"/>
      <c r="B355" s="633"/>
      <c r="C355" s="633"/>
      <c r="D355" s="633"/>
      <c r="E355" s="633"/>
      <c r="F355" s="633"/>
      <c r="G355" s="633"/>
      <c r="H355" s="633"/>
      <c r="I355" s="633"/>
      <c r="J355" s="633"/>
      <c r="K355" s="240"/>
      <c r="L355" s="240"/>
      <c r="M355" s="240"/>
      <c r="N355" s="240"/>
      <c r="O355" s="658"/>
      <c r="P355" s="658"/>
      <c r="Q355" s="633"/>
      <c r="S355" s="633"/>
      <c r="T355" s="653"/>
      <c r="U355" s="633"/>
      <c r="V355" s="657"/>
      <c r="W355" s="655"/>
      <c r="X355" s="633"/>
      <c r="Y355" s="633"/>
      <c r="Z355" s="633"/>
      <c r="AA355" s="633"/>
      <c r="AB355" s="633"/>
      <c r="AC355" s="633"/>
      <c r="AD355" s="633"/>
      <c r="AE355" s="633"/>
      <c r="AF355" s="633"/>
      <c r="AG355" s="633"/>
      <c r="AH355" s="633"/>
      <c r="AI355" s="633"/>
      <c r="AJ355" s="633"/>
      <c r="AK355" s="633"/>
      <c r="AL355" s="633"/>
      <c r="AM355" s="633"/>
      <c r="AN355" s="633"/>
      <c r="AO355" s="633"/>
      <c r="AP355" s="633"/>
      <c r="AQ355" s="633"/>
      <c r="AR355" s="633"/>
      <c r="AS355" s="633"/>
      <c r="AT355" s="633"/>
      <c r="AU355" s="633"/>
      <c r="AV355" s="633"/>
      <c r="AW355" s="633"/>
      <c r="AX355" s="633"/>
      <c r="AY355" s="633"/>
      <c r="AZ355" s="633"/>
      <c r="BA355" s="633"/>
      <c r="BB355" s="633"/>
      <c r="BC355" s="633"/>
      <c r="BD355" s="633"/>
      <c r="BE355" s="633"/>
      <c r="BF355" s="633"/>
      <c r="BG355" s="633"/>
      <c r="BH355" s="633"/>
      <c r="BI355" s="633"/>
      <c r="BJ355" s="633"/>
      <c r="BK355" s="633"/>
      <c r="BL355" s="633"/>
      <c r="BM355" s="633"/>
      <c r="BN355" s="633"/>
      <c r="BO355" s="633"/>
      <c r="BP355" s="633"/>
      <c r="BQ355" s="633"/>
      <c r="BR355" s="633"/>
      <c r="BS355" s="633"/>
      <c r="BT355" s="633"/>
      <c r="BU355" s="633"/>
      <c r="BV355" s="633"/>
      <c r="BW355" s="633"/>
      <c r="BX355" s="633"/>
      <c r="BY355" s="633"/>
      <c r="BZ355" s="633"/>
    </row>
    <row r="356" spans="1:78">
      <c r="A356" s="633"/>
      <c r="B356" s="633"/>
      <c r="C356" s="633"/>
      <c r="D356" s="633"/>
      <c r="E356" s="633"/>
      <c r="F356" s="633"/>
      <c r="G356" s="633"/>
      <c r="H356" s="633"/>
      <c r="I356" s="633"/>
      <c r="J356" s="633"/>
      <c r="K356" s="240"/>
      <c r="L356" s="240"/>
      <c r="M356" s="240"/>
      <c r="N356" s="240"/>
      <c r="O356" s="658"/>
      <c r="P356" s="658"/>
      <c r="Q356" s="633"/>
      <c r="S356" s="633"/>
      <c r="T356" s="653"/>
      <c r="U356" s="633"/>
      <c r="V356" s="657"/>
      <c r="W356" s="655"/>
      <c r="X356" s="633"/>
      <c r="Y356" s="633"/>
      <c r="Z356" s="633"/>
      <c r="AA356" s="633"/>
      <c r="AB356" s="633"/>
      <c r="AC356" s="633"/>
      <c r="AD356" s="633"/>
      <c r="AE356" s="633"/>
      <c r="AF356" s="633"/>
      <c r="AG356" s="633"/>
      <c r="AH356" s="633"/>
      <c r="AI356" s="633"/>
      <c r="AJ356" s="633"/>
      <c r="AK356" s="633"/>
      <c r="AL356" s="633"/>
      <c r="AM356" s="633"/>
      <c r="AN356" s="633"/>
      <c r="AO356" s="633"/>
      <c r="AP356" s="633"/>
      <c r="AQ356" s="633"/>
      <c r="AR356" s="633"/>
      <c r="AS356" s="633"/>
      <c r="AT356" s="633"/>
      <c r="AU356" s="633"/>
      <c r="AV356" s="633"/>
      <c r="AW356" s="633"/>
      <c r="AX356" s="633"/>
      <c r="AY356" s="633"/>
      <c r="AZ356" s="633"/>
      <c r="BA356" s="633"/>
      <c r="BB356" s="633"/>
      <c r="BC356" s="633"/>
      <c r="BD356" s="633"/>
      <c r="BE356" s="633"/>
      <c r="BF356" s="633"/>
      <c r="BG356" s="633"/>
      <c r="BH356" s="633"/>
      <c r="BI356" s="633"/>
      <c r="BJ356" s="633"/>
      <c r="BK356" s="633"/>
      <c r="BL356" s="633"/>
      <c r="BM356" s="633"/>
      <c r="BN356" s="633"/>
      <c r="BO356" s="633"/>
      <c r="BP356" s="633"/>
      <c r="BQ356" s="633"/>
      <c r="BR356" s="633"/>
      <c r="BS356" s="633"/>
      <c r="BT356" s="633"/>
      <c r="BU356" s="633"/>
      <c r="BV356" s="633"/>
      <c r="BW356" s="633"/>
      <c r="BX356" s="633"/>
      <c r="BY356" s="633"/>
      <c r="BZ356" s="633"/>
    </row>
    <row r="357" spans="1:78">
      <c r="A357" s="633"/>
      <c r="B357" s="633"/>
      <c r="C357" s="633"/>
      <c r="D357" s="633"/>
      <c r="E357" s="633"/>
      <c r="F357" s="633"/>
      <c r="G357" s="633"/>
      <c r="H357" s="633"/>
      <c r="I357" s="633"/>
      <c r="J357" s="633"/>
      <c r="K357" s="240"/>
      <c r="L357" s="240"/>
      <c r="M357" s="240"/>
      <c r="N357" s="240"/>
      <c r="O357" s="658"/>
      <c r="P357" s="658"/>
      <c r="Q357" s="633"/>
      <c r="S357" s="633"/>
      <c r="T357" s="653"/>
      <c r="U357" s="633"/>
      <c r="V357" s="657"/>
      <c r="W357" s="655"/>
      <c r="X357" s="633"/>
      <c r="Y357" s="633"/>
      <c r="Z357" s="633"/>
      <c r="AA357" s="633"/>
      <c r="AB357" s="633"/>
      <c r="AC357" s="633"/>
      <c r="AD357" s="633"/>
      <c r="AE357" s="633"/>
      <c r="AF357" s="633"/>
      <c r="AG357" s="633"/>
      <c r="AH357" s="633"/>
      <c r="AI357" s="633"/>
      <c r="AJ357" s="633"/>
      <c r="AK357" s="633"/>
      <c r="AL357" s="633"/>
      <c r="AM357" s="633"/>
      <c r="AN357" s="633"/>
      <c r="AO357" s="633"/>
      <c r="AP357" s="633"/>
      <c r="AQ357" s="633"/>
      <c r="AR357" s="633"/>
      <c r="AS357" s="633"/>
      <c r="AT357" s="633"/>
      <c r="AU357" s="633"/>
      <c r="AV357" s="633"/>
      <c r="AW357" s="633"/>
      <c r="AX357" s="633"/>
      <c r="AY357" s="633"/>
      <c r="AZ357" s="633"/>
      <c r="BA357" s="633"/>
      <c r="BB357" s="633"/>
      <c r="BC357" s="633"/>
      <c r="BD357" s="633"/>
      <c r="BE357" s="633"/>
      <c r="BF357" s="633"/>
      <c r="BG357" s="633"/>
      <c r="BH357" s="633"/>
      <c r="BI357" s="633"/>
      <c r="BJ357" s="633"/>
      <c r="BK357" s="633"/>
      <c r="BL357" s="633"/>
      <c r="BM357" s="633"/>
      <c r="BN357" s="633"/>
      <c r="BO357" s="633"/>
      <c r="BP357" s="633"/>
      <c r="BQ357" s="633"/>
      <c r="BR357" s="633"/>
      <c r="BS357" s="633"/>
      <c r="BT357" s="633"/>
      <c r="BU357" s="633"/>
      <c r="BV357" s="633"/>
      <c r="BW357" s="633"/>
      <c r="BX357" s="633"/>
      <c r="BY357" s="633"/>
      <c r="BZ357" s="633"/>
    </row>
    <row r="358" spans="1:78">
      <c r="A358" s="633"/>
      <c r="B358" s="633"/>
      <c r="C358" s="633"/>
      <c r="D358" s="633"/>
      <c r="E358" s="633"/>
      <c r="F358" s="633"/>
      <c r="G358" s="633"/>
      <c r="H358" s="633"/>
      <c r="I358" s="633"/>
      <c r="J358" s="633"/>
      <c r="K358" s="240"/>
      <c r="L358" s="240"/>
      <c r="M358" s="240"/>
      <c r="N358" s="240"/>
      <c r="O358" s="658"/>
      <c r="P358" s="658"/>
      <c r="Q358" s="633"/>
      <c r="S358" s="633"/>
      <c r="T358" s="653"/>
      <c r="U358" s="633"/>
      <c r="V358" s="657"/>
      <c r="W358" s="655"/>
      <c r="X358" s="633"/>
      <c r="Y358" s="633"/>
      <c r="Z358" s="633"/>
      <c r="AA358" s="633"/>
      <c r="AB358" s="633"/>
      <c r="AC358" s="633"/>
      <c r="AD358" s="633"/>
      <c r="AE358" s="633"/>
      <c r="AF358" s="633"/>
      <c r="AG358" s="633"/>
      <c r="AH358" s="633"/>
      <c r="AI358" s="633"/>
      <c r="AJ358" s="633"/>
      <c r="AK358" s="633"/>
      <c r="AL358" s="633"/>
      <c r="AM358" s="633"/>
      <c r="AN358" s="633"/>
      <c r="AO358" s="633"/>
      <c r="AP358" s="633"/>
      <c r="AQ358" s="633"/>
      <c r="AR358" s="633"/>
      <c r="AS358" s="633"/>
      <c r="AT358" s="633"/>
      <c r="AU358" s="633"/>
      <c r="AV358" s="633"/>
      <c r="AW358" s="633"/>
      <c r="AX358" s="633"/>
      <c r="AY358" s="633"/>
      <c r="AZ358" s="633"/>
      <c r="BA358" s="633"/>
      <c r="BB358" s="633"/>
      <c r="BC358" s="633"/>
      <c r="BD358" s="633"/>
      <c r="BE358" s="633"/>
      <c r="BF358" s="633"/>
      <c r="BG358" s="633"/>
      <c r="BH358" s="633"/>
      <c r="BI358" s="633"/>
      <c r="BJ358" s="633"/>
      <c r="BK358" s="633"/>
      <c r="BL358" s="633"/>
      <c r="BM358" s="633"/>
      <c r="BN358" s="633"/>
      <c r="BO358" s="633"/>
      <c r="BP358" s="633"/>
      <c r="BQ358" s="633"/>
      <c r="BR358" s="633"/>
      <c r="BS358" s="633"/>
      <c r="BT358" s="633"/>
      <c r="BU358" s="633"/>
      <c r="BV358" s="633"/>
      <c r="BW358" s="633"/>
      <c r="BX358" s="633"/>
      <c r="BY358" s="633"/>
      <c r="BZ358" s="633"/>
    </row>
    <row r="359" spans="1:78">
      <c r="A359" s="633"/>
      <c r="B359" s="633"/>
      <c r="C359" s="633"/>
      <c r="D359" s="633"/>
      <c r="E359" s="633"/>
      <c r="F359" s="633"/>
      <c r="G359" s="633"/>
      <c r="H359" s="633"/>
      <c r="I359" s="633"/>
      <c r="J359" s="633"/>
      <c r="K359" s="240"/>
      <c r="L359" s="240"/>
      <c r="M359" s="240"/>
      <c r="N359" s="240"/>
      <c r="O359" s="658"/>
      <c r="P359" s="658"/>
      <c r="Q359" s="633"/>
      <c r="S359" s="633"/>
      <c r="T359" s="653"/>
      <c r="U359" s="633"/>
      <c r="V359" s="657"/>
      <c r="W359" s="655"/>
      <c r="X359" s="633"/>
      <c r="Y359" s="633"/>
      <c r="Z359" s="633"/>
      <c r="AA359" s="633"/>
      <c r="AB359" s="633"/>
      <c r="AC359" s="633"/>
      <c r="AD359" s="633"/>
      <c r="AE359" s="633"/>
      <c r="AF359" s="633"/>
      <c r="AG359" s="633"/>
      <c r="AH359" s="633"/>
      <c r="AI359" s="633"/>
      <c r="AJ359" s="633"/>
      <c r="AK359" s="633"/>
      <c r="AL359" s="633"/>
      <c r="AM359" s="633"/>
      <c r="AN359" s="633"/>
      <c r="AO359" s="633"/>
      <c r="AP359" s="633"/>
      <c r="AQ359" s="633"/>
      <c r="AR359" s="633"/>
      <c r="AS359" s="633"/>
      <c r="AT359" s="633"/>
      <c r="AU359" s="633"/>
      <c r="AV359" s="633"/>
      <c r="AW359" s="633"/>
      <c r="AX359" s="633"/>
      <c r="AY359" s="633"/>
      <c r="AZ359" s="633"/>
      <c r="BA359" s="633"/>
      <c r="BB359" s="633"/>
      <c r="BC359" s="633"/>
      <c r="BD359" s="633"/>
      <c r="BE359" s="633"/>
      <c r="BF359" s="633"/>
      <c r="BG359" s="633"/>
      <c r="BH359" s="633"/>
      <c r="BI359" s="633"/>
      <c r="BJ359" s="633"/>
      <c r="BK359" s="633"/>
      <c r="BL359" s="633"/>
      <c r="BM359" s="633"/>
      <c r="BN359" s="633"/>
      <c r="BO359" s="633"/>
      <c r="BP359" s="633"/>
      <c r="BQ359" s="633"/>
      <c r="BR359" s="633"/>
      <c r="BS359" s="633"/>
      <c r="BT359" s="633"/>
      <c r="BU359" s="633"/>
      <c r="BV359" s="633"/>
      <c r="BW359" s="633"/>
      <c r="BX359" s="633"/>
      <c r="BY359" s="633"/>
      <c r="BZ359" s="633"/>
    </row>
    <row r="360" spans="1:78">
      <c r="A360" s="633"/>
      <c r="B360" s="633"/>
      <c r="C360" s="633"/>
      <c r="D360" s="633"/>
      <c r="E360" s="633"/>
      <c r="F360" s="633"/>
      <c r="G360" s="633"/>
      <c r="H360" s="633"/>
      <c r="I360" s="633"/>
      <c r="J360" s="633"/>
      <c r="K360" s="240"/>
      <c r="L360" s="240"/>
      <c r="M360" s="240"/>
      <c r="N360" s="240"/>
      <c r="O360" s="658"/>
      <c r="P360" s="658"/>
      <c r="Q360" s="633"/>
      <c r="S360" s="633"/>
      <c r="T360" s="653"/>
      <c r="U360" s="633"/>
      <c r="V360" s="657"/>
      <c r="W360" s="655"/>
      <c r="X360" s="633"/>
      <c r="Y360" s="633"/>
      <c r="Z360" s="633"/>
      <c r="AA360" s="633"/>
      <c r="AB360" s="633"/>
      <c r="AC360" s="633"/>
      <c r="AD360" s="633"/>
      <c r="AE360" s="633"/>
      <c r="AF360" s="633"/>
      <c r="AG360" s="633"/>
      <c r="AH360" s="633"/>
      <c r="AI360" s="633"/>
      <c r="AJ360" s="633"/>
      <c r="AK360" s="633"/>
      <c r="AL360" s="633"/>
      <c r="AM360" s="633"/>
      <c r="AN360" s="633"/>
      <c r="AO360" s="633"/>
      <c r="AP360" s="633"/>
      <c r="AQ360" s="633"/>
      <c r="AR360" s="633"/>
      <c r="AS360" s="633"/>
      <c r="AT360" s="633"/>
      <c r="AU360" s="633"/>
      <c r="AV360" s="633"/>
      <c r="AW360" s="633"/>
      <c r="AX360" s="633"/>
      <c r="AY360" s="633"/>
      <c r="AZ360" s="633"/>
      <c r="BA360" s="633"/>
      <c r="BB360" s="633"/>
      <c r="BC360" s="633"/>
      <c r="BD360" s="633"/>
      <c r="BE360" s="633"/>
      <c r="BF360" s="633"/>
      <c r="BG360" s="633"/>
      <c r="BH360" s="633"/>
      <c r="BI360" s="633"/>
      <c r="BJ360" s="633"/>
      <c r="BK360" s="633"/>
      <c r="BL360" s="633"/>
      <c r="BM360" s="633"/>
      <c r="BN360" s="633"/>
      <c r="BO360" s="633"/>
      <c r="BP360" s="633"/>
      <c r="BQ360" s="633"/>
      <c r="BR360" s="633"/>
      <c r="BS360" s="633"/>
      <c r="BT360" s="633"/>
      <c r="BU360" s="633"/>
      <c r="BV360" s="633"/>
      <c r="BW360" s="633"/>
      <c r="BX360" s="633"/>
      <c r="BY360" s="633"/>
      <c r="BZ360" s="633"/>
    </row>
    <row r="361" spans="1:78">
      <c r="A361" s="633"/>
      <c r="B361" s="633"/>
      <c r="C361" s="633"/>
      <c r="D361" s="633"/>
      <c r="E361" s="633"/>
      <c r="F361" s="633"/>
      <c r="G361" s="633"/>
      <c r="H361" s="633"/>
      <c r="I361" s="633"/>
      <c r="J361" s="633"/>
      <c r="K361" s="240"/>
      <c r="L361" s="240"/>
      <c r="M361" s="240"/>
      <c r="N361" s="240"/>
      <c r="O361" s="658"/>
      <c r="P361" s="658"/>
      <c r="Q361" s="633"/>
      <c r="S361" s="633"/>
      <c r="T361" s="653"/>
      <c r="U361" s="633"/>
      <c r="V361" s="657"/>
      <c r="W361" s="655"/>
      <c r="X361" s="633"/>
      <c r="Y361" s="633"/>
      <c r="Z361" s="633"/>
      <c r="AA361" s="633"/>
      <c r="AB361" s="633"/>
      <c r="AC361" s="633"/>
      <c r="AD361" s="633"/>
      <c r="AE361" s="633"/>
      <c r="AF361" s="633"/>
      <c r="AG361" s="633"/>
      <c r="AH361" s="633"/>
      <c r="AI361" s="633"/>
      <c r="AJ361" s="633"/>
      <c r="AK361" s="633"/>
      <c r="AL361" s="633"/>
      <c r="AM361" s="633"/>
      <c r="AN361" s="633"/>
      <c r="AO361" s="633"/>
      <c r="AP361" s="633"/>
      <c r="AQ361" s="633"/>
      <c r="AR361" s="633"/>
      <c r="AS361" s="633"/>
      <c r="AT361" s="633"/>
      <c r="AU361" s="633"/>
      <c r="AV361" s="633"/>
      <c r="AW361" s="633"/>
      <c r="AX361" s="633"/>
      <c r="AY361" s="633"/>
      <c r="AZ361" s="633"/>
      <c r="BA361" s="633"/>
      <c r="BB361" s="633"/>
      <c r="BC361" s="633"/>
      <c r="BD361" s="633"/>
      <c r="BE361" s="633"/>
      <c r="BF361" s="633"/>
      <c r="BG361" s="633"/>
      <c r="BH361" s="633"/>
      <c r="BI361" s="633"/>
      <c r="BJ361" s="633"/>
      <c r="BK361" s="633"/>
      <c r="BL361" s="633"/>
      <c r="BM361" s="633"/>
      <c r="BN361" s="633"/>
      <c r="BO361" s="633"/>
      <c r="BP361" s="633"/>
      <c r="BQ361" s="633"/>
      <c r="BR361" s="633"/>
      <c r="BS361" s="633"/>
      <c r="BT361" s="633"/>
      <c r="BU361" s="633"/>
      <c r="BV361" s="633"/>
      <c r="BW361" s="633"/>
      <c r="BX361" s="633"/>
      <c r="BY361" s="633"/>
      <c r="BZ361" s="633"/>
    </row>
    <row r="362" spans="1:78">
      <c r="A362" s="633"/>
      <c r="B362" s="633"/>
      <c r="C362" s="633"/>
      <c r="D362" s="633"/>
      <c r="E362" s="633"/>
      <c r="F362" s="633"/>
      <c r="G362" s="633"/>
      <c r="H362" s="633"/>
      <c r="I362" s="633"/>
      <c r="J362" s="633"/>
      <c r="K362" s="240"/>
      <c r="L362" s="240"/>
      <c r="M362" s="240"/>
      <c r="N362" s="240"/>
      <c r="O362" s="658"/>
      <c r="P362" s="658"/>
      <c r="Q362" s="633"/>
      <c r="S362" s="633"/>
      <c r="T362" s="653"/>
      <c r="U362" s="633"/>
      <c r="V362" s="657"/>
      <c r="W362" s="655"/>
      <c r="X362" s="633"/>
      <c r="Y362" s="633"/>
      <c r="Z362" s="633"/>
      <c r="AA362" s="633"/>
      <c r="AB362" s="633"/>
      <c r="AC362" s="633"/>
      <c r="AD362" s="633"/>
      <c r="AE362" s="633"/>
      <c r="AF362" s="633"/>
      <c r="AG362" s="633"/>
      <c r="AH362" s="633"/>
      <c r="AI362" s="633"/>
      <c r="AJ362" s="633"/>
      <c r="AK362" s="633"/>
      <c r="AL362" s="633"/>
      <c r="AM362" s="633"/>
      <c r="AN362" s="633"/>
      <c r="AO362" s="633"/>
      <c r="AP362" s="633"/>
      <c r="AQ362" s="633"/>
      <c r="AR362" s="633"/>
      <c r="AS362" s="633"/>
      <c r="AT362" s="633"/>
      <c r="AU362" s="633"/>
      <c r="AV362" s="633"/>
      <c r="AW362" s="633"/>
      <c r="AX362" s="633"/>
      <c r="AY362" s="633"/>
      <c r="AZ362" s="633"/>
      <c r="BA362" s="633"/>
      <c r="BB362" s="633"/>
      <c r="BC362" s="633"/>
      <c r="BD362" s="633"/>
      <c r="BE362" s="633"/>
      <c r="BF362" s="633"/>
      <c r="BG362" s="633"/>
      <c r="BH362" s="633"/>
      <c r="BI362" s="633"/>
      <c r="BJ362" s="633"/>
      <c r="BK362" s="633"/>
      <c r="BL362" s="633"/>
      <c r="BM362" s="633"/>
      <c r="BN362" s="633"/>
      <c r="BO362" s="633"/>
      <c r="BP362" s="633"/>
      <c r="BQ362" s="633"/>
      <c r="BR362" s="633"/>
      <c r="BS362" s="633"/>
      <c r="BT362" s="633"/>
      <c r="BU362" s="633"/>
      <c r="BV362" s="633"/>
      <c r="BW362" s="633"/>
      <c r="BX362" s="633"/>
      <c r="BY362" s="633"/>
      <c r="BZ362" s="633"/>
    </row>
    <row r="363" spans="1:78">
      <c r="A363" s="633"/>
      <c r="B363" s="633"/>
      <c r="C363" s="633"/>
      <c r="D363" s="633"/>
      <c r="E363" s="633"/>
      <c r="F363" s="633"/>
      <c r="G363" s="633"/>
      <c r="H363" s="633"/>
      <c r="I363" s="633"/>
      <c r="J363" s="633"/>
      <c r="K363" s="240"/>
      <c r="L363" s="240"/>
      <c r="M363" s="240"/>
      <c r="N363" s="240"/>
      <c r="O363" s="658"/>
      <c r="P363" s="658"/>
      <c r="Q363" s="633"/>
      <c r="S363" s="633"/>
      <c r="T363" s="653"/>
      <c r="U363" s="633"/>
      <c r="V363" s="657"/>
      <c r="W363" s="655"/>
      <c r="X363" s="633"/>
      <c r="Y363" s="633"/>
      <c r="Z363" s="633"/>
      <c r="AA363" s="633"/>
      <c r="AB363" s="633"/>
      <c r="AC363" s="633"/>
      <c r="AD363" s="633"/>
      <c r="AE363" s="633"/>
      <c r="AF363" s="633"/>
      <c r="AG363" s="633"/>
      <c r="AH363" s="633"/>
      <c r="AI363" s="633"/>
      <c r="AJ363" s="633"/>
      <c r="AK363" s="633"/>
      <c r="AL363" s="633"/>
      <c r="AM363" s="633"/>
      <c r="AN363" s="633"/>
      <c r="AO363" s="633"/>
      <c r="AP363" s="633"/>
      <c r="AQ363" s="633"/>
      <c r="AR363" s="633"/>
      <c r="AS363" s="633"/>
      <c r="AT363" s="633"/>
      <c r="AU363" s="633"/>
      <c r="AV363" s="633"/>
      <c r="AW363" s="633"/>
      <c r="AX363" s="633"/>
      <c r="AY363" s="633"/>
      <c r="AZ363" s="633"/>
      <c r="BA363" s="633"/>
      <c r="BB363" s="633"/>
      <c r="BC363" s="633"/>
      <c r="BD363" s="633"/>
      <c r="BE363" s="633"/>
      <c r="BF363" s="633"/>
      <c r="BG363" s="633"/>
      <c r="BH363" s="633"/>
      <c r="BI363" s="633"/>
      <c r="BJ363" s="633"/>
      <c r="BK363" s="633"/>
      <c r="BL363" s="633"/>
      <c r="BM363" s="633"/>
      <c r="BN363" s="633"/>
      <c r="BO363" s="633"/>
      <c r="BP363" s="633"/>
      <c r="BQ363" s="633"/>
      <c r="BR363" s="633"/>
      <c r="BS363" s="633"/>
      <c r="BT363" s="633"/>
      <c r="BU363" s="633"/>
      <c r="BV363" s="633"/>
      <c r="BW363" s="633"/>
      <c r="BX363" s="633"/>
      <c r="BY363" s="633"/>
      <c r="BZ363" s="633"/>
    </row>
    <row r="364" spans="1:78">
      <c r="A364" s="633"/>
      <c r="B364" s="633"/>
      <c r="C364" s="633"/>
      <c r="D364" s="633"/>
      <c r="E364" s="633"/>
      <c r="F364" s="633"/>
      <c r="G364" s="633"/>
      <c r="H364" s="633"/>
      <c r="I364" s="633"/>
      <c r="J364" s="633"/>
      <c r="K364" s="240"/>
      <c r="L364" s="240"/>
      <c r="M364" s="240"/>
      <c r="N364" s="240"/>
      <c r="O364" s="658"/>
      <c r="P364" s="658"/>
      <c r="Q364" s="633"/>
      <c r="S364" s="633"/>
      <c r="T364" s="653"/>
      <c r="U364" s="633"/>
      <c r="V364" s="657"/>
      <c r="W364" s="655"/>
      <c r="X364" s="633"/>
      <c r="Y364" s="633"/>
      <c r="Z364" s="633"/>
      <c r="AA364" s="633"/>
      <c r="AB364" s="633"/>
      <c r="AC364" s="633"/>
      <c r="AD364" s="633"/>
      <c r="AE364" s="633"/>
      <c r="AF364" s="633"/>
      <c r="AG364" s="633"/>
      <c r="AH364" s="633"/>
      <c r="AI364" s="633"/>
      <c r="AJ364" s="633"/>
      <c r="AK364" s="633"/>
      <c r="AL364" s="633"/>
      <c r="AM364" s="633"/>
      <c r="AN364" s="633"/>
      <c r="AO364" s="633"/>
      <c r="AP364" s="633"/>
      <c r="AQ364" s="633"/>
      <c r="AR364" s="633"/>
      <c r="AS364" s="633"/>
      <c r="AT364" s="633"/>
      <c r="AU364" s="633"/>
      <c r="AV364" s="633"/>
      <c r="AW364" s="633"/>
      <c r="AX364" s="633"/>
      <c r="AY364" s="633"/>
      <c r="AZ364" s="633"/>
      <c r="BA364" s="633"/>
      <c r="BB364" s="633"/>
      <c r="BC364" s="633"/>
      <c r="BD364" s="633"/>
      <c r="BE364" s="633"/>
      <c r="BF364" s="633"/>
      <c r="BG364" s="633"/>
      <c r="BH364" s="633"/>
      <c r="BI364" s="633"/>
      <c r="BJ364" s="633"/>
      <c r="BK364" s="633"/>
      <c r="BL364" s="633"/>
      <c r="BM364" s="633"/>
      <c r="BN364" s="633"/>
      <c r="BO364" s="633"/>
      <c r="BP364" s="633"/>
      <c r="BQ364" s="633"/>
      <c r="BR364" s="633"/>
      <c r="BS364" s="633"/>
      <c r="BT364" s="633"/>
      <c r="BU364" s="633"/>
      <c r="BV364" s="633"/>
      <c r="BW364" s="633"/>
      <c r="BX364" s="633"/>
      <c r="BY364" s="633"/>
      <c r="BZ364" s="633"/>
    </row>
    <row r="365" spans="1:78">
      <c r="A365" s="633"/>
      <c r="B365" s="633"/>
      <c r="C365" s="633"/>
      <c r="D365" s="633"/>
      <c r="E365" s="633"/>
      <c r="F365" s="633"/>
      <c r="G365" s="633"/>
      <c r="H365" s="633"/>
      <c r="I365" s="633"/>
      <c r="J365" s="633"/>
      <c r="K365" s="240"/>
      <c r="L365" s="240"/>
      <c r="M365" s="240"/>
      <c r="N365" s="240"/>
      <c r="O365" s="658"/>
      <c r="P365" s="658"/>
      <c r="Q365" s="633"/>
      <c r="S365" s="633"/>
      <c r="T365" s="653"/>
      <c r="U365" s="633"/>
      <c r="V365" s="657"/>
      <c r="W365" s="655"/>
      <c r="X365" s="633"/>
      <c r="Y365" s="633"/>
      <c r="Z365" s="633"/>
      <c r="AA365" s="633"/>
      <c r="AB365" s="633"/>
      <c r="AC365" s="633"/>
      <c r="AD365" s="633"/>
      <c r="AE365" s="633"/>
      <c r="AF365" s="633"/>
      <c r="AG365" s="633"/>
      <c r="AH365" s="633"/>
      <c r="AI365" s="633"/>
      <c r="AJ365" s="633"/>
      <c r="AK365" s="633"/>
      <c r="AL365" s="633"/>
      <c r="AM365" s="633"/>
      <c r="AN365" s="633"/>
      <c r="AO365" s="633"/>
      <c r="AP365" s="633"/>
      <c r="AQ365" s="633"/>
      <c r="AR365" s="633"/>
      <c r="AS365" s="633"/>
      <c r="AT365" s="633"/>
      <c r="AU365" s="633"/>
      <c r="AV365" s="633"/>
      <c r="AW365" s="633"/>
      <c r="AX365" s="633"/>
      <c r="AY365" s="633"/>
      <c r="AZ365" s="633"/>
      <c r="BA365" s="633"/>
      <c r="BB365" s="633"/>
      <c r="BC365" s="633"/>
      <c r="BD365" s="633"/>
      <c r="BE365" s="633"/>
      <c r="BF365" s="633"/>
      <c r="BG365" s="633"/>
      <c r="BH365" s="633"/>
      <c r="BI365" s="633"/>
      <c r="BJ365" s="633"/>
      <c r="BK365" s="633"/>
      <c r="BL365" s="633"/>
      <c r="BM365" s="633"/>
      <c r="BN365" s="633"/>
      <c r="BO365" s="633"/>
      <c r="BP365" s="633"/>
      <c r="BQ365" s="633"/>
      <c r="BR365" s="633"/>
      <c r="BS365" s="633"/>
      <c r="BT365" s="633"/>
      <c r="BU365" s="633"/>
      <c r="BV365" s="633"/>
      <c r="BW365" s="633"/>
      <c r="BX365" s="633"/>
      <c r="BY365" s="633"/>
      <c r="BZ365" s="633"/>
    </row>
    <row r="366" spans="1:78">
      <c r="A366" s="633"/>
      <c r="B366" s="633"/>
      <c r="C366" s="633"/>
      <c r="D366" s="633"/>
      <c r="E366" s="633"/>
      <c r="F366" s="633"/>
      <c r="G366" s="633"/>
      <c r="H366" s="633"/>
      <c r="I366" s="633"/>
      <c r="J366" s="633"/>
      <c r="K366" s="240"/>
      <c r="L366" s="240"/>
      <c r="M366" s="240"/>
      <c r="N366" s="240"/>
      <c r="O366" s="658"/>
      <c r="P366" s="658"/>
      <c r="Q366" s="633"/>
      <c r="S366" s="633"/>
      <c r="T366" s="653"/>
      <c r="U366" s="633"/>
      <c r="V366" s="657"/>
      <c r="W366" s="655"/>
      <c r="X366" s="633"/>
      <c r="Y366" s="633"/>
      <c r="Z366" s="633"/>
      <c r="AA366" s="633"/>
      <c r="AB366" s="633"/>
      <c r="AC366" s="633"/>
      <c r="AD366" s="633"/>
      <c r="AE366" s="633"/>
      <c r="AF366" s="633"/>
      <c r="AG366" s="633"/>
      <c r="AH366" s="633"/>
      <c r="AI366" s="633"/>
      <c r="AJ366" s="633"/>
      <c r="AK366" s="633"/>
      <c r="AL366" s="633"/>
      <c r="AM366" s="633"/>
      <c r="AN366" s="633"/>
      <c r="AO366" s="633"/>
      <c r="AP366" s="633"/>
      <c r="AQ366" s="633"/>
      <c r="AR366" s="633"/>
      <c r="AS366" s="633"/>
      <c r="AT366" s="633"/>
      <c r="AU366" s="633"/>
      <c r="AV366" s="633"/>
      <c r="AW366" s="633"/>
      <c r="AX366" s="633"/>
      <c r="AY366" s="633"/>
      <c r="AZ366" s="633"/>
      <c r="BA366" s="633"/>
      <c r="BB366" s="633"/>
      <c r="BC366" s="633"/>
      <c r="BD366" s="633"/>
      <c r="BE366" s="633"/>
      <c r="BF366" s="633"/>
      <c r="BG366" s="633"/>
      <c r="BH366" s="633"/>
      <c r="BI366" s="633"/>
      <c r="BJ366" s="633"/>
      <c r="BK366" s="633"/>
      <c r="BL366" s="633"/>
      <c r="BM366" s="633"/>
      <c r="BN366" s="633"/>
      <c r="BO366" s="633"/>
      <c r="BP366" s="633"/>
      <c r="BQ366" s="633"/>
      <c r="BR366" s="633"/>
      <c r="BS366" s="633"/>
      <c r="BT366" s="633"/>
      <c r="BU366" s="633"/>
      <c r="BV366" s="633"/>
      <c r="BW366" s="633"/>
      <c r="BX366" s="633"/>
      <c r="BY366" s="633"/>
      <c r="BZ366" s="633"/>
    </row>
    <row r="367" spans="1:78">
      <c r="A367" s="633"/>
      <c r="B367" s="633"/>
      <c r="C367" s="633"/>
      <c r="D367" s="633"/>
      <c r="E367" s="633"/>
      <c r="F367" s="633"/>
      <c r="G367" s="633"/>
      <c r="H367" s="633"/>
      <c r="I367" s="633"/>
      <c r="J367" s="633"/>
      <c r="K367" s="240"/>
      <c r="L367" s="240"/>
      <c r="M367" s="240"/>
      <c r="N367" s="240"/>
      <c r="O367" s="658"/>
      <c r="P367" s="658"/>
      <c r="Q367" s="633"/>
      <c r="S367" s="633"/>
      <c r="T367" s="653"/>
      <c r="U367" s="633"/>
      <c r="V367" s="657"/>
      <c r="W367" s="655"/>
      <c r="X367" s="633"/>
      <c r="Y367" s="633"/>
      <c r="Z367" s="633"/>
      <c r="AA367" s="633"/>
      <c r="AB367" s="633"/>
      <c r="AC367" s="633"/>
      <c r="AD367" s="633"/>
      <c r="AE367" s="633"/>
      <c r="AF367" s="633"/>
      <c r="AG367" s="633"/>
      <c r="AH367" s="633"/>
      <c r="AI367" s="633"/>
      <c r="AJ367" s="633"/>
      <c r="AK367" s="633"/>
      <c r="AL367" s="633"/>
      <c r="AM367" s="633"/>
      <c r="AN367" s="633"/>
      <c r="AO367" s="633"/>
      <c r="AP367" s="633"/>
      <c r="AQ367" s="633"/>
      <c r="AR367" s="633"/>
      <c r="AS367" s="633"/>
      <c r="AT367" s="633"/>
      <c r="AU367" s="633"/>
      <c r="AV367" s="633"/>
      <c r="AW367" s="633"/>
      <c r="AX367" s="633"/>
      <c r="AY367" s="633"/>
      <c r="AZ367" s="633"/>
      <c r="BA367" s="633"/>
      <c r="BB367" s="633"/>
      <c r="BC367" s="633"/>
      <c r="BD367" s="633"/>
      <c r="BE367" s="633"/>
      <c r="BF367" s="633"/>
      <c r="BG367" s="633"/>
      <c r="BH367" s="633"/>
      <c r="BI367" s="633"/>
      <c r="BJ367" s="633"/>
      <c r="BK367" s="633"/>
      <c r="BL367" s="633"/>
      <c r="BM367" s="633"/>
      <c r="BN367" s="633"/>
      <c r="BO367" s="633"/>
      <c r="BP367" s="633"/>
      <c r="BQ367" s="633"/>
      <c r="BR367" s="633"/>
      <c r="BS367" s="633"/>
      <c r="BT367" s="633"/>
      <c r="BU367" s="633"/>
      <c r="BV367" s="633"/>
      <c r="BW367" s="633"/>
      <c r="BX367" s="633"/>
      <c r="BY367" s="633"/>
      <c r="BZ367" s="633"/>
    </row>
    <row r="368" spans="1:78">
      <c r="A368" s="633"/>
      <c r="B368" s="633"/>
      <c r="C368" s="633"/>
      <c r="D368" s="633"/>
      <c r="E368" s="633"/>
      <c r="F368" s="633"/>
      <c r="G368" s="633"/>
      <c r="H368" s="633"/>
      <c r="I368" s="633"/>
      <c r="J368" s="633"/>
      <c r="K368" s="240"/>
      <c r="L368" s="240"/>
      <c r="M368" s="240"/>
      <c r="N368" s="240"/>
      <c r="O368" s="658"/>
      <c r="P368" s="658"/>
      <c r="Q368" s="633"/>
      <c r="S368" s="633"/>
      <c r="T368" s="653"/>
      <c r="U368" s="633"/>
      <c r="V368" s="657"/>
      <c r="W368" s="655"/>
      <c r="X368" s="633"/>
      <c r="Y368" s="633"/>
      <c r="Z368" s="633"/>
      <c r="AA368" s="633"/>
      <c r="AB368" s="633"/>
      <c r="AC368" s="633"/>
      <c r="AD368" s="633"/>
      <c r="AE368" s="633"/>
      <c r="AF368" s="633"/>
      <c r="AG368" s="633"/>
      <c r="AH368" s="633"/>
      <c r="AI368" s="633"/>
      <c r="AJ368" s="633"/>
      <c r="AK368" s="633"/>
      <c r="AL368" s="633"/>
      <c r="AM368" s="633"/>
      <c r="AN368" s="633"/>
      <c r="AO368" s="633"/>
      <c r="AP368" s="633"/>
      <c r="AQ368" s="633"/>
      <c r="AR368" s="633"/>
      <c r="AS368" s="633"/>
      <c r="AT368" s="633"/>
      <c r="AU368" s="633"/>
      <c r="AV368" s="633"/>
      <c r="AW368" s="633"/>
      <c r="AX368" s="633"/>
      <c r="AY368" s="633"/>
      <c r="AZ368" s="633"/>
      <c r="BA368" s="633"/>
      <c r="BB368" s="633"/>
      <c r="BC368" s="633"/>
      <c r="BD368" s="633"/>
      <c r="BE368" s="633"/>
      <c r="BF368" s="633"/>
      <c r="BG368" s="633"/>
      <c r="BH368" s="633"/>
      <c r="BI368" s="633"/>
      <c r="BJ368" s="633"/>
      <c r="BK368" s="633"/>
      <c r="BL368" s="633"/>
      <c r="BM368" s="633"/>
      <c r="BN368" s="633"/>
      <c r="BO368" s="633"/>
      <c r="BP368" s="633"/>
      <c r="BQ368" s="633"/>
      <c r="BR368" s="633"/>
      <c r="BS368" s="633"/>
      <c r="BT368" s="633"/>
      <c r="BU368" s="633"/>
      <c r="BV368" s="633"/>
      <c r="BW368" s="633"/>
      <c r="BX368" s="633"/>
      <c r="BY368" s="633"/>
      <c r="BZ368" s="633"/>
    </row>
    <row r="369" spans="1:78">
      <c r="A369" s="633"/>
      <c r="B369" s="633"/>
      <c r="C369" s="633"/>
      <c r="D369" s="633"/>
      <c r="E369" s="633"/>
      <c r="F369" s="633"/>
      <c r="G369" s="633"/>
      <c r="H369" s="633"/>
      <c r="I369" s="633"/>
      <c r="J369" s="633"/>
      <c r="K369" s="240"/>
      <c r="L369" s="240"/>
      <c r="M369" s="240"/>
      <c r="N369" s="240"/>
      <c r="O369" s="658"/>
      <c r="P369" s="658"/>
      <c r="Q369" s="633"/>
      <c r="S369" s="633"/>
      <c r="T369" s="653"/>
      <c r="U369" s="633"/>
      <c r="V369" s="657"/>
      <c r="W369" s="655"/>
      <c r="X369" s="633"/>
      <c r="Y369" s="633"/>
      <c r="Z369" s="633"/>
      <c r="AA369" s="633"/>
      <c r="AB369" s="633"/>
      <c r="AC369" s="633"/>
      <c r="AD369" s="633"/>
      <c r="AE369" s="633"/>
      <c r="AF369" s="633"/>
      <c r="AG369" s="633"/>
      <c r="AH369" s="633"/>
      <c r="AI369" s="633"/>
      <c r="AJ369" s="633"/>
      <c r="AK369" s="633"/>
      <c r="AL369" s="633"/>
      <c r="AM369" s="633"/>
      <c r="AN369" s="633"/>
      <c r="AO369" s="633"/>
      <c r="AP369" s="633"/>
      <c r="AQ369" s="633"/>
      <c r="AR369" s="633"/>
      <c r="AS369" s="633"/>
      <c r="AT369" s="633"/>
      <c r="AU369" s="633"/>
      <c r="AV369" s="633"/>
      <c r="AW369" s="633"/>
      <c r="AX369" s="633"/>
      <c r="AY369" s="633"/>
      <c r="AZ369" s="633"/>
      <c r="BA369" s="633"/>
      <c r="BB369" s="633"/>
      <c r="BC369" s="633"/>
      <c r="BD369" s="633"/>
      <c r="BE369" s="633"/>
      <c r="BF369" s="633"/>
      <c r="BG369" s="633"/>
      <c r="BH369" s="633"/>
      <c r="BI369" s="633"/>
      <c r="BJ369" s="633"/>
      <c r="BK369" s="633"/>
      <c r="BL369" s="633"/>
      <c r="BM369" s="633"/>
      <c r="BN369" s="633"/>
      <c r="BO369" s="633"/>
      <c r="BP369" s="633"/>
      <c r="BQ369" s="633"/>
      <c r="BR369" s="633"/>
      <c r="BS369" s="633"/>
      <c r="BT369" s="633"/>
      <c r="BU369" s="633"/>
      <c r="BV369" s="633"/>
      <c r="BW369" s="633"/>
      <c r="BX369" s="633"/>
      <c r="BY369" s="633"/>
      <c r="BZ369" s="633"/>
    </row>
    <row r="370" spans="1:78">
      <c r="A370" s="633"/>
      <c r="B370" s="633"/>
      <c r="C370" s="633"/>
      <c r="D370" s="633"/>
      <c r="E370" s="633"/>
      <c r="F370" s="633"/>
      <c r="G370" s="633"/>
      <c r="H370" s="633"/>
      <c r="I370" s="633"/>
      <c r="J370" s="633"/>
      <c r="K370" s="240"/>
      <c r="L370" s="240"/>
      <c r="M370" s="240"/>
      <c r="N370" s="240"/>
      <c r="O370" s="658"/>
      <c r="P370" s="658"/>
      <c r="Q370" s="633"/>
      <c r="S370" s="633"/>
      <c r="T370" s="653"/>
      <c r="U370" s="633"/>
      <c r="V370" s="657"/>
      <c r="W370" s="655"/>
      <c r="X370" s="633"/>
      <c r="Y370" s="633"/>
      <c r="Z370" s="633"/>
      <c r="AA370" s="633"/>
      <c r="AB370" s="633"/>
      <c r="AC370" s="633"/>
      <c r="AD370" s="633"/>
      <c r="AE370" s="633"/>
      <c r="AF370" s="633"/>
      <c r="AG370" s="633"/>
      <c r="AH370" s="633"/>
      <c r="AI370" s="633"/>
      <c r="AJ370" s="633"/>
      <c r="AK370" s="633"/>
      <c r="AL370" s="633"/>
      <c r="AM370" s="633"/>
      <c r="AN370" s="633"/>
      <c r="AO370" s="633"/>
      <c r="AP370" s="633"/>
      <c r="AQ370" s="633"/>
      <c r="AR370" s="633"/>
      <c r="AS370" s="633"/>
      <c r="AT370" s="633"/>
      <c r="AU370" s="633"/>
      <c r="AV370" s="633"/>
      <c r="AW370" s="633"/>
      <c r="AX370" s="633"/>
      <c r="AY370" s="633"/>
      <c r="AZ370" s="633"/>
      <c r="BA370" s="633"/>
      <c r="BB370" s="633"/>
      <c r="BC370" s="633"/>
      <c r="BD370" s="633"/>
      <c r="BE370" s="633"/>
      <c r="BF370" s="633"/>
      <c r="BG370" s="633"/>
      <c r="BH370" s="633"/>
      <c r="BI370" s="633"/>
      <c r="BJ370" s="633"/>
      <c r="BK370" s="633"/>
      <c r="BL370" s="633"/>
      <c r="BM370" s="633"/>
      <c r="BN370" s="633"/>
      <c r="BO370" s="633"/>
      <c r="BP370" s="633"/>
      <c r="BQ370" s="633"/>
      <c r="BR370" s="633"/>
      <c r="BS370" s="633"/>
      <c r="BT370" s="633"/>
      <c r="BU370" s="633"/>
      <c r="BV370" s="633"/>
      <c r="BW370" s="633"/>
      <c r="BX370" s="633"/>
      <c r="BY370" s="633"/>
      <c r="BZ370" s="633"/>
    </row>
    <row r="371" spans="1:78">
      <c r="A371" s="633"/>
      <c r="B371" s="633"/>
      <c r="C371" s="633"/>
      <c r="D371" s="633"/>
      <c r="E371" s="633"/>
      <c r="F371" s="633"/>
      <c r="G371" s="633"/>
      <c r="H371" s="633"/>
      <c r="I371" s="633"/>
      <c r="J371" s="633"/>
      <c r="K371" s="240"/>
      <c r="L371" s="240"/>
      <c r="M371" s="240"/>
      <c r="N371" s="240"/>
      <c r="O371" s="658"/>
      <c r="P371" s="658"/>
      <c r="Q371" s="633"/>
      <c r="S371" s="633"/>
      <c r="T371" s="653"/>
      <c r="U371" s="633"/>
      <c r="V371" s="657"/>
      <c r="W371" s="655"/>
      <c r="X371" s="633"/>
      <c r="Y371" s="633"/>
      <c r="Z371" s="633"/>
      <c r="AA371" s="633"/>
      <c r="AB371" s="633"/>
      <c r="AC371" s="633"/>
      <c r="AD371" s="633"/>
      <c r="AE371" s="633"/>
      <c r="AF371" s="633"/>
      <c r="AG371" s="633"/>
      <c r="AH371" s="633"/>
      <c r="AI371" s="633"/>
      <c r="AJ371" s="633"/>
      <c r="AK371" s="633"/>
      <c r="AL371" s="633"/>
      <c r="AM371" s="633"/>
      <c r="AN371" s="633"/>
      <c r="AO371" s="633"/>
      <c r="AP371" s="633"/>
      <c r="AQ371" s="633"/>
      <c r="AR371" s="633"/>
      <c r="AS371" s="633"/>
      <c r="AT371" s="633"/>
      <c r="AU371" s="633"/>
      <c r="AV371" s="633"/>
      <c r="AW371" s="633"/>
      <c r="AX371" s="633"/>
      <c r="AY371" s="633"/>
      <c r="AZ371" s="633"/>
      <c r="BA371" s="633"/>
      <c r="BB371" s="633"/>
      <c r="BC371" s="633"/>
      <c r="BD371" s="633"/>
      <c r="BE371" s="633"/>
      <c r="BF371" s="633"/>
      <c r="BG371" s="633"/>
      <c r="BH371" s="633"/>
      <c r="BI371" s="633"/>
      <c r="BJ371" s="633"/>
      <c r="BK371" s="633"/>
      <c r="BL371" s="633"/>
      <c r="BM371" s="633"/>
      <c r="BN371" s="633"/>
      <c r="BO371" s="633"/>
      <c r="BP371" s="633"/>
      <c r="BQ371" s="633"/>
      <c r="BR371" s="633"/>
      <c r="BS371" s="633"/>
      <c r="BT371" s="633"/>
      <c r="BU371" s="633"/>
      <c r="BV371" s="633"/>
      <c r="BW371" s="633"/>
      <c r="BX371" s="633"/>
      <c r="BY371" s="633"/>
      <c r="BZ371" s="633"/>
    </row>
    <row r="372" spans="1:78">
      <c r="A372" s="633"/>
      <c r="B372" s="633"/>
      <c r="C372" s="633"/>
      <c r="D372" s="633"/>
      <c r="E372" s="633"/>
      <c r="F372" s="633"/>
      <c r="G372" s="633"/>
      <c r="H372" s="633"/>
      <c r="I372" s="633"/>
      <c r="J372" s="633"/>
      <c r="K372" s="240"/>
      <c r="L372" s="240"/>
      <c r="M372" s="240"/>
      <c r="N372" s="240"/>
      <c r="O372" s="658"/>
      <c r="P372" s="658"/>
      <c r="Q372" s="633"/>
      <c r="S372" s="633"/>
      <c r="T372" s="653"/>
      <c r="U372" s="633"/>
      <c r="V372" s="657"/>
      <c r="W372" s="655"/>
      <c r="X372" s="633"/>
      <c r="Y372" s="633"/>
      <c r="Z372" s="633"/>
      <c r="AA372" s="633"/>
      <c r="AB372" s="633"/>
      <c r="AC372" s="633"/>
      <c r="AD372" s="633"/>
      <c r="AE372" s="633"/>
      <c r="AF372" s="633"/>
      <c r="AG372" s="633"/>
      <c r="AH372" s="633"/>
      <c r="AI372" s="633"/>
      <c r="AJ372" s="633"/>
      <c r="AK372" s="633"/>
      <c r="AL372" s="633"/>
      <c r="AM372" s="633"/>
      <c r="AN372" s="633"/>
      <c r="AO372" s="633"/>
      <c r="AP372" s="633"/>
      <c r="AQ372" s="633"/>
      <c r="AR372" s="633"/>
      <c r="AS372" s="633"/>
      <c r="AT372" s="633"/>
      <c r="AU372" s="633"/>
      <c r="AV372" s="633"/>
      <c r="AW372" s="633"/>
      <c r="AX372" s="633"/>
      <c r="AY372" s="633"/>
      <c r="AZ372" s="633"/>
      <c r="BA372" s="633"/>
      <c r="BB372" s="633"/>
      <c r="BC372" s="633"/>
      <c r="BD372" s="633"/>
      <c r="BE372" s="633"/>
      <c r="BF372" s="633"/>
      <c r="BG372" s="633"/>
      <c r="BH372" s="633"/>
      <c r="BI372" s="633"/>
      <c r="BJ372" s="633"/>
      <c r="BK372" s="633"/>
      <c r="BL372" s="633"/>
      <c r="BM372" s="633"/>
      <c r="BN372" s="633"/>
      <c r="BO372" s="633"/>
      <c r="BP372" s="633"/>
      <c r="BQ372" s="633"/>
      <c r="BR372" s="633"/>
      <c r="BS372" s="633"/>
      <c r="BT372" s="633"/>
      <c r="BU372" s="633"/>
      <c r="BV372" s="633"/>
      <c r="BW372" s="633"/>
      <c r="BX372" s="633"/>
      <c r="BY372" s="633"/>
      <c r="BZ372" s="633"/>
    </row>
    <row r="373" spans="1:78">
      <c r="A373" s="633"/>
      <c r="B373" s="633"/>
      <c r="C373" s="633"/>
      <c r="D373" s="633"/>
      <c r="E373" s="633"/>
      <c r="F373" s="633"/>
      <c r="G373" s="633"/>
      <c r="H373" s="633"/>
      <c r="I373" s="633"/>
      <c r="J373" s="633"/>
      <c r="K373" s="240"/>
      <c r="L373" s="240"/>
      <c r="M373" s="240"/>
      <c r="N373" s="240"/>
      <c r="O373" s="658"/>
      <c r="P373" s="658"/>
      <c r="Q373" s="633"/>
      <c r="S373" s="633"/>
      <c r="T373" s="653"/>
      <c r="U373" s="633"/>
      <c r="V373" s="657"/>
      <c r="W373" s="655"/>
      <c r="X373" s="633"/>
      <c r="Y373" s="633"/>
      <c r="Z373" s="633"/>
      <c r="AA373" s="633"/>
      <c r="AB373" s="633"/>
      <c r="AC373" s="633"/>
      <c r="AD373" s="633"/>
      <c r="AE373" s="633"/>
      <c r="AF373" s="633"/>
      <c r="AG373" s="633"/>
      <c r="AH373" s="633"/>
      <c r="AI373" s="633"/>
      <c r="AJ373" s="633"/>
      <c r="AK373" s="633"/>
      <c r="AL373" s="633"/>
      <c r="AM373" s="633"/>
      <c r="AN373" s="633"/>
      <c r="AO373" s="633"/>
      <c r="AP373" s="633"/>
      <c r="AQ373" s="633"/>
      <c r="AR373" s="633"/>
      <c r="AS373" s="633"/>
      <c r="AT373" s="633"/>
      <c r="AU373" s="633"/>
      <c r="AV373" s="633"/>
      <c r="AW373" s="633"/>
      <c r="AX373" s="633"/>
      <c r="AY373" s="633"/>
      <c r="AZ373" s="633"/>
      <c r="BA373" s="633"/>
      <c r="BB373" s="633"/>
      <c r="BC373" s="633"/>
      <c r="BD373" s="633"/>
      <c r="BE373" s="633"/>
      <c r="BF373" s="633"/>
      <c r="BG373" s="633"/>
      <c r="BH373" s="633"/>
      <c r="BI373" s="633"/>
      <c r="BJ373" s="633"/>
      <c r="BK373" s="633"/>
      <c r="BL373" s="633"/>
      <c r="BM373" s="633"/>
      <c r="BN373" s="633"/>
      <c r="BO373" s="633"/>
      <c r="BP373" s="633"/>
      <c r="BQ373" s="633"/>
      <c r="BR373" s="633"/>
      <c r="BS373" s="633"/>
      <c r="BT373" s="633"/>
      <c r="BU373" s="633"/>
      <c r="BV373" s="633"/>
      <c r="BW373" s="633"/>
      <c r="BX373" s="633"/>
      <c r="BY373" s="633"/>
      <c r="BZ373" s="633"/>
    </row>
    <row r="374" spans="1:78">
      <c r="A374" s="633"/>
      <c r="B374" s="633"/>
      <c r="C374" s="633"/>
      <c r="D374" s="633"/>
      <c r="E374" s="633"/>
      <c r="F374" s="633"/>
      <c r="G374" s="633"/>
      <c r="H374" s="633"/>
      <c r="I374" s="633"/>
      <c r="J374" s="633"/>
      <c r="K374" s="240"/>
      <c r="L374" s="240"/>
      <c r="M374" s="240"/>
      <c r="N374" s="240"/>
      <c r="O374" s="658"/>
      <c r="P374" s="658"/>
      <c r="Q374" s="633"/>
      <c r="S374" s="633"/>
      <c r="T374" s="653"/>
      <c r="U374" s="633"/>
      <c r="V374" s="657"/>
      <c r="W374" s="655"/>
      <c r="X374" s="633"/>
      <c r="Y374" s="633"/>
      <c r="Z374" s="633"/>
      <c r="AA374" s="633"/>
      <c r="AB374" s="633"/>
      <c r="AC374" s="633"/>
      <c r="AD374" s="633"/>
      <c r="AE374" s="633"/>
      <c r="AF374" s="633"/>
      <c r="AG374" s="633"/>
      <c r="AH374" s="633"/>
      <c r="AI374" s="633"/>
      <c r="AJ374" s="633"/>
      <c r="AK374" s="633"/>
      <c r="AL374" s="633"/>
      <c r="AM374" s="633"/>
      <c r="AN374" s="633"/>
      <c r="AO374" s="633"/>
      <c r="AP374" s="633"/>
      <c r="AQ374" s="633"/>
      <c r="AR374" s="633"/>
      <c r="AS374" s="633"/>
      <c r="AT374" s="633"/>
      <c r="AU374" s="633"/>
      <c r="AV374" s="633"/>
      <c r="AW374" s="633"/>
      <c r="AX374" s="633"/>
      <c r="AY374" s="633"/>
      <c r="AZ374" s="633"/>
      <c r="BA374" s="633"/>
      <c r="BB374" s="633"/>
      <c r="BC374" s="633"/>
      <c r="BD374" s="633"/>
      <c r="BE374" s="633"/>
      <c r="BF374" s="633"/>
      <c r="BG374" s="633"/>
      <c r="BH374" s="633"/>
      <c r="BI374" s="633"/>
      <c r="BJ374" s="633"/>
      <c r="BK374" s="633"/>
      <c r="BL374" s="633"/>
      <c r="BM374" s="633"/>
      <c r="BN374" s="633"/>
      <c r="BO374" s="633"/>
      <c r="BP374" s="633"/>
      <c r="BQ374" s="633"/>
      <c r="BR374" s="633"/>
      <c r="BS374" s="633"/>
      <c r="BT374" s="633"/>
      <c r="BU374" s="633"/>
      <c r="BV374" s="633"/>
      <c r="BW374" s="633"/>
      <c r="BX374" s="633"/>
      <c r="BY374" s="633"/>
      <c r="BZ374" s="633"/>
    </row>
    <row r="375" spans="1:78">
      <c r="A375" s="633"/>
      <c r="B375" s="633"/>
      <c r="C375" s="633"/>
      <c r="D375" s="633"/>
      <c r="E375" s="633"/>
      <c r="F375" s="633"/>
      <c r="G375" s="633"/>
      <c r="H375" s="633"/>
      <c r="I375" s="633"/>
      <c r="J375" s="633"/>
      <c r="K375" s="240"/>
      <c r="L375" s="240"/>
      <c r="M375" s="240"/>
      <c r="N375" s="240"/>
      <c r="O375" s="658"/>
      <c r="P375" s="658"/>
      <c r="Q375" s="633"/>
      <c r="S375" s="633"/>
      <c r="T375" s="653"/>
      <c r="U375" s="633"/>
      <c r="V375" s="657"/>
      <c r="W375" s="655"/>
      <c r="X375" s="633"/>
      <c r="Y375" s="633"/>
      <c r="Z375" s="633"/>
      <c r="AA375" s="633"/>
      <c r="AB375" s="633"/>
      <c r="AC375" s="633"/>
      <c r="AD375" s="633"/>
      <c r="AE375" s="633"/>
      <c r="AF375" s="633"/>
      <c r="AG375" s="633"/>
      <c r="AH375" s="633"/>
      <c r="AI375" s="633"/>
      <c r="AJ375" s="633"/>
      <c r="AK375" s="633"/>
      <c r="AL375" s="633"/>
      <c r="AM375" s="633"/>
      <c r="AN375" s="633"/>
      <c r="AO375" s="633"/>
      <c r="AP375" s="633"/>
      <c r="AQ375" s="633"/>
      <c r="AR375" s="633"/>
      <c r="AS375" s="633"/>
      <c r="AT375" s="633"/>
      <c r="AU375" s="633"/>
      <c r="AV375" s="633"/>
      <c r="AW375" s="633"/>
      <c r="AX375" s="633"/>
      <c r="AY375" s="633"/>
      <c r="AZ375" s="633"/>
      <c r="BA375" s="633"/>
      <c r="BB375" s="633"/>
      <c r="BC375" s="633"/>
      <c r="BD375" s="633"/>
      <c r="BE375" s="633"/>
      <c r="BF375" s="633"/>
      <c r="BG375" s="633"/>
      <c r="BH375" s="633"/>
      <c r="BI375" s="633"/>
      <c r="BJ375" s="633"/>
      <c r="BK375" s="633"/>
      <c r="BL375" s="633"/>
      <c r="BM375" s="633"/>
      <c r="BN375" s="633"/>
      <c r="BO375" s="633"/>
      <c r="BP375" s="633"/>
      <c r="BQ375" s="633"/>
      <c r="BR375" s="633"/>
      <c r="BS375" s="633"/>
      <c r="BT375" s="633"/>
      <c r="BU375" s="633"/>
      <c r="BV375" s="633"/>
      <c r="BW375" s="633"/>
      <c r="BX375" s="633"/>
      <c r="BY375" s="633"/>
      <c r="BZ375" s="633"/>
    </row>
    <row r="376" spans="1:78">
      <c r="A376" s="633"/>
      <c r="B376" s="633"/>
      <c r="C376" s="633"/>
      <c r="D376" s="633"/>
      <c r="E376" s="633"/>
      <c r="F376" s="633"/>
      <c r="G376" s="633"/>
      <c r="H376" s="633"/>
      <c r="I376" s="633"/>
      <c r="J376" s="633"/>
      <c r="K376" s="240"/>
      <c r="L376" s="240"/>
      <c r="M376" s="240"/>
      <c r="N376" s="240"/>
      <c r="O376" s="658"/>
      <c r="P376" s="658"/>
      <c r="Q376" s="633"/>
      <c r="S376" s="633"/>
      <c r="T376" s="653"/>
      <c r="U376" s="633"/>
      <c r="V376" s="657"/>
      <c r="W376" s="655"/>
      <c r="X376" s="633"/>
      <c r="Y376" s="633"/>
      <c r="Z376" s="633"/>
      <c r="AA376" s="633"/>
      <c r="AB376" s="633"/>
      <c r="AC376" s="633"/>
      <c r="AD376" s="633"/>
      <c r="AE376" s="633"/>
      <c r="AF376" s="633"/>
      <c r="AG376" s="633"/>
      <c r="AH376" s="633"/>
      <c r="AI376" s="633"/>
      <c r="AJ376" s="633"/>
      <c r="AK376" s="633"/>
      <c r="AL376" s="633"/>
      <c r="AM376" s="633"/>
      <c r="AN376" s="633"/>
      <c r="AO376" s="633"/>
      <c r="AP376" s="633"/>
      <c r="AQ376" s="633"/>
      <c r="AR376" s="633"/>
      <c r="AS376" s="633"/>
      <c r="AT376" s="633"/>
      <c r="AU376" s="633"/>
      <c r="AV376" s="633"/>
      <c r="AW376" s="633"/>
      <c r="AX376" s="633"/>
      <c r="AY376" s="633"/>
      <c r="AZ376" s="633"/>
      <c r="BA376" s="633"/>
      <c r="BB376" s="633"/>
      <c r="BC376" s="633"/>
      <c r="BD376" s="633"/>
      <c r="BE376" s="633"/>
      <c r="BF376" s="633"/>
      <c r="BG376" s="633"/>
      <c r="BH376" s="633"/>
      <c r="BI376" s="633"/>
      <c r="BJ376" s="633"/>
      <c r="BK376" s="633"/>
      <c r="BL376" s="633"/>
      <c r="BM376" s="633"/>
      <c r="BN376" s="633"/>
      <c r="BO376" s="633"/>
      <c r="BP376" s="633"/>
      <c r="BQ376" s="633"/>
      <c r="BR376" s="633"/>
      <c r="BS376" s="633"/>
      <c r="BT376" s="633"/>
      <c r="BU376" s="633"/>
      <c r="BV376" s="633"/>
      <c r="BW376" s="633"/>
      <c r="BX376" s="633"/>
      <c r="BY376" s="633"/>
      <c r="BZ376" s="633"/>
    </row>
    <row r="377" spans="1:78">
      <c r="A377" s="633"/>
      <c r="B377" s="633"/>
      <c r="C377" s="633"/>
      <c r="D377" s="633"/>
      <c r="E377" s="633"/>
      <c r="F377" s="633"/>
      <c r="G377" s="633"/>
      <c r="H377" s="633"/>
      <c r="I377" s="633"/>
      <c r="J377" s="633"/>
      <c r="K377" s="240"/>
      <c r="L377" s="240"/>
      <c r="M377" s="240"/>
      <c r="N377" s="240"/>
      <c r="O377" s="658"/>
      <c r="P377" s="658"/>
      <c r="Q377" s="633"/>
      <c r="S377" s="633"/>
      <c r="T377" s="653"/>
      <c r="U377" s="633"/>
      <c r="V377" s="657"/>
      <c r="W377" s="655"/>
      <c r="X377" s="633"/>
      <c r="Y377" s="633"/>
      <c r="Z377" s="633"/>
      <c r="AA377" s="633"/>
      <c r="AB377" s="633"/>
      <c r="AC377" s="633"/>
      <c r="AD377" s="633"/>
      <c r="AE377" s="633"/>
      <c r="AF377" s="633"/>
      <c r="AG377" s="633"/>
      <c r="AH377" s="633"/>
      <c r="AI377" s="633"/>
      <c r="AJ377" s="633"/>
      <c r="AK377" s="633"/>
      <c r="AL377" s="633"/>
      <c r="AM377" s="633"/>
      <c r="AN377" s="633"/>
      <c r="AO377" s="633"/>
      <c r="AP377" s="633"/>
      <c r="AQ377" s="633"/>
      <c r="AR377" s="633"/>
      <c r="AS377" s="633"/>
      <c r="AT377" s="633"/>
      <c r="AU377" s="633"/>
      <c r="AV377" s="633"/>
      <c r="AW377" s="633"/>
      <c r="AX377" s="633"/>
      <c r="AY377" s="633"/>
      <c r="AZ377" s="633"/>
      <c r="BA377" s="633"/>
      <c r="BB377" s="633"/>
      <c r="BC377" s="633"/>
      <c r="BD377" s="633"/>
      <c r="BE377" s="633"/>
      <c r="BF377" s="633"/>
      <c r="BG377" s="633"/>
      <c r="BH377" s="633"/>
      <c r="BI377" s="633"/>
      <c r="BJ377" s="633"/>
      <c r="BK377" s="633"/>
      <c r="BL377" s="633"/>
      <c r="BM377" s="633"/>
      <c r="BN377" s="633"/>
      <c r="BO377" s="633"/>
      <c r="BP377" s="633"/>
      <c r="BQ377" s="633"/>
      <c r="BR377" s="633"/>
      <c r="BS377" s="633"/>
      <c r="BT377" s="633"/>
      <c r="BU377" s="633"/>
      <c r="BV377" s="633"/>
      <c r="BW377" s="633"/>
      <c r="BX377" s="633"/>
      <c r="BY377" s="633"/>
      <c r="BZ377" s="633"/>
    </row>
    <row r="378" spans="1:78">
      <c r="A378" s="633"/>
      <c r="B378" s="633"/>
      <c r="C378" s="633"/>
      <c r="D378" s="633"/>
      <c r="E378" s="633"/>
      <c r="F378" s="633"/>
      <c r="G378" s="633"/>
      <c r="H378" s="633"/>
      <c r="I378" s="633"/>
      <c r="J378" s="633"/>
      <c r="K378" s="240"/>
      <c r="L378" s="240"/>
      <c r="M378" s="240"/>
      <c r="N378" s="240"/>
      <c r="O378" s="658"/>
      <c r="P378" s="658"/>
      <c r="Q378" s="633"/>
      <c r="S378" s="633"/>
      <c r="T378" s="653"/>
      <c r="U378" s="633"/>
      <c r="V378" s="657"/>
      <c r="W378" s="655"/>
      <c r="X378" s="633"/>
      <c r="Y378" s="633"/>
      <c r="Z378" s="633"/>
      <c r="AA378" s="633"/>
      <c r="AB378" s="633"/>
      <c r="AC378" s="633"/>
      <c r="AD378" s="633"/>
      <c r="AE378" s="633"/>
      <c r="AF378" s="633"/>
      <c r="AG378" s="633"/>
      <c r="AH378" s="633"/>
      <c r="AI378" s="633"/>
      <c r="AJ378" s="633"/>
      <c r="AK378" s="633"/>
      <c r="AL378" s="633"/>
      <c r="AM378" s="633"/>
      <c r="AN378" s="633"/>
      <c r="AO378" s="633"/>
      <c r="AP378" s="633"/>
      <c r="AQ378" s="633"/>
      <c r="AR378" s="633"/>
      <c r="AS378" s="633"/>
      <c r="AT378" s="633"/>
      <c r="AU378" s="633"/>
      <c r="AV378" s="633"/>
      <c r="AW378" s="633"/>
      <c r="AX378" s="633"/>
      <c r="AY378" s="633"/>
      <c r="AZ378" s="633"/>
      <c r="BA378" s="633"/>
      <c r="BB378" s="633"/>
      <c r="BC378" s="633"/>
      <c r="BD378" s="633"/>
      <c r="BE378" s="633"/>
      <c r="BF378" s="633"/>
      <c r="BG378" s="633"/>
      <c r="BH378" s="633"/>
      <c r="BI378" s="633"/>
      <c r="BJ378" s="633"/>
      <c r="BK378" s="633"/>
      <c r="BL378" s="633"/>
      <c r="BM378" s="633"/>
      <c r="BN378" s="633"/>
      <c r="BO378" s="633"/>
      <c r="BP378" s="633"/>
      <c r="BQ378" s="633"/>
      <c r="BR378" s="633"/>
      <c r="BS378" s="633"/>
      <c r="BT378" s="633"/>
      <c r="BU378" s="633"/>
      <c r="BV378" s="633"/>
      <c r="BW378" s="633"/>
      <c r="BX378" s="633"/>
      <c r="BY378" s="633"/>
      <c r="BZ378" s="633"/>
    </row>
    <row r="379" spans="1:78">
      <c r="A379" s="633"/>
      <c r="B379" s="633"/>
      <c r="C379" s="633"/>
      <c r="D379" s="633"/>
      <c r="E379" s="633"/>
      <c r="F379" s="633"/>
      <c r="G379" s="633"/>
      <c r="H379" s="633"/>
      <c r="I379" s="633"/>
      <c r="J379" s="633"/>
      <c r="K379" s="240"/>
      <c r="L379" s="240"/>
      <c r="M379" s="240"/>
      <c r="N379" s="240"/>
      <c r="O379" s="658"/>
      <c r="P379" s="658"/>
      <c r="Q379" s="633"/>
      <c r="S379" s="633"/>
      <c r="T379" s="653"/>
      <c r="U379" s="633"/>
      <c r="V379" s="657"/>
      <c r="W379" s="655"/>
      <c r="X379" s="633"/>
      <c r="Y379" s="633"/>
      <c r="Z379" s="633"/>
      <c r="AA379" s="633"/>
      <c r="AB379" s="633"/>
      <c r="AC379" s="633"/>
      <c r="AD379" s="633"/>
      <c r="AE379" s="633"/>
      <c r="AF379" s="633"/>
      <c r="AG379" s="633"/>
      <c r="AH379" s="633"/>
      <c r="AI379" s="633"/>
      <c r="AJ379" s="633"/>
      <c r="AK379" s="633"/>
      <c r="AL379" s="633"/>
      <c r="AM379" s="633"/>
      <c r="AN379" s="633"/>
      <c r="AO379" s="633"/>
      <c r="AP379" s="633"/>
      <c r="AQ379" s="633"/>
      <c r="AR379" s="633"/>
      <c r="AS379" s="633"/>
      <c r="AT379" s="633"/>
      <c r="AU379" s="633"/>
      <c r="AV379" s="633"/>
      <c r="AW379" s="633"/>
      <c r="AX379" s="633"/>
      <c r="AY379" s="633"/>
      <c r="AZ379" s="633"/>
      <c r="BA379" s="633"/>
      <c r="BB379" s="633"/>
      <c r="BC379" s="633"/>
      <c r="BD379" s="633"/>
      <c r="BE379" s="633"/>
      <c r="BF379" s="633"/>
      <c r="BG379" s="633"/>
      <c r="BH379" s="633"/>
      <c r="BI379" s="633"/>
      <c r="BJ379" s="633"/>
      <c r="BK379" s="633"/>
      <c r="BL379" s="633"/>
      <c r="BM379" s="633"/>
      <c r="BN379" s="633"/>
      <c r="BO379" s="633"/>
      <c r="BP379" s="633"/>
      <c r="BQ379" s="633"/>
      <c r="BR379" s="633"/>
      <c r="BS379" s="633"/>
      <c r="BT379" s="633"/>
      <c r="BU379" s="633"/>
      <c r="BV379" s="633"/>
      <c r="BW379" s="633"/>
      <c r="BX379" s="633"/>
      <c r="BY379" s="633"/>
      <c r="BZ379" s="633"/>
    </row>
    <row r="380" spans="1:78">
      <c r="A380" s="633"/>
      <c r="B380" s="633"/>
      <c r="C380" s="633"/>
      <c r="D380" s="633"/>
      <c r="E380" s="633"/>
      <c r="F380" s="633"/>
      <c r="G380" s="633"/>
      <c r="H380" s="633"/>
      <c r="I380" s="633"/>
      <c r="J380" s="633"/>
      <c r="K380" s="240"/>
      <c r="L380" s="240"/>
      <c r="M380" s="240"/>
      <c r="N380" s="240"/>
      <c r="O380" s="658"/>
      <c r="P380" s="658"/>
      <c r="Q380" s="633"/>
      <c r="S380" s="633"/>
      <c r="T380" s="653"/>
      <c r="U380" s="633"/>
      <c r="V380" s="657"/>
      <c r="W380" s="655"/>
      <c r="X380" s="633"/>
      <c r="Y380" s="633"/>
      <c r="Z380" s="633"/>
      <c r="AA380" s="633"/>
      <c r="AB380" s="633"/>
      <c r="AC380" s="633"/>
      <c r="AD380" s="633"/>
      <c r="AE380" s="633"/>
      <c r="AF380" s="633"/>
      <c r="AG380" s="633"/>
      <c r="AH380" s="633"/>
      <c r="AI380" s="633"/>
      <c r="AJ380" s="633"/>
      <c r="AK380" s="633"/>
      <c r="AL380" s="633"/>
      <c r="AM380" s="633"/>
      <c r="AN380" s="633"/>
      <c r="AO380" s="633"/>
      <c r="AP380" s="633"/>
      <c r="AQ380" s="633"/>
      <c r="AR380" s="633"/>
      <c r="AS380" s="633"/>
      <c r="AT380" s="633"/>
      <c r="AU380" s="633"/>
      <c r="AV380" s="633"/>
      <c r="AW380" s="633"/>
      <c r="AX380" s="633"/>
      <c r="AY380" s="633"/>
      <c r="AZ380" s="633"/>
      <c r="BA380" s="633"/>
      <c r="BB380" s="633"/>
      <c r="BC380" s="633"/>
      <c r="BD380" s="633"/>
      <c r="BE380" s="633"/>
      <c r="BF380" s="633"/>
      <c r="BG380" s="633"/>
      <c r="BH380" s="633"/>
      <c r="BI380" s="633"/>
      <c r="BJ380" s="633"/>
      <c r="BK380" s="633"/>
      <c r="BL380" s="633"/>
      <c r="BM380" s="633"/>
      <c r="BN380" s="633"/>
      <c r="BO380" s="633"/>
      <c r="BP380" s="633"/>
      <c r="BQ380" s="633"/>
      <c r="BR380" s="633"/>
      <c r="BS380" s="633"/>
      <c r="BT380" s="633"/>
      <c r="BU380" s="633"/>
      <c r="BV380" s="633"/>
      <c r="BW380" s="633"/>
      <c r="BX380" s="633"/>
      <c r="BY380" s="633"/>
      <c r="BZ380" s="633"/>
    </row>
    <row r="381" spans="1:78">
      <c r="A381" s="633"/>
      <c r="B381" s="633"/>
      <c r="C381" s="633"/>
      <c r="D381" s="633"/>
      <c r="E381" s="633"/>
      <c r="F381" s="633"/>
      <c r="G381" s="633"/>
      <c r="H381" s="633"/>
      <c r="I381" s="633"/>
      <c r="J381" s="633"/>
      <c r="K381" s="240"/>
      <c r="L381" s="240"/>
      <c r="M381" s="240"/>
      <c r="N381" s="240"/>
      <c r="O381" s="658"/>
      <c r="P381" s="658"/>
      <c r="Q381" s="633"/>
      <c r="S381" s="633"/>
      <c r="T381" s="653"/>
      <c r="U381" s="633"/>
      <c r="V381" s="657"/>
      <c r="W381" s="655"/>
      <c r="X381" s="633"/>
      <c r="Y381" s="633"/>
      <c r="Z381" s="633"/>
      <c r="AA381" s="633"/>
      <c r="AB381" s="633"/>
      <c r="AC381" s="633"/>
      <c r="AD381" s="633"/>
      <c r="AE381" s="633"/>
      <c r="AF381" s="633"/>
      <c r="AG381" s="633"/>
      <c r="AH381" s="633"/>
      <c r="AI381" s="633"/>
      <c r="AJ381" s="633"/>
      <c r="AK381" s="633"/>
      <c r="AL381" s="633"/>
      <c r="AM381" s="633"/>
      <c r="AN381" s="633"/>
      <c r="AO381" s="633"/>
      <c r="AP381" s="633"/>
      <c r="AQ381" s="633"/>
      <c r="AR381" s="633"/>
      <c r="AS381" s="633"/>
      <c r="AT381" s="633"/>
      <c r="AU381" s="633"/>
      <c r="AV381" s="633"/>
      <c r="AW381" s="633"/>
      <c r="AX381" s="633"/>
      <c r="AY381" s="633"/>
      <c r="AZ381" s="633"/>
      <c r="BA381" s="633"/>
      <c r="BB381" s="633"/>
      <c r="BC381" s="633"/>
      <c r="BD381" s="633"/>
      <c r="BE381" s="633"/>
      <c r="BF381" s="633"/>
      <c r="BG381" s="633"/>
      <c r="BH381" s="633"/>
      <c r="BI381" s="633"/>
      <c r="BJ381" s="633"/>
      <c r="BK381" s="633"/>
      <c r="BL381" s="633"/>
      <c r="BM381" s="633"/>
      <c r="BN381" s="633"/>
      <c r="BO381" s="633"/>
      <c r="BP381" s="633"/>
      <c r="BQ381" s="633"/>
      <c r="BR381" s="633"/>
      <c r="BS381" s="633"/>
      <c r="BT381" s="633"/>
      <c r="BU381" s="633"/>
      <c r="BV381" s="633"/>
      <c r="BW381" s="633"/>
      <c r="BX381" s="633"/>
      <c r="BY381" s="633"/>
      <c r="BZ381" s="633"/>
    </row>
    <row r="382" spans="1:78">
      <c r="A382" s="633"/>
      <c r="B382" s="633"/>
      <c r="C382" s="633"/>
      <c r="D382" s="633"/>
      <c r="E382" s="633"/>
      <c r="F382" s="633"/>
      <c r="G382" s="633"/>
      <c r="H382" s="633"/>
      <c r="I382" s="633"/>
      <c r="J382" s="633"/>
      <c r="K382" s="240"/>
      <c r="L382" s="240"/>
      <c r="M382" s="240"/>
      <c r="N382" s="240"/>
      <c r="O382" s="658"/>
      <c r="P382" s="658"/>
      <c r="Q382" s="633"/>
      <c r="S382" s="633"/>
      <c r="T382" s="653"/>
      <c r="U382" s="633"/>
      <c r="V382" s="657"/>
      <c r="W382" s="655"/>
      <c r="X382" s="633"/>
      <c r="Y382" s="633"/>
      <c r="Z382" s="633"/>
      <c r="AA382" s="633"/>
      <c r="AB382" s="633"/>
      <c r="AC382" s="633"/>
      <c r="AD382" s="633"/>
      <c r="AE382" s="633"/>
      <c r="AF382" s="633"/>
      <c r="AG382" s="633"/>
      <c r="AH382" s="633"/>
      <c r="AI382" s="633"/>
      <c r="AJ382" s="633"/>
      <c r="AK382" s="633"/>
      <c r="AL382" s="633"/>
      <c r="AM382" s="633"/>
      <c r="AN382" s="633"/>
      <c r="AO382" s="633"/>
      <c r="AP382" s="633"/>
      <c r="AQ382" s="633"/>
      <c r="AR382" s="633"/>
      <c r="AS382" s="633"/>
      <c r="AT382" s="633"/>
      <c r="AU382" s="633"/>
      <c r="AV382" s="633"/>
      <c r="AW382" s="633"/>
      <c r="AX382" s="633"/>
      <c r="AY382" s="633"/>
      <c r="AZ382" s="633"/>
      <c r="BA382" s="633"/>
      <c r="BB382" s="633"/>
      <c r="BC382" s="633"/>
      <c r="BD382" s="633"/>
      <c r="BE382" s="633"/>
      <c r="BF382" s="633"/>
      <c r="BG382" s="633"/>
      <c r="BH382" s="633"/>
      <c r="BI382" s="633"/>
      <c r="BJ382" s="633"/>
      <c r="BK382" s="633"/>
      <c r="BL382" s="633"/>
      <c r="BM382" s="633"/>
      <c r="BN382" s="633"/>
      <c r="BO382" s="633"/>
      <c r="BP382" s="633"/>
      <c r="BQ382" s="633"/>
      <c r="BR382" s="633"/>
      <c r="BS382" s="633"/>
      <c r="BT382" s="633"/>
      <c r="BU382" s="633"/>
      <c r="BV382" s="633"/>
      <c r="BW382" s="633"/>
      <c r="BX382" s="633"/>
      <c r="BY382" s="633"/>
      <c r="BZ382" s="633"/>
    </row>
    <row r="383" spans="1:78">
      <c r="A383" s="633"/>
      <c r="B383" s="633"/>
      <c r="C383" s="633"/>
      <c r="D383" s="633"/>
      <c r="E383" s="633"/>
      <c r="F383" s="633"/>
      <c r="G383" s="633"/>
      <c r="H383" s="633"/>
      <c r="I383" s="633"/>
      <c r="J383" s="633"/>
      <c r="K383" s="240"/>
      <c r="L383" s="240"/>
      <c r="M383" s="240"/>
      <c r="N383" s="240"/>
      <c r="O383" s="658"/>
      <c r="P383" s="658"/>
      <c r="Q383" s="633"/>
      <c r="S383" s="633"/>
      <c r="T383" s="653"/>
      <c r="U383" s="633"/>
      <c r="V383" s="657"/>
      <c r="W383" s="655"/>
      <c r="X383" s="633"/>
      <c r="Y383" s="633"/>
      <c r="Z383" s="633"/>
      <c r="AA383" s="633"/>
      <c r="AB383" s="633"/>
      <c r="AC383" s="633"/>
      <c r="AD383" s="633"/>
      <c r="AE383" s="633"/>
      <c r="AF383" s="633"/>
      <c r="AG383" s="633"/>
      <c r="AH383" s="633"/>
      <c r="AI383" s="633"/>
      <c r="AJ383" s="633"/>
      <c r="AK383" s="633"/>
      <c r="AL383" s="633"/>
      <c r="AM383" s="633"/>
      <c r="AN383" s="633"/>
      <c r="AO383" s="633"/>
      <c r="AP383" s="633"/>
      <c r="AQ383" s="633"/>
      <c r="AR383" s="633"/>
      <c r="AS383" s="633"/>
      <c r="AT383" s="633"/>
      <c r="AU383" s="633"/>
      <c r="AV383" s="633"/>
      <c r="AW383" s="633"/>
      <c r="AX383" s="633"/>
      <c r="AY383" s="633"/>
      <c r="AZ383" s="633"/>
      <c r="BA383" s="633"/>
      <c r="BB383" s="633"/>
      <c r="BC383" s="633"/>
      <c r="BD383" s="633"/>
      <c r="BE383" s="633"/>
      <c r="BF383" s="633"/>
      <c r="BG383" s="633"/>
      <c r="BH383" s="633"/>
      <c r="BI383" s="633"/>
      <c r="BJ383" s="633"/>
      <c r="BK383" s="633"/>
      <c r="BL383" s="633"/>
      <c r="BM383" s="633"/>
      <c r="BN383" s="633"/>
      <c r="BO383" s="633"/>
      <c r="BP383" s="633"/>
      <c r="BQ383" s="633"/>
      <c r="BR383" s="633"/>
      <c r="BS383" s="633"/>
      <c r="BT383" s="633"/>
      <c r="BU383" s="633"/>
      <c r="BV383" s="633"/>
      <c r="BW383" s="633"/>
      <c r="BX383" s="633"/>
      <c r="BY383" s="633"/>
      <c r="BZ383" s="633"/>
    </row>
    <row r="384" spans="1:78">
      <c r="A384" s="633"/>
      <c r="B384" s="633"/>
      <c r="C384" s="633"/>
      <c r="D384" s="633"/>
      <c r="E384" s="633"/>
      <c r="F384" s="633"/>
      <c r="G384" s="633"/>
      <c r="H384" s="633"/>
      <c r="I384" s="633"/>
      <c r="J384" s="633"/>
      <c r="K384" s="240"/>
      <c r="L384" s="240"/>
      <c r="M384" s="240"/>
      <c r="N384" s="240"/>
      <c r="O384" s="658"/>
      <c r="P384" s="658"/>
      <c r="Q384" s="633"/>
      <c r="S384" s="633"/>
      <c r="T384" s="653"/>
      <c r="U384" s="633"/>
      <c r="V384" s="657"/>
      <c r="W384" s="655"/>
      <c r="X384" s="633"/>
      <c r="Y384" s="633"/>
      <c r="Z384" s="633"/>
      <c r="AA384" s="633"/>
      <c r="AB384" s="633"/>
      <c r="AC384" s="633"/>
      <c r="AD384" s="633"/>
      <c r="AE384" s="633"/>
      <c r="AF384" s="633"/>
      <c r="AG384" s="633"/>
      <c r="AH384" s="633"/>
      <c r="AI384" s="633"/>
      <c r="AJ384" s="633"/>
      <c r="AK384" s="633"/>
      <c r="AL384" s="633"/>
      <c r="AM384" s="633"/>
      <c r="AN384" s="633"/>
      <c r="AO384" s="633"/>
      <c r="AP384" s="633"/>
      <c r="AQ384" s="633"/>
      <c r="AR384" s="633"/>
      <c r="AS384" s="633"/>
      <c r="AT384" s="633"/>
      <c r="AU384" s="633"/>
      <c r="AV384" s="633"/>
      <c r="AW384" s="633"/>
      <c r="AX384" s="633"/>
      <c r="AY384" s="633"/>
      <c r="AZ384" s="633"/>
      <c r="BA384" s="633"/>
      <c r="BB384" s="633"/>
      <c r="BC384" s="633"/>
      <c r="BD384" s="633"/>
      <c r="BE384" s="633"/>
      <c r="BF384" s="633"/>
      <c r="BG384" s="633"/>
      <c r="BH384" s="633"/>
      <c r="BI384" s="633"/>
      <c r="BJ384" s="633"/>
      <c r="BK384" s="633"/>
      <c r="BL384" s="633"/>
      <c r="BM384" s="633"/>
      <c r="BN384" s="633"/>
      <c r="BO384" s="633"/>
      <c r="BP384" s="633"/>
      <c r="BQ384" s="633"/>
      <c r="BR384" s="633"/>
      <c r="BS384" s="633"/>
      <c r="BT384" s="633"/>
      <c r="BU384" s="633"/>
      <c r="BV384" s="633"/>
      <c r="BW384" s="633"/>
      <c r="BX384" s="633"/>
      <c r="BY384" s="633"/>
      <c r="BZ384" s="633"/>
    </row>
    <row r="385" spans="1:78">
      <c r="A385" s="633"/>
      <c r="B385" s="633"/>
      <c r="C385" s="633"/>
      <c r="D385" s="633"/>
      <c r="E385" s="633"/>
      <c r="F385" s="633"/>
      <c r="G385" s="633"/>
      <c r="H385" s="633"/>
      <c r="I385" s="633"/>
      <c r="J385" s="633"/>
      <c r="K385" s="240"/>
      <c r="L385" s="240"/>
      <c r="M385" s="240"/>
      <c r="N385" s="240"/>
      <c r="O385" s="658"/>
      <c r="P385" s="658"/>
      <c r="Q385" s="633"/>
      <c r="S385" s="633"/>
      <c r="T385" s="653"/>
      <c r="U385" s="633"/>
      <c r="V385" s="657"/>
      <c r="W385" s="655"/>
      <c r="X385" s="633"/>
      <c r="Y385" s="633"/>
      <c r="Z385" s="633"/>
      <c r="AA385" s="633"/>
      <c r="AB385" s="633"/>
      <c r="AC385" s="633"/>
      <c r="AD385" s="633"/>
      <c r="AE385" s="633"/>
      <c r="AF385" s="633"/>
      <c r="AG385" s="633"/>
      <c r="AH385" s="633"/>
      <c r="AI385" s="633"/>
      <c r="AJ385" s="633"/>
      <c r="AK385" s="633"/>
      <c r="AL385" s="633"/>
      <c r="AM385" s="633"/>
      <c r="AN385" s="633"/>
      <c r="AO385" s="633"/>
      <c r="AP385" s="633"/>
      <c r="AQ385" s="633"/>
      <c r="AR385" s="633"/>
      <c r="AS385" s="633"/>
      <c r="AT385" s="633"/>
      <c r="AU385" s="633"/>
      <c r="AV385" s="633"/>
      <c r="AW385" s="633"/>
      <c r="AX385" s="633"/>
      <c r="AY385" s="633"/>
      <c r="AZ385" s="633"/>
      <c r="BA385" s="633"/>
      <c r="BB385" s="633"/>
      <c r="BC385" s="633"/>
      <c r="BD385" s="633"/>
      <c r="BE385" s="633"/>
      <c r="BF385" s="633"/>
      <c r="BG385" s="633"/>
      <c r="BH385" s="633"/>
      <c r="BI385" s="633"/>
      <c r="BJ385" s="633"/>
      <c r="BK385" s="633"/>
      <c r="BL385" s="633"/>
      <c r="BM385" s="633"/>
      <c r="BN385" s="633"/>
      <c r="BO385" s="633"/>
      <c r="BP385" s="633"/>
      <c r="BQ385" s="633"/>
      <c r="BR385" s="633"/>
      <c r="BS385" s="633"/>
      <c r="BT385" s="633"/>
      <c r="BU385" s="633"/>
      <c r="BV385" s="633"/>
      <c r="BW385" s="633"/>
      <c r="BX385" s="633"/>
      <c r="BY385" s="633"/>
      <c r="BZ385" s="633"/>
    </row>
    <row r="386" spans="1:78">
      <c r="A386" s="633"/>
      <c r="B386" s="633"/>
      <c r="C386" s="633"/>
      <c r="D386" s="633"/>
      <c r="E386" s="633"/>
      <c r="F386" s="633"/>
      <c r="G386" s="633"/>
      <c r="H386" s="633"/>
      <c r="I386" s="633"/>
      <c r="J386" s="633"/>
      <c r="K386" s="240"/>
      <c r="L386" s="240"/>
      <c r="M386" s="240"/>
      <c r="N386" s="240"/>
      <c r="O386" s="658"/>
      <c r="P386" s="658"/>
      <c r="Q386" s="633"/>
      <c r="S386" s="633"/>
      <c r="T386" s="653"/>
      <c r="U386" s="633"/>
      <c r="V386" s="657"/>
      <c r="W386" s="655"/>
      <c r="X386" s="633"/>
      <c r="Y386" s="633"/>
      <c r="Z386" s="633"/>
      <c r="AA386" s="633"/>
      <c r="AB386" s="633"/>
      <c r="AC386" s="633"/>
      <c r="AD386" s="633"/>
      <c r="AE386" s="633"/>
      <c r="AF386" s="633"/>
      <c r="AG386" s="633"/>
      <c r="AH386" s="633"/>
      <c r="AI386" s="633"/>
      <c r="AJ386" s="633"/>
      <c r="AK386" s="633"/>
      <c r="AL386" s="633"/>
      <c r="AM386" s="633"/>
      <c r="AN386" s="633"/>
      <c r="AO386" s="633"/>
      <c r="AP386" s="633"/>
      <c r="AQ386" s="633"/>
      <c r="AR386" s="633"/>
      <c r="AS386" s="633"/>
      <c r="AT386" s="633"/>
      <c r="AU386" s="633"/>
      <c r="AV386" s="633"/>
      <c r="AW386" s="633"/>
      <c r="AX386" s="633"/>
      <c r="AY386" s="633"/>
      <c r="AZ386" s="633"/>
      <c r="BA386" s="633"/>
      <c r="BB386" s="633"/>
      <c r="BC386" s="633"/>
      <c r="BD386" s="633"/>
      <c r="BE386" s="633"/>
      <c r="BF386" s="633"/>
      <c r="BG386" s="633"/>
      <c r="BH386" s="633"/>
      <c r="BI386" s="633"/>
      <c r="BJ386" s="633"/>
      <c r="BK386" s="633"/>
      <c r="BL386" s="633"/>
      <c r="BM386" s="633"/>
      <c r="BN386" s="633"/>
      <c r="BO386" s="633"/>
      <c r="BP386" s="633"/>
      <c r="BQ386" s="633"/>
      <c r="BR386" s="633"/>
      <c r="BS386" s="633"/>
      <c r="BT386" s="633"/>
      <c r="BU386" s="633"/>
      <c r="BV386" s="633"/>
      <c r="BW386" s="633"/>
      <c r="BX386" s="633"/>
      <c r="BY386" s="633"/>
      <c r="BZ386" s="633"/>
    </row>
    <row r="387" spans="1:78">
      <c r="A387" s="633"/>
      <c r="B387" s="633"/>
      <c r="C387" s="633"/>
      <c r="D387" s="633"/>
      <c r="E387" s="633"/>
      <c r="F387" s="633"/>
      <c r="G387" s="633"/>
      <c r="H387" s="633"/>
      <c r="I387" s="633"/>
      <c r="J387" s="633"/>
      <c r="K387" s="240"/>
      <c r="L387" s="240"/>
      <c r="M387" s="240"/>
      <c r="N387" s="240"/>
      <c r="O387" s="658"/>
      <c r="P387" s="658"/>
      <c r="Q387" s="633"/>
      <c r="S387" s="633"/>
      <c r="T387" s="653"/>
      <c r="U387" s="633"/>
      <c r="V387" s="657"/>
      <c r="W387" s="655"/>
      <c r="X387" s="633"/>
      <c r="Y387" s="633"/>
      <c r="Z387" s="633"/>
      <c r="AA387" s="633"/>
      <c r="AB387" s="633"/>
      <c r="AC387" s="633"/>
      <c r="AD387" s="633"/>
      <c r="AE387" s="633"/>
      <c r="AF387" s="633"/>
      <c r="AG387" s="633"/>
      <c r="AH387" s="633"/>
      <c r="AI387" s="633"/>
      <c r="AJ387" s="633"/>
      <c r="AK387" s="633"/>
      <c r="AL387" s="633"/>
      <c r="AM387" s="633"/>
      <c r="AN387" s="633"/>
      <c r="AO387" s="633"/>
      <c r="AP387" s="633"/>
      <c r="AQ387" s="633"/>
      <c r="AR387" s="633"/>
      <c r="AS387" s="633"/>
      <c r="AT387" s="633"/>
      <c r="AU387" s="633"/>
      <c r="AV387" s="633"/>
      <c r="AW387" s="633"/>
      <c r="AX387" s="633"/>
      <c r="AY387" s="633"/>
      <c r="AZ387" s="633"/>
      <c r="BA387" s="633"/>
      <c r="BB387" s="633"/>
      <c r="BC387" s="633"/>
      <c r="BD387" s="633"/>
      <c r="BE387" s="633"/>
      <c r="BF387" s="633"/>
      <c r="BG387" s="633"/>
      <c r="BH387" s="633"/>
      <c r="BI387" s="633"/>
      <c r="BJ387" s="633"/>
      <c r="BK387" s="633"/>
      <c r="BL387" s="633"/>
      <c r="BM387" s="633"/>
      <c r="BN387" s="633"/>
      <c r="BO387" s="633"/>
      <c r="BP387" s="633"/>
      <c r="BQ387" s="633"/>
      <c r="BR387" s="633"/>
      <c r="BS387" s="633"/>
      <c r="BT387" s="633"/>
      <c r="BU387" s="633"/>
      <c r="BV387" s="633"/>
      <c r="BW387" s="633"/>
      <c r="BX387" s="633"/>
      <c r="BY387" s="633"/>
      <c r="BZ387" s="633"/>
    </row>
    <row r="388" spans="1:78">
      <c r="A388" s="633"/>
      <c r="B388" s="633"/>
      <c r="C388" s="633"/>
      <c r="D388" s="633"/>
      <c r="E388" s="633"/>
      <c r="F388" s="633"/>
      <c r="G388" s="633"/>
      <c r="H388" s="633"/>
      <c r="I388" s="633"/>
      <c r="J388" s="633"/>
      <c r="K388" s="240"/>
      <c r="L388" s="240"/>
      <c r="M388" s="240"/>
      <c r="N388" s="240"/>
      <c r="O388" s="658"/>
      <c r="P388" s="658"/>
      <c r="Q388" s="633"/>
      <c r="S388" s="633"/>
      <c r="T388" s="653"/>
      <c r="U388" s="633"/>
      <c r="V388" s="657"/>
      <c r="W388" s="655"/>
      <c r="X388" s="633"/>
      <c r="Y388" s="633"/>
      <c r="Z388" s="633"/>
      <c r="AA388" s="633"/>
      <c r="AB388" s="633"/>
      <c r="AC388" s="633"/>
      <c r="AD388" s="633"/>
      <c r="AE388" s="633"/>
      <c r="AF388" s="633"/>
      <c r="AG388" s="633"/>
      <c r="AH388" s="633"/>
      <c r="AI388" s="633"/>
      <c r="AJ388" s="633"/>
      <c r="AK388" s="633"/>
      <c r="AL388" s="633"/>
      <c r="AM388" s="633"/>
      <c r="AN388" s="633"/>
      <c r="AO388" s="633"/>
      <c r="AP388" s="633"/>
      <c r="AQ388" s="633"/>
      <c r="AR388" s="633"/>
      <c r="AS388" s="633"/>
      <c r="AT388" s="633"/>
      <c r="AU388" s="633"/>
      <c r="AV388" s="633"/>
      <c r="AW388" s="633"/>
      <c r="AX388" s="633"/>
      <c r="AY388" s="633"/>
      <c r="AZ388" s="633"/>
      <c r="BA388" s="633"/>
      <c r="BB388" s="633"/>
      <c r="BC388" s="633"/>
      <c r="BD388" s="633"/>
      <c r="BE388" s="633"/>
      <c r="BF388" s="633"/>
      <c r="BG388" s="633"/>
      <c r="BH388" s="633"/>
      <c r="BI388" s="633"/>
      <c r="BJ388" s="633"/>
      <c r="BK388" s="633"/>
      <c r="BL388" s="633"/>
      <c r="BM388" s="633"/>
      <c r="BN388" s="633"/>
      <c r="BO388" s="633"/>
      <c r="BP388" s="633"/>
      <c r="BQ388" s="633"/>
      <c r="BR388" s="633"/>
      <c r="BS388" s="633"/>
      <c r="BT388" s="633"/>
      <c r="BU388" s="633"/>
      <c r="BV388" s="633"/>
      <c r="BW388" s="633"/>
      <c r="BX388" s="633"/>
      <c r="BY388" s="633"/>
      <c r="BZ388" s="633"/>
    </row>
    <row r="389" spans="1:78">
      <c r="A389" s="633"/>
      <c r="B389" s="633"/>
      <c r="C389" s="633"/>
      <c r="D389" s="633"/>
      <c r="E389" s="633"/>
      <c r="F389" s="633"/>
      <c r="G389" s="633"/>
      <c r="H389" s="633"/>
      <c r="I389" s="633"/>
      <c r="J389" s="633"/>
      <c r="K389" s="240"/>
      <c r="L389" s="240"/>
      <c r="M389" s="240"/>
      <c r="N389" s="240"/>
      <c r="O389" s="658"/>
      <c r="P389" s="658"/>
      <c r="Q389" s="633"/>
      <c r="S389" s="633"/>
      <c r="T389" s="653"/>
      <c r="U389" s="633"/>
      <c r="V389" s="657"/>
      <c r="W389" s="655"/>
      <c r="X389" s="633"/>
      <c r="Y389" s="633"/>
      <c r="Z389" s="633"/>
      <c r="AA389" s="633"/>
      <c r="AB389" s="633"/>
      <c r="AC389" s="633"/>
      <c r="AD389" s="633"/>
      <c r="AE389" s="633"/>
      <c r="AF389" s="633"/>
      <c r="AG389" s="633"/>
      <c r="AH389" s="633"/>
      <c r="AI389" s="633"/>
      <c r="AJ389" s="633"/>
      <c r="AK389" s="633"/>
      <c r="AL389" s="633"/>
      <c r="AM389" s="633"/>
      <c r="AN389" s="633"/>
      <c r="AO389" s="633"/>
      <c r="AP389" s="633"/>
      <c r="AQ389" s="633"/>
      <c r="AR389" s="633"/>
      <c r="AS389" s="633"/>
      <c r="AT389" s="633"/>
      <c r="AU389" s="633"/>
      <c r="AV389" s="633"/>
      <c r="AW389" s="633"/>
      <c r="AX389" s="633"/>
      <c r="AY389" s="633"/>
      <c r="AZ389" s="633"/>
      <c r="BA389" s="633"/>
      <c r="BB389" s="633"/>
      <c r="BC389" s="633"/>
      <c r="BD389" s="633"/>
      <c r="BE389" s="633"/>
      <c r="BF389" s="633"/>
      <c r="BG389" s="633"/>
      <c r="BH389" s="633"/>
      <c r="BI389" s="633"/>
      <c r="BJ389" s="633"/>
      <c r="BK389" s="633"/>
      <c r="BL389" s="633"/>
      <c r="BM389" s="633"/>
      <c r="BN389" s="633"/>
      <c r="BO389" s="633"/>
      <c r="BP389" s="633"/>
      <c r="BQ389" s="633"/>
      <c r="BR389" s="633"/>
      <c r="BS389" s="633"/>
      <c r="BT389" s="633"/>
      <c r="BU389" s="633"/>
      <c r="BV389" s="633"/>
      <c r="BW389" s="633"/>
      <c r="BX389" s="633"/>
      <c r="BY389" s="633"/>
      <c r="BZ389" s="633"/>
    </row>
    <row r="390" spans="1:78">
      <c r="A390" s="633"/>
      <c r="B390" s="633"/>
      <c r="C390" s="633"/>
      <c r="D390" s="633"/>
      <c r="E390" s="633"/>
      <c r="F390" s="633"/>
      <c r="G390" s="633"/>
      <c r="H390" s="633"/>
      <c r="I390" s="633"/>
      <c r="J390" s="633"/>
      <c r="K390" s="240"/>
      <c r="L390" s="240"/>
      <c r="M390" s="240"/>
      <c r="N390" s="240"/>
      <c r="O390" s="658"/>
      <c r="P390" s="658"/>
      <c r="Q390" s="633"/>
      <c r="S390" s="633"/>
      <c r="T390" s="653"/>
      <c r="U390" s="633"/>
      <c r="V390" s="657"/>
      <c r="W390" s="655"/>
      <c r="X390" s="633"/>
      <c r="Y390" s="633"/>
      <c r="Z390" s="633"/>
      <c r="AA390" s="633"/>
      <c r="AB390" s="633"/>
      <c r="AC390" s="633"/>
      <c r="AD390" s="633"/>
      <c r="AE390" s="633"/>
      <c r="AF390" s="633"/>
      <c r="AG390" s="633"/>
      <c r="AH390" s="633"/>
      <c r="AI390" s="633"/>
      <c r="AJ390" s="633"/>
      <c r="AK390" s="633"/>
      <c r="AL390" s="633"/>
      <c r="AM390" s="633"/>
      <c r="AN390" s="633"/>
      <c r="AO390" s="633"/>
      <c r="AP390" s="633"/>
      <c r="AQ390" s="633"/>
      <c r="AR390" s="633"/>
      <c r="AS390" s="633"/>
      <c r="AT390" s="633"/>
      <c r="AU390" s="633"/>
      <c r="AV390" s="633"/>
      <c r="AW390" s="633"/>
      <c r="AX390" s="633"/>
      <c r="AY390" s="633"/>
      <c r="AZ390" s="633"/>
      <c r="BA390" s="633"/>
      <c r="BB390" s="633"/>
      <c r="BC390" s="633"/>
      <c r="BD390" s="633"/>
      <c r="BE390" s="633"/>
      <c r="BF390" s="633"/>
      <c r="BG390" s="633"/>
      <c r="BH390" s="633"/>
      <c r="BI390" s="633"/>
      <c r="BJ390" s="633"/>
      <c r="BK390" s="633"/>
      <c r="BL390" s="633"/>
      <c r="BM390" s="633"/>
      <c r="BN390" s="633"/>
      <c r="BO390" s="633"/>
      <c r="BP390" s="633"/>
      <c r="BQ390" s="633"/>
      <c r="BR390" s="633"/>
      <c r="BS390" s="633"/>
      <c r="BT390" s="633"/>
      <c r="BU390" s="633"/>
      <c r="BV390" s="633"/>
      <c r="BW390" s="633"/>
      <c r="BX390" s="633"/>
      <c r="BY390" s="633"/>
      <c r="BZ390" s="633"/>
    </row>
    <row r="391" spans="1:78">
      <c r="A391" s="633"/>
      <c r="B391" s="633"/>
      <c r="C391" s="633"/>
      <c r="D391" s="633"/>
      <c r="E391" s="633"/>
      <c r="F391" s="633"/>
      <c r="G391" s="633"/>
      <c r="H391" s="633"/>
      <c r="I391" s="633"/>
      <c r="J391" s="633"/>
      <c r="K391" s="240"/>
      <c r="L391" s="240"/>
      <c r="M391" s="240"/>
      <c r="N391" s="240"/>
      <c r="O391" s="658"/>
      <c r="P391" s="658"/>
      <c r="Q391" s="633"/>
      <c r="S391" s="633"/>
      <c r="T391" s="653"/>
      <c r="U391" s="633"/>
      <c r="V391" s="657"/>
      <c r="W391" s="655"/>
      <c r="X391" s="633"/>
      <c r="Y391" s="633"/>
      <c r="Z391" s="633"/>
      <c r="AA391" s="633"/>
      <c r="AB391" s="633"/>
      <c r="AC391" s="633"/>
      <c r="AD391" s="633"/>
      <c r="AE391" s="633"/>
      <c r="AF391" s="633"/>
      <c r="AG391" s="633"/>
      <c r="AH391" s="633"/>
      <c r="AI391" s="633"/>
      <c r="AJ391" s="633"/>
      <c r="AK391" s="633"/>
      <c r="AL391" s="633"/>
      <c r="AM391" s="633"/>
      <c r="AN391" s="633"/>
      <c r="AO391" s="633"/>
      <c r="AP391" s="633"/>
      <c r="AQ391" s="633"/>
      <c r="AR391" s="633"/>
      <c r="AS391" s="633"/>
      <c r="AT391" s="633"/>
      <c r="AU391" s="633"/>
      <c r="AV391" s="633"/>
      <c r="AW391" s="633"/>
      <c r="AX391" s="633"/>
      <c r="AY391" s="633"/>
      <c r="AZ391" s="633"/>
      <c r="BA391" s="633"/>
      <c r="BB391" s="633"/>
      <c r="BC391" s="633"/>
      <c r="BD391" s="633"/>
      <c r="BE391" s="633"/>
      <c r="BF391" s="633"/>
      <c r="BG391" s="633"/>
      <c r="BH391" s="633"/>
      <c r="BI391" s="633"/>
      <c r="BJ391" s="633"/>
      <c r="BK391" s="633"/>
      <c r="BL391" s="633"/>
      <c r="BM391" s="633"/>
      <c r="BN391" s="633"/>
      <c r="BO391" s="633"/>
      <c r="BP391" s="633"/>
      <c r="BQ391" s="633"/>
      <c r="BR391" s="633"/>
      <c r="BS391" s="633"/>
      <c r="BT391" s="633"/>
      <c r="BU391" s="633"/>
      <c r="BV391" s="633"/>
      <c r="BW391" s="633"/>
      <c r="BX391" s="633"/>
      <c r="BY391" s="633"/>
      <c r="BZ391" s="633"/>
    </row>
    <row r="392" spans="1:78">
      <c r="A392" s="633"/>
      <c r="B392" s="633"/>
      <c r="C392" s="633"/>
      <c r="D392" s="633"/>
      <c r="E392" s="633"/>
      <c r="F392" s="633"/>
      <c r="G392" s="633"/>
      <c r="H392" s="633"/>
      <c r="I392" s="633"/>
      <c r="J392" s="633"/>
      <c r="K392" s="240"/>
      <c r="L392" s="240"/>
      <c r="M392" s="240"/>
      <c r="N392" s="240"/>
      <c r="O392" s="658"/>
      <c r="P392" s="658"/>
      <c r="Q392" s="633"/>
      <c r="S392" s="633"/>
      <c r="T392" s="653"/>
      <c r="U392" s="633"/>
      <c r="V392" s="657"/>
      <c r="W392" s="655"/>
      <c r="X392" s="633"/>
      <c r="Y392" s="633"/>
      <c r="Z392" s="633"/>
      <c r="AA392" s="633"/>
      <c r="AB392" s="633"/>
      <c r="AC392" s="633"/>
      <c r="AD392" s="633"/>
      <c r="AE392" s="633"/>
      <c r="AF392" s="633"/>
      <c r="AG392" s="633"/>
      <c r="AH392" s="633"/>
      <c r="AI392" s="633"/>
      <c r="AJ392" s="633"/>
      <c r="AK392" s="633"/>
      <c r="AL392" s="633"/>
      <c r="AM392" s="633"/>
      <c r="AN392" s="633"/>
      <c r="AO392" s="633"/>
      <c r="AP392" s="633"/>
      <c r="AQ392" s="633"/>
      <c r="AR392" s="633"/>
      <c r="AS392" s="633"/>
      <c r="AT392" s="633"/>
      <c r="AU392" s="633"/>
      <c r="AV392" s="633"/>
      <c r="AW392" s="633"/>
      <c r="AX392" s="633"/>
      <c r="AY392" s="633"/>
      <c r="AZ392" s="633"/>
      <c r="BA392" s="633"/>
      <c r="BB392" s="633"/>
      <c r="BC392" s="633"/>
      <c r="BD392" s="633"/>
      <c r="BE392" s="633"/>
      <c r="BF392" s="633"/>
      <c r="BG392" s="633"/>
      <c r="BH392" s="633"/>
      <c r="BI392" s="633"/>
      <c r="BJ392" s="633"/>
      <c r="BK392" s="633"/>
      <c r="BL392" s="633"/>
      <c r="BM392" s="633"/>
      <c r="BN392" s="633"/>
      <c r="BO392" s="633"/>
      <c r="BP392" s="633"/>
      <c r="BQ392" s="633"/>
      <c r="BR392" s="633"/>
      <c r="BS392" s="633"/>
      <c r="BT392" s="633"/>
      <c r="BU392" s="633"/>
      <c r="BV392" s="633"/>
      <c r="BW392" s="633"/>
      <c r="BX392" s="633"/>
      <c r="BY392" s="633"/>
      <c r="BZ392" s="633"/>
    </row>
    <row r="393" spans="1:78">
      <c r="A393" s="633"/>
      <c r="B393" s="633"/>
      <c r="C393" s="633"/>
      <c r="D393" s="633"/>
      <c r="E393" s="633"/>
      <c r="F393" s="633"/>
      <c r="G393" s="633"/>
      <c r="H393" s="633"/>
      <c r="I393" s="633"/>
      <c r="J393" s="633"/>
      <c r="K393" s="240"/>
      <c r="L393" s="240"/>
      <c r="M393" s="240"/>
      <c r="N393" s="240"/>
      <c r="O393" s="658"/>
      <c r="P393" s="658"/>
      <c r="Q393" s="633"/>
      <c r="S393" s="633"/>
      <c r="T393" s="653"/>
      <c r="U393" s="633"/>
      <c r="V393" s="657"/>
      <c r="W393" s="655"/>
      <c r="X393" s="633"/>
      <c r="Y393" s="633"/>
      <c r="Z393" s="633"/>
      <c r="AA393" s="633"/>
      <c r="AB393" s="633"/>
      <c r="AC393" s="633"/>
      <c r="AD393" s="633"/>
      <c r="AE393" s="633"/>
      <c r="AF393" s="633"/>
      <c r="AG393" s="633"/>
      <c r="AH393" s="633"/>
      <c r="AI393" s="633"/>
      <c r="AJ393" s="633"/>
      <c r="AK393" s="633"/>
      <c r="AL393" s="633"/>
      <c r="AM393" s="633"/>
      <c r="AN393" s="633"/>
      <c r="AO393" s="633"/>
      <c r="AP393" s="633"/>
      <c r="AQ393" s="633"/>
      <c r="AR393" s="633"/>
      <c r="AS393" s="633"/>
      <c r="AT393" s="633"/>
      <c r="AU393" s="633"/>
      <c r="AV393" s="633"/>
      <c r="AW393" s="633"/>
      <c r="AX393" s="633"/>
      <c r="AY393" s="633"/>
      <c r="AZ393" s="633"/>
      <c r="BA393" s="633"/>
      <c r="BB393" s="633"/>
      <c r="BC393" s="633"/>
      <c r="BD393" s="633"/>
      <c r="BE393" s="633"/>
      <c r="BF393" s="633"/>
      <c r="BG393" s="633"/>
      <c r="BH393" s="633"/>
      <c r="BI393" s="633"/>
      <c r="BJ393" s="633"/>
      <c r="BK393" s="633"/>
      <c r="BL393" s="633"/>
      <c r="BM393" s="633"/>
      <c r="BN393" s="633"/>
      <c r="BO393" s="633"/>
      <c r="BP393" s="633"/>
      <c r="BQ393" s="633"/>
      <c r="BR393" s="633"/>
      <c r="BS393" s="633"/>
      <c r="BT393" s="633"/>
      <c r="BU393" s="633"/>
      <c r="BV393" s="633"/>
      <c r="BW393" s="633"/>
      <c r="BX393" s="633"/>
      <c r="BY393" s="633"/>
      <c r="BZ393" s="633"/>
    </row>
    <row r="394" spans="1:78">
      <c r="A394" s="633"/>
      <c r="B394" s="633"/>
      <c r="C394" s="633"/>
      <c r="D394" s="633"/>
      <c r="E394" s="633"/>
      <c r="F394" s="633"/>
      <c r="G394" s="633"/>
      <c r="H394" s="633"/>
      <c r="I394" s="633"/>
      <c r="J394" s="633"/>
      <c r="K394" s="240"/>
      <c r="L394" s="240"/>
      <c r="M394" s="240"/>
      <c r="N394" s="240"/>
      <c r="O394" s="658"/>
      <c r="P394" s="658"/>
      <c r="Q394" s="633"/>
      <c r="S394" s="633"/>
      <c r="T394" s="653"/>
      <c r="U394" s="633"/>
      <c r="V394" s="657"/>
      <c r="W394" s="655"/>
      <c r="X394" s="633"/>
      <c r="Y394" s="633"/>
      <c r="Z394" s="633"/>
      <c r="AA394" s="633"/>
      <c r="AB394" s="633"/>
      <c r="AC394" s="633"/>
      <c r="AD394" s="633"/>
      <c r="AE394" s="633"/>
      <c r="AF394" s="633"/>
      <c r="AG394" s="633"/>
      <c r="AH394" s="633"/>
      <c r="AI394" s="633"/>
      <c r="AJ394" s="633"/>
      <c r="AK394" s="633"/>
      <c r="AL394" s="633"/>
      <c r="AM394" s="633"/>
      <c r="AN394" s="633"/>
      <c r="AO394" s="633"/>
      <c r="AP394" s="633"/>
      <c r="AQ394" s="633"/>
      <c r="AR394" s="633"/>
      <c r="AS394" s="633"/>
      <c r="AT394" s="633"/>
      <c r="AU394" s="633"/>
      <c r="AV394" s="633"/>
      <c r="AW394" s="633"/>
      <c r="AX394" s="633"/>
      <c r="AY394" s="633"/>
      <c r="AZ394" s="633"/>
      <c r="BA394" s="633"/>
      <c r="BB394" s="633"/>
      <c r="BC394" s="633"/>
      <c r="BD394" s="633"/>
      <c r="BE394" s="633"/>
      <c r="BF394" s="633"/>
      <c r="BG394" s="633"/>
      <c r="BH394" s="633"/>
      <c r="BI394" s="633"/>
      <c r="BJ394" s="633"/>
      <c r="BK394" s="633"/>
      <c r="BL394" s="633"/>
      <c r="BM394" s="633"/>
      <c r="BN394" s="633"/>
      <c r="BO394" s="633"/>
      <c r="BP394" s="633"/>
      <c r="BQ394" s="633"/>
      <c r="BR394" s="633"/>
      <c r="BS394" s="633"/>
      <c r="BT394" s="633"/>
      <c r="BU394" s="633"/>
      <c r="BV394" s="633"/>
      <c r="BW394" s="633"/>
      <c r="BX394" s="633"/>
      <c r="BY394" s="633"/>
      <c r="BZ394" s="633"/>
    </row>
    <row r="395" spans="1:78">
      <c r="A395" s="633"/>
      <c r="B395" s="633"/>
      <c r="C395" s="633"/>
      <c r="D395" s="633"/>
      <c r="E395" s="633"/>
      <c r="F395" s="633"/>
      <c r="G395" s="633"/>
      <c r="H395" s="633"/>
      <c r="I395" s="633"/>
      <c r="J395" s="633"/>
      <c r="K395" s="240"/>
      <c r="L395" s="240"/>
      <c r="M395" s="240"/>
      <c r="N395" s="240"/>
      <c r="O395" s="658"/>
      <c r="P395" s="658"/>
      <c r="Q395" s="633"/>
      <c r="S395" s="633"/>
      <c r="T395" s="653"/>
      <c r="U395" s="633"/>
      <c r="V395" s="657"/>
      <c r="W395" s="655"/>
      <c r="X395" s="633"/>
      <c r="Y395" s="633"/>
      <c r="Z395" s="633"/>
      <c r="AA395" s="633"/>
      <c r="AB395" s="633"/>
      <c r="AC395" s="633"/>
      <c r="AD395" s="633"/>
      <c r="AE395" s="633"/>
      <c r="AF395" s="633"/>
      <c r="AG395" s="633"/>
      <c r="AH395" s="633"/>
      <c r="AI395" s="633"/>
      <c r="AJ395" s="633"/>
      <c r="AK395" s="633"/>
      <c r="AL395" s="633"/>
      <c r="AM395" s="633"/>
      <c r="AN395" s="633"/>
      <c r="AO395" s="633"/>
      <c r="AP395" s="633"/>
      <c r="AQ395" s="633"/>
      <c r="AR395" s="633"/>
      <c r="AS395" s="633"/>
      <c r="AT395" s="633"/>
      <c r="AU395" s="633"/>
      <c r="AV395" s="633"/>
      <c r="AW395" s="633"/>
      <c r="AX395" s="633"/>
      <c r="AY395" s="633"/>
      <c r="AZ395" s="633"/>
      <c r="BA395" s="633"/>
      <c r="BB395" s="633"/>
      <c r="BC395" s="633"/>
      <c r="BD395" s="633"/>
      <c r="BE395" s="633"/>
      <c r="BF395" s="633"/>
      <c r="BG395" s="633"/>
      <c r="BH395" s="633"/>
      <c r="BI395" s="633"/>
      <c r="BJ395" s="633"/>
      <c r="BK395" s="633"/>
      <c r="BL395" s="633"/>
      <c r="BM395" s="633"/>
      <c r="BN395" s="633"/>
      <c r="BO395" s="633"/>
      <c r="BP395" s="633"/>
      <c r="BQ395" s="633"/>
      <c r="BR395" s="633"/>
      <c r="BS395" s="633"/>
      <c r="BT395" s="633"/>
      <c r="BU395" s="633"/>
      <c r="BV395" s="633"/>
      <c r="BW395" s="633"/>
      <c r="BX395" s="633"/>
      <c r="BY395" s="633"/>
      <c r="BZ395" s="633"/>
    </row>
    <row r="396" spans="1:78">
      <c r="A396" s="633"/>
      <c r="B396" s="633"/>
      <c r="C396" s="633"/>
      <c r="D396" s="633"/>
      <c r="E396" s="633"/>
      <c r="F396" s="633"/>
      <c r="G396" s="633"/>
      <c r="H396" s="633"/>
      <c r="I396" s="633"/>
      <c r="J396" s="633"/>
      <c r="K396" s="240"/>
      <c r="L396" s="240"/>
      <c r="M396" s="240"/>
      <c r="N396" s="240"/>
      <c r="O396" s="658"/>
      <c r="P396" s="658"/>
      <c r="Q396" s="633"/>
      <c r="S396" s="633"/>
      <c r="T396" s="653"/>
      <c r="U396" s="633"/>
      <c r="V396" s="657"/>
      <c r="W396" s="655"/>
      <c r="X396" s="633"/>
      <c r="Y396" s="633"/>
      <c r="Z396" s="633"/>
      <c r="AA396" s="633"/>
      <c r="AB396" s="633"/>
      <c r="AC396" s="633"/>
      <c r="AD396" s="633"/>
      <c r="AE396" s="633"/>
      <c r="AF396" s="633"/>
      <c r="AG396" s="633"/>
      <c r="AH396" s="633"/>
      <c r="AI396" s="633"/>
      <c r="AJ396" s="633"/>
      <c r="AK396" s="633"/>
      <c r="AL396" s="633"/>
      <c r="AM396" s="633"/>
      <c r="AN396" s="633"/>
      <c r="AO396" s="633"/>
      <c r="AP396" s="633"/>
      <c r="AQ396" s="633"/>
      <c r="AR396" s="633"/>
      <c r="AS396" s="633"/>
      <c r="AT396" s="633"/>
      <c r="AU396" s="633"/>
      <c r="AV396" s="633"/>
      <c r="AW396" s="633"/>
      <c r="AX396" s="633"/>
      <c r="AY396" s="633"/>
      <c r="AZ396" s="633"/>
      <c r="BA396" s="633"/>
      <c r="BB396" s="633"/>
      <c r="BC396" s="633"/>
      <c r="BD396" s="633"/>
      <c r="BE396" s="633"/>
      <c r="BF396" s="633"/>
      <c r="BG396" s="633"/>
      <c r="BH396" s="633"/>
      <c r="BI396" s="633"/>
      <c r="BJ396" s="633"/>
      <c r="BK396" s="633"/>
      <c r="BL396" s="633"/>
      <c r="BM396" s="633"/>
      <c r="BN396" s="633"/>
      <c r="BO396" s="633"/>
      <c r="BP396" s="633"/>
      <c r="BQ396" s="633"/>
      <c r="BR396" s="633"/>
      <c r="BS396" s="633"/>
      <c r="BT396" s="633"/>
      <c r="BU396" s="633"/>
      <c r="BV396" s="633"/>
      <c r="BW396" s="633"/>
      <c r="BX396" s="633"/>
      <c r="BY396" s="633"/>
      <c r="BZ396" s="633"/>
    </row>
    <row r="397" spans="1:78">
      <c r="A397" s="633"/>
      <c r="B397" s="633"/>
      <c r="C397" s="633"/>
      <c r="D397" s="633"/>
      <c r="E397" s="633"/>
      <c r="F397" s="633"/>
      <c r="G397" s="633"/>
      <c r="H397" s="633"/>
      <c r="I397" s="633"/>
      <c r="J397" s="633"/>
      <c r="K397" s="240"/>
      <c r="L397" s="240"/>
      <c r="M397" s="240"/>
      <c r="N397" s="240"/>
      <c r="O397" s="658"/>
      <c r="P397" s="658"/>
      <c r="Q397" s="633"/>
      <c r="S397" s="633"/>
      <c r="T397" s="653"/>
      <c r="U397" s="633"/>
      <c r="V397" s="657"/>
      <c r="W397" s="655"/>
      <c r="X397" s="633"/>
      <c r="Y397" s="633"/>
      <c r="Z397" s="633"/>
      <c r="AA397" s="633"/>
      <c r="AB397" s="633"/>
      <c r="AC397" s="633"/>
      <c r="AD397" s="633"/>
      <c r="AE397" s="633"/>
      <c r="AF397" s="633"/>
      <c r="AG397" s="633"/>
      <c r="AH397" s="633"/>
      <c r="AI397" s="633"/>
      <c r="AJ397" s="633"/>
      <c r="AK397" s="633"/>
      <c r="AL397" s="633"/>
      <c r="AM397" s="633"/>
      <c r="AN397" s="633"/>
      <c r="AO397" s="633"/>
      <c r="AP397" s="633"/>
      <c r="AQ397" s="633"/>
      <c r="AR397" s="633"/>
      <c r="AS397" s="633"/>
      <c r="AT397" s="633"/>
      <c r="AU397" s="633"/>
      <c r="AV397" s="633"/>
      <c r="AW397" s="633"/>
      <c r="AX397" s="633"/>
      <c r="AY397" s="633"/>
      <c r="AZ397" s="633"/>
      <c r="BA397" s="633"/>
      <c r="BB397" s="633"/>
      <c r="BC397" s="633"/>
      <c r="BD397" s="633"/>
      <c r="BE397" s="633"/>
      <c r="BF397" s="633"/>
      <c r="BG397" s="633"/>
      <c r="BH397" s="633"/>
      <c r="BI397" s="633"/>
      <c r="BJ397" s="633"/>
      <c r="BK397" s="633"/>
      <c r="BL397" s="633"/>
      <c r="BM397" s="633"/>
      <c r="BN397" s="633"/>
      <c r="BO397" s="633"/>
      <c r="BP397" s="633"/>
      <c r="BQ397" s="633"/>
      <c r="BR397" s="633"/>
      <c r="BS397" s="633"/>
      <c r="BT397" s="633"/>
      <c r="BU397" s="633"/>
      <c r="BV397" s="633"/>
      <c r="BW397" s="633"/>
      <c r="BX397" s="633"/>
      <c r="BY397" s="633"/>
      <c r="BZ397" s="633"/>
    </row>
    <row r="398" spans="1:78">
      <c r="A398" s="633"/>
      <c r="B398" s="633"/>
      <c r="C398" s="633"/>
      <c r="D398" s="633"/>
      <c r="E398" s="633"/>
      <c r="F398" s="633"/>
      <c r="G398" s="633"/>
      <c r="H398" s="633"/>
      <c r="I398" s="633"/>
      <c r="J398" s="633"/>
      <c r="K398" s="240"/>
      <c r="L398" s="240"/>
      <c r="M398" s="240"/>
      <c r="N398" s="240"/>
      <c r="O398" s="658"/>
      <c r="P398" s="658"/>
      <c r="Q398" s="633"/>
      <c r="S398" s="633"/>
      <c r="T398" s="653"/>
      <c r="U398" s="633"/>
      <c r="V398" s="657"/>
      <c r="W398" s="655"/>
      <c r="X398" s="633"/>
      <c r="Y398" s="633"/>
      <c r="Z398" s="633"/>
      <c r="AA398" s="633"/>
      <c r="AB398" s="633"/>
      <c r="AC398" s="633"/>
      <c r="AD398" s="633"/>
      <c r="AE398" s="633"/>
      <c r="AF398" s="633"/>
      <c r="AG398" s="633"/>
      <c r="AH398" s="633"/>
      <c r="AI398" s="633"/>
      <c r="AJ398" s="633"/>
      <c r="AK398" s="633"/>
      <c r="AL398" s="633"/>
      <c r="AM398" s="633"/>
      <c r="AN398" s="633"/>
      <c r="AO398" s="633"/>
      <c r="AP398" s="633"/>
      <c r="AQ398" s="633"/>
      <c r="AR398" s="633"/>
      <c r="AS398" s="633"/>
      <c r="AT398" s="633"/>
      <c r="AU398" s="633"/>
      <c r="AV398" s="633"/>
      <c r="AW398" s="633"/>
      <c r="AX398" s="633"/>
      <c r="AY398" s="633"/>
      <c r="AZ398" s="633"/>
      <c r="BA398" s="633"/>
      <c r="BB398" s="633"/>
      <c r="BC398" s="633"/>
      <c r="BD398" s="633"/>
      <c r="BE398" s="633"/>
      <c r="BF398" s="633"/>
      <c r="BG398" s="633"/>
      <c r="BH398" s="633"/>
      <c r="BI398" s="633"/>
      <c r="BJ398" s="633"/>
      <c r="BK398" s="633"/>
      <c r="BL398" s="633"/>
      <c r="BM398" s="633"/>
      <c r="BN398" s="633"/>
      <c r="BO398" s="633"/>
      <c r="BP398" s="633"/>
      <c r="BQ398" s="633"/>
      <c r="BR398" s="633"/>
      <c r="BS398" s="633"/>
      <c r="BT398" s="633"/>
      <c r="BU398" s="633"/>
      <c r="BV398" s="633"/>
      <c r="BW398" s="633"/>
      <c r="BX398" s="633"/>
      <c r="BY398" s="633"/>
      <c r="BZ398" s="633"/>
    </row>
    <row r="399" spans="1:78">
      <c r="A399" s="633"/>
      <c r="B399" s="633"/>
      <c r="C399" s="633"/>
      <c r="D399" s="633"/>
      <c r="E399" s="633"/>
      <c r="F399" s="633"/>
      <c r="G399" s="633"/>
      <c r="H399" s="633"/>
      <c r="I399" s="633"/>
      <c r="J399" s="633"/>
      <c r="K399" s="240"/>
      <c r="L399" s="240"/>
      <c r="M399" s="240"/>
      <c r="N399" s="240"/>
      <c r="O399" s="658"/>
      <c r="P399" s="658"/>
      <c r="Q399" s="633"/>
      <c r="S399" s="633"/>
      <c r="T399" s="653"/>
      <c r="U399" s="633"/>
      <c r="V399" s="657"/>
      <c r="W399" s="655"/>
      <c r="X399" s="633"/>
      <c r="Y399" s="633"/>
      <c r="Z399" s="633"/>
      <c r="AA399" s="633"/>
      <c r="AB399" s="633"/>
      <c r="AC399" s="633"/>
      <c r="AD399" s="633"/>
      <c r="AE399" s="633"/>
      <c r="AF399" s="633"/>
      <c r="AG399" s="633"/>
      <c r="AH399" s="633"/>
      <c r="AI399" s="633"/>
      <c r="AJ399" s="633"/>
      <c r="AK399" s="633"/>
      <c r="AL399" s="633"/>
      <c r="AM399" s="633"/>
      <c r="AN399" s="633"/>
      <c r="AO399" s="633"/>
      <c r="AP399" s="633"/>
      <c r="AQ399" s="633"/>
      <c r="AR399" s="633"/>
      <c r="AS399" s="633"/>
      <c r="AT399" s="633"/>
      <c r="AU399" s="633"/>
      <c r="AV399" s="633"/>
      <c r="AW399" s="633"/>
      <c r="AX399" s="633"/>
      <c r="AY399" s="633"/>
      <c r="AZ399" s="633"/>
      <c r="BA399" s="633"/>
      <c r="BB399" s="633"/>
      <c r="BC399" s="633"/>
      <c r="BD399" s="633"/>
      <c r="BE399" s="633"/>
      <c r="BF399" s="633"/>
      <c r="BG399" s="633"/>
      <c r="BH399" s="633"/>
      <c r="BI399" s="633"/>
      <c r="BJ399" s="633"/>
      <c r="BK399" s="633"/>
      <c r="BL399" s="633"/>
      <c r="BM399" s="633"/>
      <c r="BN399" s="633"/>
      <c r="BO399" s="633"/>
      <c r="BP399" s="633"/>
      <c r="BQ399" s="633"/>
      <c r="BR399" s="633"/>
      <c r="BS399" s="633"/>
      <c r="BT399" s="633"/>
      <c r="BU399" s="633"/>
      <c r="BV399" s="633"/>
      <c r="BW399" s="633"/>
      <c r="BX399" s="633"/>
      <c r="BY399" s="633"/>
      <c r="BZ399" s="633"/>
    </row>
    <row r="400" spans="1:78">
      <c r="A400" s="633"/>
      <c r="B400" s="633"/>
      <c r="C400" s="633"/>
      <c r="D400" s="633"/>
      <c r="E400" s="633"/>
      <c r="F400" s="633"/>
      <c r="G400" s="633"/>
      <c r="H400" s="633"/>
      <c r="I400" s="633"/>
      <c r="J400" s="633"/>
      <c r="K400" s="240"/>
      <c r="L400" s="240"/>
      <c r="M400" s="240"/>
      <c r="N400" s="240"/>
      <c r="O400" s="658"/>
      <c r="P400" s="658"/>
      <c r="Q400" s="633"/>
      <c r="S400" s="633"/>
      <c r="T400" s="653"/>
      <c r="U400" s="633"/>
      <c r="V400" s="657"/>
      <c r="W400" s="655"/>
      <c r="X400" s="633"/>
      <c r="Y400" s="633"/>
      <c r="Z400" s="633"/>
      <c r="AA400" s="633"/>
      <c r="AB400" s="633"/>
      <c r="AC400" s="633"/>
      <c r="AD400" s="633"/>
      <c r="AE400" s="633"/>
      <c r="AF400" s="633"/>
      <c r="AG400" s="633"/>
      <c r="AH400" s="633"/>
      <c r="AI400" s="633"/>
      <c r="AJ400" s="633"/>
      <c r="AK400" s="633"/>
      <c r="AL400" s="633"/>
      <c r="AM400" s="633"/>
      <c r="AN400" s="633"/>
      <c r="AO400" s="633"/>
      <c r="AP400" s="633"/>
      <c r="AQ400" s="633"/>
      <c r="AR400" s="633"/>
      <c r="AS400" s="633"/>
      <c r="AT400" s="633"/>
      <c r="AU400" s="633"/>
      <c r="AV400" s="633"/>
      <c r="AW400" s="633"/>
      <c r="AX400" s="633"/>
      <c r="AY400" s="633"/>
      <c r="AZ400" s="633"/>
      <c r="BA400" s="633"/>
      <c r="BB400" s="633"/>
      <c r="BC400" s="633"/>
      <c r="BD400" s="633"/>
      <c r="BE400" s="633"/>
      <c r="BF400" s="633"/>
      <c r="BG400" s="633"/>
      <c r="BH400" s="633"/>
      <c r="BI400" s="633"/>
      <c r="BJ400" s="633"/>
      <c r="BK400" s="633"/>
      <c r="BL400" s="633"/>
      <c r="BM400" s="633"/>
      <c r="BN400" s="633"/>
      <c r="BO400" s="633"/>
      <c r="BP400" s="633"/>
      <c r="BQ400" s="633"/>
      <c r="BR400" s="633"/>
      <c r="BS400" s="633"/>
      <c r="BT400" s="633"/>
      <c r="BU400" s="633"/>
      <c r="BV400" s="633"/>
      <c r="BW400" s="633"/>
      <c r="BX400" s="633"/>
      <c r="BY400" s="633"/>
      <c r="BZ400" s="633"/>
    </row>
    <row r="401" spans="1:78">
      <c r="A401" s="633"/>
      <c r="B401" s="633"/>
      <c r="C401" s="633"/>
      <c r="D401" s="633"/>
      <c r="E401" s="633"/>
      <c r="F401" s="633"/>
      <c r="G401" s="633"/>
      <c r="H401" s="633"/>
      <c r="I401" s="633"/>
      <c r="J401" s="633"/>
      <c r="K401" s="240"/>
      <c r="L401" s="240"/>
      <c r="M401" s="240"/>
      <c r="N401" s="240"/>
      <c r="O401" s="658"/>
      <c r="P401" s="658"/>
      <c r="Q401" s="633"/>
      <c r="S401" s="633"/>
      <c r="T401" s="653"/>
      <c r="U401" s="633"/>
      <c r="V401" s="657"/>
      <c r="W401" s="655"/>
      <c r="X401" s="633"/>
      <c r="Y401" s="633"/>
      <c r="Z401" s="633"/>
      <c r="AA401" s="633"/>
      <c r="AB401" s="633"/>
      <c r="AC401" s="633"/>
      <c r="AD401" s="633"/>
      <c r="AE401" s="633"/>
      <c r="AF401" s="633"/>
      <c r="AG401" s="633"/>
      <c r="AH401" s="633"/>
      <c r="AI401" s="633"/>
      <c r="AJ401" s="633"/>
      <c r="AK401" s="633"/>
      <c r="AL401" s="633"/>
      <c r="AM401" s="633"/>
      <c r="AN401" s="633"/>
      <c r="AO401" s="633"/>
      <c r="AP401" s="633"/>
      <c r="AQ401" s="633"/>
      <c r="AR401" s="633"/>
      <c r="AS401" s="633"/>
      <c r="AT401" s="633"/>
      <c r="AU401" s="633"/>
      <c r="AV401" s="633"/>
      <c r="AW401" s="633"/>
      <c r="AX401" s="633"/>
      <c r="AY401" s="633"/>
      <c r="AZ401" s="633"/>
      <c r="BA401" s="633"/>
      <c r="BB401" s="633"/>
      <c r="BC401" s="633"/>
      <c r="BD401" s="633"/>
      <c r="BE401" s="633"/>
      <c r="BF401" s="633"/>
      <c r="BG401" s="633"/>
      <c r="BH401" s="633"/>
      <c r="BI401" s="633"/>
      <c r="BJ401" s="633"/>
      <c r="BK401" s="633"/>
      <c r="BL401" s="633"/>
      <c r="BM401" s="633"/>
      <c r="BN401" s="633"/>
      <c r="BO401" s="633"/>
      <c r="BP401" s="633"/>
      <c r="BQ401" s="633"/>
      <c r="BR401" s="633"/>
      <c r="BS401" s="633"/>
      <c r="BT401" s="633"/>
      <c r="BU401" s="633"/>
      <c r="BV401" s="633"/>
      <c r="BW401" s="633"/>
      <c r="BX401" s="633"/>
      <c r="BY401" s="633"/>
      <c r="BZ401" s="633"/>
    </row>
    <row r="402" spans="1:78">
      <c r="A402" s="633"/>
      <c r="B402" s="633"/>
      <c r="C402" s="633"/>
      <c r="D402" s="633"/>
      <c r="E402" s="633"/>
      <c r="F402" s="633"/>
      <c r="G402" s="633"/>
      <c r="H402" s="633"/>
      <c r="I402" s="633"/>
      <c r="J402" s="633"/>
      <c r="K402" s="240"/>
      <c r="L402" s="240"/>
      <c r="M402" s="240"/>
      <c r="N402" s="240"/>
      <c r="O402" s="658"/>
      <c r="P402" s="658"/>
      <c r="Q402" s="633"/>
      <c r="S402" s="633"/>
      <c r="T402" s="653"/>
      <c r="U402" s="633"/>
      <c r="V402" s="657"/>
      <c r="W402" s="655"/>
      <c r="X402" s="633"/>
      <c r="Y402" s="633"/>
      <c r="Z402" s="633"/>
      <c r="AA402" s="633"/>
      <c r="AB402" s="633"/>
      <c r="AC402" s="633"/>
      <c r="AD402" s="633"/>
      <c r="AE402" s="633"/>
      <c r="AF402" s="633"/>
      <c r="AG402" s="633"/>
      <c r="AH402" s="633"/>
      <c r="AI402" s="633"/>
      <c r="AJ402" s="633"/>
      <c r="AK402" s="633"/>
      <c r="AL402" s="633"/>
      <c r="AM402" s="633"/>
      <c r="AN402" s="633"/>
      <c r="AO402" s="633"/>
      <c r="AP402" s="633"/>
      <c r="AQ402" s="633"/>
      <c r="AR402" s="633"/>
      <c r="AS402" s="633"/>
      <c r="AT402" s="633"/>
      <c r="AU402" s="633"/>
      <c r="AV402" s="633"/>
      <c r="AW402" s="633"/>
      <c r="AX402" s="633"/>
      <c r="AY402" s="633"/>
      <c r="AZ402" s="633"/>
      <c r="BA402" s="633"/>
      <c r="BB402" s="633"/>
      <c r="BC402" s="633"/>
      <c r="BD402" s="633"/>
      <c r="BE402" s="633"/>
      <c r="BF402" s="633"/>
      <c r="BG402" s="633"/>
      <c r="BH402" s="633"/>
      <c r="BI402" s="633"/>
      <c r="BJ402" s="633"/>
      <c r="BK402" s="633"/>
      <c r="BL402" s="633"/>
      <c r="BM402" s="633"/>
      <c r="BN402" s="633"/>
      <c r="BO402" s="633"/>
      <c r="BP402" s="633"/>
      <c r="BQ402" s="633"/>
      <c r="BR402" s="633"/>
      <c r="BS402" s="633"/>
      <c r="BT402" s="633"/>
      <c r="BU402" s="633"/>
      <c r="BV402" s="633"/>
      <c r="BW402" s="633"/>
      <c r="BX402" s="633"/>
      <c r="BY402" s="633"/>
      <c r="BZ402" s="633"/>
    </row>
    <row r="403" spans="1:78">
      <c r="A403" s="633"/>
      <c r="B403" s="633"/>
      <c r="C403" s="633"/>
      <c r="D403" s="633"/>
      <c r="E403" s="633"/>
      <c r="F403" s="633"/>
      <c r="G403" s="633"/>
      <c r="H403" s="633"/>
      <c r="I403" s="633"/>
      <c r="J403" s="633"/>
      <c r="K403" s="240"/>
      <c r="L403" s="240"/>
      <c r="M403" s="240"/>
      <c r="N403" s="240"/>
      <c r="O403" s="658"/>
      <c r="P403" s="658"/>
      <c r="Q403" s="633"/>
      <c r="S403" s="633"/>
      <c r="T403" s="653"/>
      <c r="U403" s="633"/>
      <c r="V403" s="657"/>
      <c r="W403" s="655"/>
      <c r="X403" s="633"/>
      <c r="Y403" s="633"/>
      <c r="Z403" s="633"/>
      <c r="AA403" s="633"/>
      <c r="AB403" s="633"/>
      <c r="AC403" s="633"/>
      <c r="AD403" s="633"/>
      <c r="AE403" s="633"/>
      <c r="AF403" s="633"/>
      <c r="AG403" s="633"/>
      <c r="AH403" s="633"/>
      <c r="AI403" s="633"/>
      <c r="AJ403" s="633"/>
      <c r="AK403" s="633"/>
      <c r="AL403" s="633"/>
      <c r="AM403" s="633"/>
      <c r="AN403" s="633"/>
      <c r="AO403" s="633"/>
      <c r="AP403" s="633"/>
      <c r="AQ403" s="633"/>
      <c r="AR403" s="633"/>
      <c r="AS403" s="633"/>
      <c r="AT403" s="633"/>
      <c r="AU403" s="633"/>
      <c r="AV403" s="633"/>
      <c r="AW403" s="633"/>
      <c r="AX403" s="633"/>
      <c r="AY403" s="633"/>
      <c r="AZ403" s="633"/>
      <c r="BA403" s="633"/>
      <c r="BB403" s="633"/>
      <c r="BC403" s="633"/>
      <c r="BD403" s="633"/>
      <c r="BE403" s="633"/>
      <c r="BF403" s="633"/>
      <c r="BG403" s="633"/>
      <c r="BH403" s="633"/>
      <c r="BI403" s="633"/>
      <c r="BJ403" s="633"/>
      <c r="BK403" s="633"/>
      <c r="BL403" s="633"/>
      <c r="BM403" s="633"/>
      <c r="BN403" s="633"/>
      <c r="BO403" s="633"/>
      <c r="BP403" s="633"/>
      <c r="BQ403" s="633"/>
      <c r="BR403" s="633"/>
      <c r="BS403" s="633"/>
      <c r="BT403" s="633"/>
      <c r="BU403" s="633"/>
      <c r="BV403" s="633"/>
      <c r="BW403" s="633"/>
      <c r="BX403" s="633"/>
      <c r="BY403" s="633"/>
      <c r="BZ403" s="633"/>
    </row>
    <row r="404" spans="1:78">
      <c r="A404" s="633"/>
      <c r="B404" s="633"/>
      <c r="C404" s="633"/>
      <c r="D404" s="633"/>
      <c r="E404" s="633"/>
      <c r="F404" s="633"/>
      <c r="G404" s="633"/>
      <c r="H404" s="633"/>
      <c r="I404" s="633"/>
      <c r="J404" s="633"/>
      <c r="K404" s="240"/>
      <c r="L404" s="240"/>
      <c r="M404" s="240"/>
      <c r="N404" s="240"/>
      <c r="O404" s="658"/>
      <c r="P404" s="658"/>
      <c r="Q404" s="633"/>
      <c r="S404" s="633"/>
      <c r="T404" s="653"/>
      <c r="U404" s="633"/>
      <c r="V404" s="657"/>
      <c r="W404" s="655"/>
      <c r="X404" s="633"/>
      <c r="Y404" s="633"/>
      <c r="Z404" s="633"/>
      <c r="AA404" s="633"/>
      <c r="AB404" s="633"/>
      <c r="AC404" s="633"/>
      <c r="AD404" s="633"/>
      <c r="AE404" s="633"/>
      <c r="AF404" s="633"/>
      <c r="AG404" s="633"/>
      <c r="AH404" s="633"/>
      <c r="AI404" s="633"/>
      <c r="AJ404" s="633"/>
      <c r="AK404" s="633"/>
      <c r="AL404" s="633"/>
      <c r="AM404" s="633"/>
      <c r="AN404" s="633"/>
      <c r="AO404" s="633"/>
      <c r="AP404" s="633"/>
      <c r="AQ404" s="633"/>
      <c r="AR404" s="633"/>
      <c r="AS404" s="633"/>
      <c r="AT404" s="633"/>
      <c r="AU404" s="633"/>
      <c r="AV404" s="633"/>
      <c r="AW404" s="633"/>
      <c r="AX404" s="633"/>
      <c r="AY404" s="633"/>
      <c r="AZ404" s="633"/>
      <c r="BA404" s="633"/>
      <c r="BB404" s="633"/>
      <c r="BC404" s="633"/>
      <c r="BD404" s="633"/>
      <c r="BE404" s="633"/>
      <c r="BF404" s="633"/>
      <c r="BG404" s="633"/>
      <c r="BH404" s="633"/>
      <c r="BI404" s="633"/>
      <c r="BJ404" s="633"/>
      <c r="BK404" s="633"/>
      <c r="BL404" s="633"/>
      <c r="BM404" s="633"/>
      <c r="BN404" s="633"/>
      <c r="BO404" s="633"/>
      <c r="BP404" s="633"/>
      <c r="BQ404" s="633"/>
      <c r="BR404" s="633"/>
      <c r="BS404" s="633"/>
      <c r="BT404" s="633"/>
      <c r="BU404" s="633"/>
      <c r="BV404" s="633"/>
      <c r="BW404" s="633"/>
      <c r="BX404" s="633"/>
      <c r="BY404" s="633"/>
      <c r="BZ404" s="633"/>
    </row>
    <row r="405" spans="1:78">
      <c r="A405" s="633"/>
      <c r="B405" s="633"/>
      <c r="C405" s="633"/>
      <c r="D405" s="633"/>
      <c r="E405" s="633"/>
      <c r="F405" s="633"/>
      <c r="G405" s="633"/>
      <c r="H405" s="633"/>
      <c r="I405" s="633"/>
      <c r="J405" s="633"/>
      <c r="K405" s="240"/>
      <c r="L405" s="240"/>
      <c r="M405" s="240"/>
      <c r="N405" s="240"/>
      <c r="O405" s="658"/>
      <c r="P405" s="658"/>
      <c r="Q405" s="633"/>
      <c r="S405" s="633"/>
      <c r="T405" s="653"/>
      <c r="U405" s="633"/>
      <c r="V405" s="657"/>
      <c r="W405" s="655"/>
      <c r="X405" s="633"/>
      <c r="Y405" s="633"/>
      <c r="Z405" s="633"/>
      <c r="AA405" s="633"/>
      <c r="AB405" s="633"/>
      <c r="AC405" s="633"/>
      <c r="AD405" s="633"/>
      <c r="AE405" s="633"/>
      <c r="AF405" s="633"/>
      <c r="AG405" s="633"/>
      <c r="AH405" s="633"/>
      <c r="AI405" s="633"/>
      <c r="AJ405" s="633"/>
      <c r="AK405" s="633"/>
      <c r="AL405" s="633"/>
      <c r="AM405" s="633"/>
      <c r="AN405" s="633"/>
      <c r="AO405" s="633"/>
      <c r="AP405" s="633"/>
      <c r="AQ405" s="633"/>
      <c r="AR405" s="633"/>
      <c r="AS405" s="633"/>
      <c r="AT405" s="633"/>
      <c r="AU405" s="633"/>
      <c r="AV405" s="633"/>
      <c r="AW405" s="633"/>
      <c r="AX405" s="633"/>
      <c r="AY405" s="633"/>
      <c r="AZ405" s="633"/>
      <c r="BA405" s="633"/>
      <c r="BB405" s="633"/>
      <c r="BC405" s="633"/>
      <c r="BD405" s="633"/>
      <c r="BE405" s="633"/>
      <c r="BF405" s="633"/>
      <c r="BG405" s="633"/>
      <c r="BH405" s="633"/>
      <c r="BI405" s="633"/>
      <c r="BJ405" s="633"/>
      <c r="BK405" s="633"/>
      <c r="BL405" s="633"/>
      <c r="BM405" s="633"/>
      <c r="BN405" s="633"/>
      <c r="BO405" s="633"/>
      <c r="BP405" s="633"/>
      <c r="BQ405" s="633"/>
      <c r="BR405" s="633"/>
      <c r="BS405" s="633"/>
      <c r="BT405" s="633"/>
      <c r="BU405" s="633"/>
      <c r="BV405" s="633"/>
      <c r="BW405" s="633"/>
      <c r="BX405" s="633"/>
      <c r="BY405" s="633"/>
      <c r="BZ405" s="633"/>
    </row>
    <row r="406" spans="1:78">
      <c r="A406" s="633"/>
      <c r="B406" s="633"/>
      <c r="C406" s="633"/>
      <c r="D406" s="633"/>
      <c r="E406" s="633"/>
      <c r="F406" s="633"/>
      <c r="G406" s="633"/>
      <c r="H406" s="633"/>
      <c r="I406" s="633"/>
      <c r="J406" s="633"/>
      <c r="K406" s="240"/>
      <c r="L406" s="240"/>
      <c r="M406" s="240"/>
      <c r="N406" s="240"/>
      <c r="O406" s="658"/>
      <c r="P406" s="658"/>
      <c r="Q406" s="633"/>
      <c r="S406" s="633"/>
      <c r="T406" s="653"/>
      <c r="U406" s="633"/>
      <c r="V406" s="657"/>
      <c r="W406" s="655"/>
      <c r="X406" s="633"/>
      <c r="Y406" s="633"/>
      <c r="Z406" s="633"/>
      <c r="AA406" s="633"/>
      <c r="AB406" s="633"/>
      <c r="AC406" s="633"/>
      <c r="AD406" s="633"/>
      <c r="AE406" s="633"/>
      <c r="AF406" s="633"/>
      <c r="AG406" s="633"/>
      <c r="AH406" s="633"/>
      <c r="AI406" s="633"/>
      <c r="AJ406" s="633"/>
      <c r="AK406" s="633"/>
      <c r="AL406" s="633"/>
      <c r="AM406" s="633"/>
      <c r="AN406" s="633"/>
      <c r="AO406" s="633"/>
      <c r="AP406" s="633"/>
      <c r="AQ406" s="633"/>
      <c r="AR406" s="633"/>
      <c r="AS406" s="633"/>
      <c r="AT406" s="633"/>
      <c r="AU406" s="633"/>
      <c r="AV406" s="633"/>
      <c r="AW406" s="633"/>
      <c r="AX406" s="633"/>
      <c r="AY406" s="633"/>
      <c r="AZ406" s="633"/>
      <c r="BA406" s="633"/>
      <c r="BB406" s="633"/>
      <c r="BC406" s="633"/>
      <c r="BD406" s="633"/>
      <c r="BE406" s="633"/>
      <c r="BF406" s="633"/>
      <c r="BG406" s="633"/>
      <c r="BH406" s="633"/>
      <c r="BI406" s="633"/>
      <c r="BJ406" s="633"/>
      <c r="BK406" s="633"/>
      <c r="BL406" s="633"/>
      <c r="BM406" s="633"/>
      <c r="BN406" s="633"/>
      <c r="BO406" s="633"/>
      <c r="BP406" s="633"/>
      <c r="BQ406" s="633"/>
      <c r="BR406" s="633"/>
      <c r="BS406" s="633"/>
      <c r="BT406" s="633"/>
      <c r="BU406" s="633"/>
      <c r="BV406" s="633"/>
      <c r="BW406" s="633"/>
      <c r="BX406" s="633"/>
      <c r="BY406" s="633"/>
      <c r="BZ406" s="633"/>
    </row>
    <row r="407" spans="1:78">
      <c r="A407" s="633"/>
      <c r="B407" s="633"/>
      <c r="C407" s="633"/>
      <c r="D407" s="633"/>
      <c r="E407" s="633"/>
      <c r="F407" s="633"/>
      <c r="G407" s="633"/>
      <c r="H407" s="633"/>
      <c r="I407" s="633"/>
      <c r="J407" s="633"/>
      <c r="K407" s="240"/>
      <c r="L407" s="240"/>
      <c r="M407" s="240"/>
      <c r="N407" s="240"/>
      <c r="O407" s="658"/>
      <c r="P407" s="658"/>
      <c r="Q407" s="633"/>
      <c r="S407" s="633"/>
      <c r="T407" s="653"/>
      <c r="U407" s="633"/>
      <c r="V407" s="657"/>
      <c r="W407" s="655"/>
      <c r="X407" s="633"/>
      <c r="Y407" s="633"/>
      <c r="Z407" s="633"/>
      <c r="AA407" s="633"/>
      <c r="AB407" s="633"/>
      <c r="AC407" s="633"/>
      <c r="AD407" s="633"/>
      <c r="AE407" s="633"/>
      <c r="AF407" s="633"/>
      <c r="AG407" s="633"/>
      <c r="AH407" s="633"/>
      <c r="AI407" s="633"/>
      <c r="AJ407" s="633"/>
      <c r="AK407" s="633"/>
      <c r="AL407" s="633"/>
      <c r="AM407" s="633"/>
      <c r="AN407" s="633"/>
      <c r="AO407" s="633"/>
      <c r="AP407" s="633"/>
      <c r="AQ407" s="633"/>
      <c r="AR407" s="633"/>
      <c r="AS407" s="633"/>
      <c r="AT407" s="633"/>
      <c r="AU407" s="633"/>
      <c r="AV407" s="633"/>
      <c r="AW407" s="633"/>
      <c r="AX407" s="633"/>
      <c r="AY407" s="633"/>
      <c r="AZ407" s="633"/>
      <c r="BA407" s="633"/>
      <c r="BB407" s="633"/>
      <c r="BC407" s="633"/>
      <c r="BD407" s="633"/>
      <c r="BE407" s="633"/>
      <c r="BF407" s="633"/>
      <c r="BG407" s="633"/>
      <c r="BH407" s="633"/>
      <c r="BI407" s="633"/>
      <c r="BJ407" s="633"/>
      <c r="BK407" s="633"/>
      <c r="BL407" s="633"/>
      <c r="BM407" s="633"/>
      <c r="BN407" s="633"/>
      <c r="BO407" s="633"/>
      <c r="BP407" s="633"/>
      <c r="BQ407" s="633"/>
      <c r="BR407" s="633"/>
      <c r="BS407" s="633"/>
      <c r="BT407" s="633"/>
      <c r="BU407" s="633"/>
      <c r="BV407" s="633"/>
      <c r="BW407" s="633"/>
      <c r="BX407" s="633"/>
      <c r="BY407" s="633"/>
      <c r="BZ407" s="633"/>
    </row>
    <row r="408" spans="1:78">
      <c r="A408" s="633"/>
      <c r="B408" s="633"/>
      <c r="C408" s="633"/>
      <c r="D408" s="633"/>
      <c r="E408" s="633"/>
      <c r="F408" s="633"/>
      <c r="G408" s="633"/>
      <c r="H408" s="633"/>
      <c r="I408" s="633"/>
      <c r="J408" s="633"/>
      <c r="K408" s="240"/>
      <c r="L408" s="240"/>
      <c r="M408" s="240"/>
      <c r="N408" s="240"/>
      <c r="O408" s="658"/>
      <c r="P408" s="658"/>
      <c r="Q408" s="633"/>
      <c r="S408" s="633"/>
      <c r="T408" s="653"/>
      <c r="U408" s="633"/>
      <c r="V408" s="657"/>
      <c r="W408" s="655"/>
      <c r="X408" s="633"/>
      <c r="Y408" s="633"/>
      <c r="Z408" s="633"/>
      <c r="AA408" s="633"/>
      <c r="AB408" s="633"/>
      <c r="AC408" s="633"/>
      <c r="AD408" s="633"/>
      <c r="AE408" s="633"/>
      <c r="AF408" s="633"/>
      <c r="AG408" s="633"/>
      <c r="AH408" s="633"/>
      <c r="AI408" s="633"/>
      <c r="AJ408" s="633"/>
      <c r="AK408" s="633"/>
      <c r="AL408" s="633"/>
      <c r="AM408" s="633"/>
      <c r="AN408" s="633"/>
      <c r="AO408" s="633"/>
      <c r="AP408" s="633"/>
      <c r="AQ408" s="633"/>
      <c r="AR408" s="633"/>
      <c r="AS408" s="633"/>
      <c r="AT408" s="633"/>
      <c r="AU408" s="633"/>
      <c r="AV408" s="633"/>
      <c r="AW408" s="633"/>
      <c r="AX408" s="633"/>
      <c r="AY408" s="633"/>
      <c r="AZ408" s="633"/>
      <c r="BA408" s="633"/>
      <c r="BB408" s="633"/>
      <c r="BC408" s="633"/>
      <c r="BD408" s="633"/>
      <c r="BE408" s="633"/>
      <c r="BF408" s="633"/>
      <c r="BG408" s="633"/>
      <c r="BH408" s="633"/>
      <c r="BI408" s="633"/>
      <c r="BJ408" s="633"/>
      <c r="BK408" s="633"/>
      <c r="BL408" s="633"/>
      <c r="BM408" s="633"/>
      <c r="BN408" s="633"/>
      <c r="BO408" s="633"/>
      <c r="BP408" s="633"/>
      <c r="BQ408" s="633"/>
      <c r="BR408" s="633"/>
      <c r="BS408" s="633"/>
      <c r="BT408" s="633"/>
      <c r="BU408" s="633"/>
      <c r="BV408" s="633"/>
      <c r="BW408" s="633"/>
      <c r="BX408" s="633"/>
      <c r="BY408" s="633"/>
      <c r="BZ408" s="633"/>
    </row>
    <row r="409" spans="1:78">
      <c r="A409" s="633"/>
      <c r="B409" s="633"/>
      <c r="C409" s="633"/>
      <c r="D409" s="633"/>
      <c r="E409" s="633"/>
      <c r="F409" s="633"/>
      <c r="G409" s="633"/>
      <c r="H409" s="633"/>
      <c r="I409" s="633"/>
      <c r="J409" s="633"/>
      <c r="K409" s="240"/>
      <c r="L409" s="240"/>
      <c r="M409" s="240"/>
      <c r="N409" s="240"/>
      <c r="O409" s="658"/>
      <c r="P409" s="658"/>
      <c r="Q409" s="633"/>
      <c r="S409" s="633"/>
      <c r="T409" s="653"/>
      <c r="U409" s="633"/>
      <c r="V409" s="657"/>
      <c r="W409" s="655"/>
      <c r="X409" s="633"/>
      <c r="Y409" s="633"/>
      <c r="Z409" s="633"/>
      <c r="AA409" s="633"/>
      <c r="AB409" s="633"/>
      <c r="AC409" s="633"/>
      <c r="AD409" s="633"/>
      <c r="AE409" s="633"/>
      <c r="AF409" s="633"/>
      <c r="AG409" s="633"/>
      <c r="AH409" s="633"/>
      <c r="AI409" s="633"/>
      <c r="AJ409" s="633"/>
      <c r="AK409" s="633"/>
      <c r="AL409" s="633"/>
      <c r="AM409" s="633"/>
      <c r="AN409" s="633"/>
      <c r="AO409" s="633"/>
      <c r="AP409" s="633"/>
      <c r="AQ409" s="633"/>
      <c r="AR409" s="633"/>
      <c r="AS409" s="633"/>
      <c r="AT409" s="633"/>
      <c r="AU409" s="633"/>
      <c r="AV409" s="633"/>
      <c r="AW409" s="633"/>
      <c r="AX409" s="633"/>
      <c r="AY409" s="633"/>
      <c r="AZ409" s="633"/>
      <c r="BA409" s="633"/>
      <c r="BB409" s="633"/>
      <c r="BC409" s="633"/>
      <c r="BD409" s="633"/>
      <c r="BE409" s="633"/>
      <c r="BF409" s="633"/>
      <c r="BG409" s="633"/>
      <c r="BH409" s="633"/>
      <c r="BI409" s="633"/>
      <c r="BJ409" s="633"/>
      <c r="BK409" s="633"/>
      <c r="BL409" s="633"/>
      <c r="BM409" s="633"/>
      <c r="BN409" s="633"/>
      <c r="BO409" s="633"/>
      <c r="BP409" s="633"/>
      <c r="BQ409" s="633"/>
      <c r="BR409" s="633"/>
      <c r="BS409" s="633"/>
      <c r="BT409" s="633"/>
      <c r="BU409" s="633"/>
      <c r="BV409" s="633"/>
      <c r="BW409" s="633"/>
      <c r="BX409" s="633"/>
      <c r="BY409" s="633"/>
      <c r="BZ409" s="633"/>
    </row>
    <row r="410" spans="1:78">
      <c r="A410" s="633"/>
      <c r="B410" s="633"/>
      <c r="C410" s="633"/>
      <c r="D410" s="633"/>
      <c r="E410" s="633"/>
      <c r="F410" s="633"/>
      <c r="G410" s="633"/>
      <c r="H410" s="633"/>
      <c r="I410" s="633"/>
      <c r="J410" s="633"/>
      <c r="K410" s="240"/>
      <c r="L410" s="240"/>
      <c r="M410" s="240"/>
      <c r="N410" s="240"/>
      <c r="O410" s="658"/>
      <c r="P410" s="658"/>
      <c r="Q410" s="633"/>
      <c r="S410" s="633"/>
      <c r="T410" s="653"/>
      <c r="U410" s="633"/>
      <c r="V410" s="657"/>
      <c r="W410" s="655"/>
      <c r="X410" s="633"/>
      <c r="Y410" s="633"/>
      <c r="Z410" s="633"/>
      <c r="AA410" s="633"/>
      <c r="AB410" s="633"/>
      <c r="AC410" s="633"/>
      <c r="AD410" s="633"/>
      <c r="AE410" s="633"/>
      <c r="AF410" s="633"/>
      <c r="AG410" s="633"/>
      <c r="AH410" s="633"/>
      <c r="AI410" s="633"/>
      <c r="AJ410" s="633"/>
      <c r="AK410" s="633"/>
      <c r="AL410" s="633"/>
      <c r="AM410" s="633"/>
      <c r="AN410" s="633"/>
      <c r="AO410" s="633"/>
      <c r="AP410" s="633"/>
      <c r="AQ410" s="633"/>
      <c r="AR410" s="633"/>
      <c r="AS410" s="633"/>
      <c r="AT410" s="633"/>
      <c r="AU410" s="633"/>
      <c r="AV410" s="633"/>
      <c r="AW410" s="633"/>
      <c r="AX410" s="633"/>
      <c r="AY410" s="633"/>
      <c r="AZ410" s="633"/>
      <c r="BA410" s="633"/>
      <c r="BB410" s="633"/>
      <c r="BC410" s="633"/>
      <c r="BD410" s="633"/>
      <c r="BE410" s="633"/>
      <c r="BF410" s="633"/>
      <c r="BG410" s="633"/>
      <c r="BH410" s="633"/>
      <c r="BI410" s="633"/>
      <c r="BJ410" s="633"/>
      <c r="BK410" s="633"/>
      <c r="BL410" s="633"/>
      <c r="BM410" s="633"/>
      <c r="BN410" s="633"/>
      <c r="BO410" s="633"/>
      <c r="BP410" s="633"/>
      <c r="BQ410" s="633"/>
      <c r="BR410" s="633"/>
      <c r="BS410" s="633"/>
      <c r="BT410" s="633"/>
      <c r="BU410" s="633"/>
      <c r="BV410" s="633"/>
      <c r="BW410" s="633"/>
      <c r="BX410" s="633"/>
      <c r="BY410" s="633"/>
      <c r="BZ410" s="633"/>
    </row>
    <row r="411" spans="1:78">
      <c r="A411" s="633"/>
      <c r="B411" s="633"/>
      <c r="C411" s="633"/>
      <c r="D411" s="633"/>
      <c r="E411" s="633"/>
      <c r="F411" s="633"/>
      <c r="G411" s="633"/>
      <c r="H411" s="633"/>
      <c r="I411" s="633"/>
      <c r="J411" s="633"/>
      <c r="K411" s="240"/>
      <c r="L411" s="240"/>
      <c r="M411" s="240"/>
      <c r="N411" s="240"/>
      <c r="O411" s="658"/>
      <c r="P411" s="658"/>
      <c r="Q411" s="633"/>
      <c r="S411" s="633"/>
      <c r="T411" s="653"/>
      <c r="U411" s="633"/>
      <c r="V411" s="657"/>
      <c r="W411" s="655"/>
      <c r="X411" s="633"/>
      <c r="Y411" s="633"/>
      <c r="Z411" s="633"/>
      <c r="AA411" s="633"/>
      <c r="AB411" s="633"/>
      <c r="AC411" s="633"/>
      <c r="AD411" s="633"/>
      <c r="AE411" s="633"/>
      <c r="AF411" s="633"/>
      <c r="AG411" s="633"/>
      <c r="AH411" s="633"/>
      <c r="AI411" s="633"/>
      <c r="AJ411" s="633"/>
      <c r="AK411" s="633"/>
      <c r="AL411" s="633"/>
      <c r="AM411" s="633"/>
      <c r="AN411" s="633"/>
      <c r="AO411" s="633"/>
      <c r="AP411" s="633"/>
      <c r="AQ411" s="633"/>
      <c r="AR411" s="633"/>
      <c r="AS411" s="633"/>
      <c r="AT411" s="633"/>
      <c r="AU411" s="633"/>
      <c r="AV411" s="633"/>
      <c r="AW411" s="633"/>
      <c r="AX411" s="633"/>
      <c r="AY411" s="633"/>
      <c r="AZ411" s="633"/>
      <c r="BA411" s="633"/>
      <c r="BB411" s="633"/>
      <c r="BC411" s="633"/>
      <c r="BD411" s="633"/>
      <c r="BE411" s="633"/>
      <c r="BF411" s="633"/>
      <c r="BG411" s="633"/>
      <c r="BH411" s="633"/>
      <c r="BI411" s="633"/>
      <c r="BJ411" s="633"/>
      <c r="BK411" s="633"/>
      <c r="BL411" s="633"/>
      <c r="BM411" s="633"/>
      <c r="BN411" s="633"/>
      <c r="BO411" s="633"/>
      <c r="BP411" s="633"/>
      <c r="BQ411" s="633"/>
      <c r="BR411" s="633"/>
      <c r="BS411" s="633"/>
      <c r="BT411" s="633"/>
      <c r="BU411" s="633"/>
      <c r="BV411" s="633"/>
      <c r="BW411" s="633"/>
      <c r="BX411" s="633"/>
      <c r="BY411" s="633"/>
      <c r="BZ411" s="633"/>
    </row>
    <row r="412" spans="1:78">
      <c r="A412" s="633"/>
      <c r="B412" s="633"/>
      <c r="C412" s="633"/>
      <c r="D412" s="633"/>
      <c r="E412" s="633"/>
      <c r="F412" s="633"/>
      <c r="G412" s="633"/>
      <c r="H412" s="633"/>
      <c r="I412" s="633"/>
      <c r="J412" s="633"/>
      <c r="K412" s="240"/>
      <c r="L412" s="240"/>
      <c r="M412" s="240"/>
      <c r="N412" s="240"/>
      <c r="O412" s="658"/>
      <c r="P412" s="658"/>
      <c r="Q412" s="633"/>
      <c r="S412" s="633"/>
      <c r="T412" s="653"/>
      <c r="U412" s="633"/>
      <c r="V412" s="657"/>
      <c r="W412" s="655"/>
      <c r="X412" s="633"/>
      <c r="Y412" s="633"/>
      <c r="Z412" s="633"/>
      <c r="AA412" s="633"/>
      <c r="AB412" s="633"/>
      <c r="AC412" s="633"/>
      <c r="AD412" s="633"/>
      <c r="AE412" s="633"/>
      <c r="AF412" s="633"/>
      <c r="AG412" s="633"/>
      <c r="AH412" s="633"/>
      <c r="AI412" s="633"/>
      <c r="AJ412" s="633"/>
      <c r="AK412" s="633"/>
      <c r="AL412" s="633"/>
      <c r="AM412" s="633"/>
      <c r="AN412" s="633"/>
      <c r="AO412" s="633"/>
      <c r="AP412" s="633"/>
      <c r="AQ412" s="633"/>
      <c r="AR412" s="633"/>
      <c r="AS412" s="633"/>
      <c r="AT412" s="633"/>
      <c r="AU412" s="633"/>
      <c r="AV412" s="633"/>
      <c r="AW412" s="633"/>
      <c r="AX412" s="633"/>
      <c r="AY412" s="633"/>
      <c r="AZ412" s="633"/>
      <c r="BA412" s="633"/>
      <c r="BB412" s="633"/>
      <c r="BC412" s="633"/>
      <c r="BD412" s="633"/>
      <c r="BE412" s="633"/>
      <c r="BF412" s="633"/>
      <c r="BG412" s="633"/>
      <c r="BH412" s="633"/>
      <c r="BI412" s="633"/>
      <c r="BJ412" s="633"/>
      <c r="BK412" s="633"/>
      <c r="BL412" s="633"/>
      <c r="BM412" s="633"/>
      <c r="BN412" s="633"/>
      <c r="BO412" s="633"/>
      <c r="BP412" s="633"/>
      <c r="BQ412" s="633"/>
      <c r="BR412" s="633"/>
      <c r="BS412" s="633"/>
      <c r="BT412" s="633"/>
      <c r="BU412" s="633"/>
      <c r="BV412" s="633"/>
      <c r="BW412" s="633"/>
      <c r="BX412" s="633"/>
      <c r="BY412" s="633"/>
      <c r="BZ412" s="633"/>
    </row>
    <row r="413" spans="1:78">
      <c r="A413" s="633"/>
      <c r="B413" s="633"/>
      <c r="C413" s="633"/>
      <c r="D413" s="633"/>
      <c r="E413" s="633"/>
      <c r="F413" s="633"/>
      <c r="G413" s="633"/>
      <c r="H413" s="633"/>
      <c r="I413" s="633"/>
      <c r="J413" s="633"/>
      <c r="K413" s="240"/>
      <c r="L413" s="240"/>
      <c r="M413" s="240"/>
      <c r="N413" s="240"/>
      <c r="O413" s="658"/>
      <c r="P413" s="658"/>
      <c r="Q413" s="633"/>
      <c r="S413" s="633"/>
      <c r="T413" s="653"/>
      <c r="U413" s="633"/>
      <c r="V413" s="657"/>
      <c r="W413" s="655"/>
      <c r="X413" s="633"/>
      <c r="Y413" s="633"/>
      <c r="Z413" s="633"/>
      <c r="AA413" s="633"/>
      <c r="AB413" s="633"/>
      <c r="AC413" s="633"/>
      <c r="AD413" s="633"/>
      <c r="AE413" s="633"/>
      <c r="AF413" s="633"/>
      <c r="AG413" s="633"/>
      <c r="AH413" s="633"/>
      <c r="AI413" s="633"/>
      <c r="AJ413" s="633"/>
      <c r="AK413" s="633"/>
      <c r="AL413" s="633"/>
      <c r="AM413" s="633"/>
      <c r="AN413" s="633"/>
      <c r="AO413" s="633"/>
      <c r="AP413" s="633"/>
      <c r="AQ413" s="633"/>
      <c r="AR413" s="633"/>
      <c r="AS413" s="633"/>
      <c r="AT413" s="633"/>
      <c r="AU413" s="633"/>
      <c r="AV413" s="633"/>
      <c r="AW413" s="633"/>
      <c r="AX413" s="633"/>
      <c r="AY413" s="633"/>
      <c r="AZ413" s="633"/>
      <c r="BA413" s="633"/>
      <c r="BB413" s="633"/>
      <c r="BC413" s="633"/>
      <c r="BD413" s="633"/>
      <c r="BE413" s="633"/>
      <c r="BF413" s="633"/>
      <c r="BG413" s="633"/>
      <c r="BH413" s="633"/>
      <c r="BI413" s="633"/>
      <c r="BJ413" s="633"/>
      <c r="BK413" s="633"/>
      <c r="BL413" s="633"/>
      <c r="BM413" s="633"/>
      <c r="BN413" s="633"/>
      <c r="BO413" s="633"/>
      <c r="BP413" s="633"/>
      <c r="BQ413" s="633"/>
      <c r="BR413" s="633"/>
      <c r="BS413" s="633"/>
      <c r="BT413" s="633"/>
      <c r="BU413" s="633"/>
      <c r="BV413" s="633"/>
      <c r="BW413" s="633"/>
      <c r="BX413" s="633"/>
      <c r="BY413" s="633"/>
      <c r="BZ413" s="633"/>
    </row>
    <row r="414" spans="1:78">
      <c r="A414" s="633"/>
      <c r="B414" s="633"/>
      <c r="C414" s="633"/>
      <c r="D414" s="633"/>
      <c r="E414" s="633"/>
      <c r="F414" s="633"/>
      <c r="G414" s="633"/>
      <c r="H414" s="633"/>
      <c r="I414" s="633"/>
      <c r="J414" s="633"/>
      <c r="K414" s="240"/>
      <c r="L414" s="240"/>
      <c r="M414" s="240"/>
      <c r="N414" s="240"/>
      <c r="O414" s="658"/>
      <c r="P414" s="658"/>
      <c r="Q414" s="633"/>
      <c r="S414" s="633"/>
      <c r="T414" s="653"/>
      <c r="U414" s="633"/>
      <c r="V414" s="657"/>
      <c r="W414" s="655"/>
      <c r="X414" s="633"/>
      <c r="Y414" s="633"/>
      <c r="Z414" s="633"/>
      <c r="AA414" s="633"/>
      <c r="AB414" s="633"/>
      <c r="AC414" s="633"/>
      <c r="AD414" s="633"/>
      <c r="AE414" s="633"/>
      <c r="AF414" s="633"/>
      <c r="AG414" s="633"/>
      <c r="AH414" s="633"/>
      <c r="AI414" s="633"/>
      <c r="AJ414" s="633"/>
      <c r="AK414" s="633"/>
      <c r="AL414" s="633"/>
      <c r="AM414" s="633"/>
      <c r="AN414" s="633"/>
      <c r="AO414" s="633"/>
      <c r="AP414" s="633"/>
      <c r="AQ414" s="633"/>
      <c r="AR414" s="633"/>
      <c r="AS414" s="633"/>
      <c r="AT414" s="633"/>
      <c r="AU414" s="633"/>
      <c r="AV414" s="633"/>
      <c r="AW414" s="633"/>
      <c r="AX414" s="633"/>
      <c r="AY414" s="633"/>
      <c r="AZ414" s="633"/>
      <c r="BA414" s="633"/>
      <c r="BB414" s="633"/>
      <c r="BC414" s="633"/>
      <c r="BD414" s="633"/>
      <c r="BE414" s="633"/>
      <c r="BF414" s="633"/>
      <c r="BG414" s="633"/>
      <c r="BH414" s="633"/>
      <c r="BI414" s="633"/>
      <c r="BJ414" s="633"/>
      <c r="BK414" s="633"/>
      <c r="BL414" s="633"/>
      <c r="BM414" s="633"/>
      <c r="BN414" s="633"/>
      <c r="BO414" s="633"/>
      <c r="BP414" s="633"/>
      <c r="BQ414" s="633"/>
      <c r="BR414" s="633"/>
      <c r="BS414" s="633"/>
      <c r="BT414" s="633"/>
      <c r="BU414" s="633"/>
      <c r="BV414" s="633"/>
      <c r="BW414" s="633"/>
      <c r="BX414" s="633"/>
      <c r="BY414" s="633"/>
      <c r="BZ414" s="633"/>
    </row>
    <row r="415" spans="1:78">
      <c r="A415" s="633"/>
      <c r="B415" s="633"/>
      <c r="C415" s="633"/>
      <c r="D415" s="633"/>
      <c r="E415" s="633"/>
      <c r="F415" s="633"/>
      <c r="G415" s="633"/>
      <c r="H415" s="633"/>
      <c r="I415" s="633"/>
      <c r="J415" s="633"/>
      <c r="K415" s="240"/>
      <c r="L415" s="240"/>
      <c r="M415" s="240"/>
      <c r="N415" s="240"/>
      <c r="O415" s="658"/>
      <c r="P415" s="658"/>
      <c r="Q415" s="633"/>
      <c r="S415" s="633"/>
      <c r="T415" s="653"/>
      <c r="U415" s="633"/>
      <c r="V415" s="657"/>
      <c r="W415" s="655"/>
      <c r="X415" s="633"/>
      <c r="Y415" s="633"/>
      <c r="Z415" s="633"/>
      <c r="AA415" s="633"/>
      <c r="AB415" s="633"/>
      <c r="AC415" s="633"/>
      <c r="AD415" s="633"/>
      <c r="AE415" s="633"/>
      <c r="AF415" s="633"/>
      <c r="AG415" s="633"/>
      <c r="AH415" s="633"/>
      <c r="AI415" s="633"/>
      <c r="AJ415" s="633"/>
      <c r="AK415" s="633"/>
      <c r="AL415" s="633"/>
      <c r="AM415" s="633"/>
      <c r="AN415" s="633"/>
      <c r="AO415" s="633"/>
      <c r="AP415" s="633"/>
      <c r="AQ415" s="633"/>
      <c r="AR415" s="633"/>
      <c r="AS415" s="633"/>
      <c r="AT415" s="633"/>
      <c r="AU415" s="633"/>
      <c r="AV415" s="633"/>
      <c r="AW415" s="633"/>
      <c r="AX415" s="633"/>
      <c r="AY415" s="633"/>
      <c r="AZ415" s="633"/>
      <c r="BA415" s="633"/>
      <c r="BB415" s="633"/>
      <c r="BC415" s="633"/>
      <c r="BD415" s="633"/>
      <c r="BE415" s="633"/>
      <c r="BF415" s="633"/>
      <c r="BG415" s="633"/>
      <c r="BH415" s="633"/>
      <c r="BI415" s="633"/>
      <c r="BJ415" s="633"/>
      <c r="BK415" s="633"/>
      <c r="BL415" s="633"/>
      <c r="BM415" s="633"/>
      <c r="BN415" s="633"/>
      <c r="BO415" s="633"/>
      <c r="BP415" s="633"/>
      <c r="BQ415" s="633"/>
      <c r="BR415" s="633"/>
      <c r="BS415" s="633"/>
      <c r="BT415" s="633"/>
      <c r="BU415" s="633"/>
      <c r="BV415" s="633"/>
      <c r="BW415" s="633"/>
      <c r="BX415" s="633"/>
      <c r="BY415" s="633"/>
      <c r="BZ415" s="633"/>
    </row>
    <row r="416" spans="1:78">
      <c r="A416" s="633"/>
      <c r="B416" s="633"/>
      <c r="C416" s="633"/>
      <c r="D416" s="633"/>
      <c r="E416" s="633"/>
      <c r="F416" s="633"/>
      <c r="G416" s="633"/>
      <c r="H416" s="633"/>
      <c r="I416" s="633"/>
      <c r="J416" s="633"/>
      <c r="K416" s="240"/>
      <c r="L416" s="240"/>
      <c r="M416" s="240"/>
      <c r="N416" s="240"/>
      <c r="O416" s="658"/>
      <c r="P416" s="658"/>
      <c r="Q416" s="633"/>
      <c r="S416" s="633"/>
      <c r="T416" s="653"/>
      <c r="U416" s="633"/>
      <c r="V416" s="657"/>
      <c r="W416" s="655"/>
      <c r="X416" s="633"/>
      <c r="Y416" s="633"/>
      <c r="Z416" s="633"/>
      <c r="AA416" s="633"/>
      <c r="AB416" s="633"/>
      <c r="AC416" s="633"/>
      <c r="AD416" s="633"/>
      <c r="AE416" s="633"/>
      <c r="AF416" s="633"/>
      <c r="AG416" s="633"/>
      <c r="AH416" s="633"/>
      <c r="AI416" s="633"/>
      <c r="AJ416" s="633"/>
      <c r="AK416" s="633"/>
      <c r="AL416" s="633"/>
      <c r="AM416" s="633"/>
      <c r="AN416" s="633"/>
      <c r="AO416" s="633"/>
      <c r="AP416" s="633"/>
      <c r="AQ416" s="633"/>
      <c r="AR416" s="633"/>
      <c r="AS416" s="633"/>
      <c r="AT416" s="633"/>
      <c r="AU416" s="633"/>
      <c r="AV416" s="633"/>
      <c r="AW416" s="633"/>
      <c r="AX416" s="633"/>
      <c r="AY416" s="633"/>
      <c r="AZ416" s="633"/>
      <c r="BA416" s="633"/>
      <c r="BB416" s="633"/>
      <c r="BC416" s="633"/>
      <c r="BD416" s="633"/>
      <c r="BE416" s="633"/>
      <c r="BF416" s="633"/>
      <c r="BG416" s="633"/>
      <c r="BH416" s="633"/>
      <c r="BI416" s="633"/>
      <c r="BJ416" s="633"/>
      <c r="BK416" s="633"/>
      <c r="BL416" s="633"/>
      <c r="BM416" s="633"/>
      <c r="BN416" s="633"/>
      <c r="BO416" s="633"/>
      <c r="BP416" s="633"/>
      <c r="BQ416" s="633"/>
      <c r="BR416" s="633"/>
      <c r="BS416" s="633"/>
      <c r="BT416" s="633"/>
      <c r="BU416" s="633"/>
      <c r="BV416" s="633"/>
      <c r="BW416" s="633"/>
      <c r="BX416" s="633"/>
      <c r="BY416" s="633"/>
      <c r="BZ416" s="633"/>
    </row>
    <row r="417" spans="1:78">
      <c r="A417" s="633"/>
      <c r="B417" s="633"/>
      <c r="C417" s="633"/>
      <c r="D417" s="633"/>
      <c r="E417" s="633"/>
      <c r="F417" s="633"/>
      <c r="G417" s="633"/>
      <c r="H417" s="633"/>
      <c r="I417" s="633"/>
      <c r="J417" s="633"/>
      <c r="K417" s="240"/>
      <c r="L417" s="240"/>
      <c r="M417" s="240"/>
      <c r="N417" s="240"/>
      <c r="O417" s="658"/>
      <c r="P417" s="658"/>
      <c r="Q417" s="633"/>
      <c r="S417" s="633"/>
      <c r="T417" s="653"/>
      <c r="U417" s="633"/>
      <c r="V417" s="657"/>
      <c r="W417" s="655"/>
      <c r="X417" s="633"/>
      <c r="Y417" s="633"/>
      <c r="Z417" s="633"/>
      <c r="AA417" s="633"/>
      <c r="AB417" s="633"/>
      <c r="AC417" s="633"/>
      <c r="AD417" s="633"/>
      <c r="AE417" s="633"/>
      <c r="AF417" s="633"/>
      <c r="AG417" s="633"/>
      <c r="AH417" s="633"/>
      <c r="AI417" s="633"/>
      <c r="AJ417" s="633"/>
      <c r="AK417" s="633"/>
      <c r="AL417" s="633"/>
      <c r="AM417" s="633"/>
      <c r="AN417" s="633"/>
      <c r="AO417" s="633"/>
      <c r="AP417" s="633"/>
      <c r="AQ417" s="633"/>
      <c r="AR417" s="633"/>
      <c r="AS417" s="633"/>
      <c r="AT417" s="633"/>
      <c r="AU417" s="633"/>
      <c r="AV417" s="633"/>
      <c r="AW417" s="633"/>
      <c r="AX417" s="633"/>
      <c r="AY417" s="633"/>
      <c r="AZ417" s="633"/>
      <c r="BA417" s="633"/>
      <c r="BB417" s="633"/>
      <c r="BC417" s="633"/>
      <c r="BD417" s="633"/>
      <c r="BE417" s="633"/>
      <c r="BF417" s="633"/>
      <c r="BG417" s="633"/>
      <c r="BH417" s="633"/>
      <c r="BI417" s="633"/>
      <c r="BJ417" s="633"/>
      <c r="BK417" s="633"/>
      <c r="BL417" s="633"/>
      <c r="BM417" s="633"/>
      <c r="BN417" s="633"/>
      <c r="BO417" s="633"/>
      <c r="BP417" s="633"/>
      <c r="BQ417" s="633"/>
      <c r="BR417" s="633"/>
      <c r="BS417" s="633"/>
      <c r="BT417" s="633"/>
      <c r="BU417" s="633"/>
      <c r="BV417" s="633"/>
      <c r="BW417" s="633"/>
      <c r="BX417" s="633"/>
      <c r="BY417" s="633"/>
      <c r="BZ417" s="633"/>
    </row>
    <row r="418" spans="1:78">
      <c r="A418" s="633"/>
      <c r="B418" s="633"/>
      <c r="C418" s="633"/>
      <c r="D418" s="633"/>
      <c r="E418" s="633"/>
      <c r="F418" s="633"/>
      <c r="G418" s="633"/>
      <c r="H418" s="633"/>
      <c r="I418" s="633"/>
      <c r="J418" s="633"/>
      <c r="K418" s="240"/>
      <c r="L418" s="240"/>
      <c r="M418" s="240"/>
      <c r="N418" s="240"/>
      <c r="O418" s="658"/>
      <c r="P418" s="658"/>
      <c r="Q418" s="633"/>
      <c r="S418" s="633"/>
      <c r="T418" s="653"/>
      <c r="U418" s="633"/>
      <c r="V418" s="657"/>
      <c r="W418" s="655"/>
      <c r="X418" s="633"/>
      <c r="Y418" s="633"/>
      <c r="Z418" s="633"/>
      <c r="AA418" s="633"/>
      <c r="AB418" s="633"/>
      <c r="AC418" s="633"/>
      <c r="AD418" s="633"/>
      <c r="AE418" s="633"/>
      <c r="AF418" s="633"/>
      <c r="AG418" s="633"/>
      <c r="AH418" s="633"/>
      <c r="AI418" s="633"/>
      <c r="AJ418" s="633"/>
      <c r="AK418" s="633"/>
      <c r="AL418" s="633"/>
      <c r="AM418" s="633"/>
      <c r="AN418" s="633"/>
      <c r="AO418" s="633"/>
      <c r="AP418" s="633"/>
      <c r="AQ418" s="633"/>
      <c r="AR418" s="633"/>
      <c r="AS418" s="633"/>
      <c r="AT418" s="633"/>
      <c r="AU418" s="633"/>
      <c r="AV418" s="633"/>
      <c r="AW418" s="633"/>
      <c r="AX418" s="633"/>
      <c r="AY418" s="633"/>
      <c r="AZ418" s="633"/>
      <c r="BA418" s="633"/>
      <c r="BB418" s="633"/>
      <c r="BC418" s="633"/>
      <c r="BD418" s="633"/>
      <c r="BE418" s="633"/>
      <c r="BF418" s="633"/>
      <c r="BG418" s="633"/>
      <c r="BH418" s="633"/>
      <c r="BI418" s="633"/>
      <c r="BJ418" s="633"/>
      <c r="BK418" s="633"/>
      <c r="BL418" s="633"/>
      <c r="BM418" s="633"/>
      <c r="BN418" s="633"/>
      <c r="BO418" s="633"/>
      <c r="BP418" s="633"/>
      <c r="BQ418" s="633"/>
      <c r="BR418" s="633"/>
      <c r="BS418" s="633"/>
      <c r="BT418" s="633"/>
      <c r="BU418" s="633"/>
      <c r="BV418" s="633"/>
      <c r="BW418" s="633"/>
      <c r="BX418" s="633"/>
      <c r="BY418" s="633"/>
      <c r="BZ418" s="633"/>
    </row>
    <row r="419" spans="1:78">
      <c r="A419" s="633"/>
      <c r="B419" s="633"/>
      <c r="C419" s="633"/>
      <c r="D419" s="633"/>
      <c r="E419" s="633"/>
      <c r="F419" s="633"/>
      <c r="G419" s="633"/>
      <c r="H419" s="633"/>
      <c r="I419" s="633"/>
      <c r="J419" s="633"/>
      <c r="K419" s="240"/>
      <c r="L419" s="240"/>
      <c r="M419" s="240"/>
      <c r="N419" s="240"/>
      <c r="O419" s="658"/>
      <c r="P419" s="658"/>
      <c r="Q419" s="633"/>
      <c r="S419" s="633"/>
      <c r="T419" s="653"/>
      <c r="U419" s="633"/>
      <c r="V419" s="657"/>
      <c r="W419" s="655"/>
      <c r="X419" s="633"/>
      <c r="Y419" s="633"/>
      <c r="Z419" s="633"/>
      <c r="AA419" s="633"/>
      <c r="AB419" s="633"/>
      <c r="AC419" s="633"/>
      <c r="AD419" s="633"/>
      <c r="AE419" s="633"/>
      <c r="AF419" s="633"/>
      <c r="AG419" s="633"/>
      <c r="AH419" s="633"/>
      <c r="AI419" s="633"/>
      <c r="AJ419" s="633"/>
      <c r="AK419" s="633"/>
      <c r="AL419" s="633"/>
      <c r="AM419" s="633"/>
      <c r="AN419" s="633"/>
      <c r="AO419" s="633"/>
      <c r="AP419" s="633"/>
      <c r="AQ419" s="633"/>
      <c r="AR419" s="633"/>
      <c r="AS419" s="633"/>
      <c r="AT419" s="633"/>
      <c r="AU419" s="633"/>
      <c r="AV419" s="633"/>
      <c r="AW419" s="633"/>
      <c r="AX419" s="633"/>
      <c r="AY419" s="633"/>
      <c r="AZ419" s="633"/>
      <c r="BA419" s="633"/>
      <c r="BB419" s="633"/>
      <c r="BC419" s="633"/>
      <c r="BD419" s="633"/>
      <c r="BE419" s="633"/>
      <c r="BF419" s="633"/>
      <c r="BG419" s="633"/>
      <c r="BH419" s="633"/>
      <c r="BI419" s="633"/>
      <c r="BJ419" s="633"/>
      <c r="BK419" s="633"/>
      <c r="BL419" s="633"/>
      <c r="BM419" s="633"/>
      <c r="BN419" s="633"/>
      <c r="BO419" s="633"/>
      <c r="BP419" s="633"/>
      <c r="BQ419" s="633"/>
      <c r="BR419" s="633"/>
      <c r="BS419" s="633"/>
      <c r="BT419" s="633"/>
      <c r="BU419" s="633"/>
      <c r="BV419" s="633"/>
      <c r="BW419" s="633"/>
      <c r="BX419" s="633"/>
      <c r="BY419" s="633"/>
      <c r="BZ419" s="633"/>
    </row>
    <row r="420" spans="1:78">
      <c r="A420" s="633"/>
      <c r="B420" s="633"/>
      <c r="C420" s="633"/>
      <c r="D420" s="633"/>
      <c r="E420" s="633"/>
      <c r="F420" s="633"/>
      <c r="G420" s="633"/>
      <c r="H420" s="633"/>
      <c r="I420" s="633"/>
      <c r="J420" s="633"/>
      <c r="K420" s="240"/>
      <c r="L420" s="240"/>
      <c r="M420" s="240"/>
      <c r="N420" s="240"/>
      <c r="O420" s="658"/>
      <c r="P420" s="658"/>
      <c r="Q420" s="633"/>
      <c r="S420" s="633"/>
      <c r="T420" s="653"/>
      <c r="U420" s="633"/>
      <c r="V420" s="657"/>
      <c r="W420" s="655"/>
      <c r="X420" s="633"/>
      <c r="Y420" s="633"/>
      <c r="Z420" s="633"/>
      <c r="AA420" s="633"/>
      <c r="AB420" s="633"/>
      <c r="AC420" s="633"/>
      <c r="AD420" s="633"/>
      <c r="AE420" s="633"/>
      <c r="AF420" s="633"/>
      <c r="AG420" s="633"/>
      <c r="AH420" s="633"/>
      <c r="AI420" s="633"/>
      <c r="AJ420" s="633"/>
      <c r="AK420" s="633"/>
      <c r="AL420" s="633"/>
      <c r="AM420" s="633"/>
      <c r="AN420" s="633"/>
      <c r="AO420" s="633"/>
      <c r="AP420" s="633"/>
      <c r="AQ420" s="633"/>
      <c r="AR420" s="633"/>
      <c r="AS420" s="633"/>
      <c r="AT420" s="633"/>
      <c r="AU420" s="633"/>
      <c r="AV420" s="633"/>
      <c r="AW420" s="633"/>
      <c r="AX420" s="633"/>
      <c r="AY420" s="633"/>
      <c r="AZ420" s="633"/>
      <c r="BA420" s="633"/>
      <c r="BB420" s="633"/>
      <c r="BC420" s="633"/>
      <c r="BD420" s="633"/>
      <c r="BE420" s="633"/>
      <c r="BF420" s="633"/>
      <c r="BG420" s="633"/>
      <c r="BH420" s="633"/>
      <c r="BI420" s="633"/>
      <c r="BJ420" s="633"/>
      <c r="BK420" s="633"/>
      <c r="BL420" s="633"/>
      <c r="BM420" s="633"/>
      <c r="BN420" s="633"/>
      <c r="BO420" s="633"/>
      <c r="BP420" s="633"/>
      <c r="BQ420" s="633"/>
      <c r="BR420" s="633"/>
      <c r="BS420" s="633"/>
      <c r="BT420" s="633"/>
      <c r="BU420" s="633"/>
      <c r="BV420" s="633"/>
      <c r="BW420" s="633"/>
      <c r="BX420" s="633"/>
      <c r="BY420" s="633"/>
      <c r="BZ420" s="633"/>
    </row>
    <row r="421" spans="1:78">
      <c r="A421" s="633"/>
      <c r="B421" s="633"/>
      <c r="C421" s="633"/>
      <c r="D421" s="633"/>
      <c r="E421" s="633"/>
      <c r="F421" s="633"/>
      <c r="G421" s="633"/>
      <c r="H421" s="633"/>
      <c r="I421" s="633"/>
      <c r="J421" s="633"/>
      <c r="K421" s="240"/>
      <c r="L421" s="240"/>
      <c r="M421" s="240"/>
      <c r="N421" s="240"/>
      <c r="O421" s="658"/>
      <c r="P421" s="658"/>
      <c r="Q421" s="633"/>
      <c r="S421" s="633"/>
      <c r="T421" s="653"/>
      <c r="U421" s="633"/>
      <c r="V421" s="657"/>
      <c r="W421" s="655"/>
      <c r="X421" s="633"/>
      <c r="Y421" s="633"/>
      <c r="Z421" s="633"/>
      <c r="AA421" s="633"/>
      <c r="AB421" s="633"/>
      <c r="AC421" s="633"/>
      <c r="AD421" s="633"/>
      <c r="AE421" s="633"/>
      <c r="AF421" s="633"/>
      <c r="AG421" s="633"/>
      <c r="AH421" s="633"/>
      <c r="AI421" s="633"/>
      <c r="AJ421" s="633"/>
      <c r="AK421" s="633"/>
      <c r="AL421" s="633"/>
      <c r="AM421" s="633"/>
      <c r="AN421" s="633"/>
      <c r="AO421" s="633"/>
      <c r="AP421" s="633"/>
      <c r="AQ421" s="633"/>
      <c r="AR421" s="633"/>
      <c r="AS421" s="633"/>
      <c r="AT421" s="633"/>
      <c r="AU421" s="633"/>
      <c r="AV421" s="633"/>
      <c r="AW421" s="633"/>
      <c r="AX421" s="633"/>
      <c r="AY421" s="633"/>
      <c r="AZ421" s="633"/>
      <c r="BA421" s="633"/>
      <c r="BB421" s="633"/>
      <c r="BC421" s="633"/>
      <c r="BD421" s="633"/>
      <c r="BE421" s="633"/>
      <c r="BF421" s="633"/>
      <c r="BG421" s="633"/>
      <c r="BH421" s="633"/>
      <c r="BI421" s="633"/>
      <c r="BJ421" s="633"/>
      <c r="BK421" s="633"/>
      <c r="BL421" s="633"/>
      <c r="BM421" s="633"/>
      <c r="BN421" s="633"/>
      <c r="BO421" s="633"/>
      <c r="BP421" s="633"/>
      <c r="BQ421" s="633"/>
      <c r="BR421" s="633"/>
      <c r="BS421" s="633"/>
      <c r="BT421" s="633"/>
      <c r="BU421" s="633"/>
      <c r="BV421" s="633"/>
      <c r="BW421" s="633"/>
      <c r="BX421" s="633"/>
      <c r="BY421" s="633"/>
      <c r="BZ421" s="633"/>
    </row>
    <row r="422" spans="1:78">
      <c r="A422" s="633"/>
      <c r="B422" s="633"/>
      <c r="C422" s="633"/>
      <c r="D422" s="633"/>
      <c r="E422" s="633"/>
      <c r="F422" s="633"/>
      <c r="G422" s="633"/>
      <c r="H422" s="633"/>
      <c r="I422" s="633"/>
      <c r="J422" s="633"/>
      <c r="K422" s="240"/>
      <c r="L422" s="240"/>
      <c r="M422" s="240"/>
      <c r="N422" s="240"/>
      <c r="O422" s="658"/>
      <c r="P422" s="658"/>
      <c r="Q422" s="633"/>
      <c r="S422" s="633"/>
      <c r="T422" s="653"/>
      <c r="U422" s="633"/>
      <c r="V422" s="657"/>
      <c r="W422" s="655"/>
      <c r="X422" s="633"/>
      <c r="Y422" s="633"/>
      <c r="Z422" s="633"/>
      <c r="AA422" s="633"/>
      <c r="AB422" s="633"/>
      <c r="AC422" s="633"/>
      <c r="AD422" s="633"/>
      <c r="AE422" s="633"/>
      <c r="AF422" s="633"/>
      <c r="AG422" s="633"/>
      <c r="AH422" s="633"/>
      <c r="AI422" s="633"/>
      <c r="AJ422" s="633"/>
      <c r="AK422" s="633"/>
      <c r="AL422" s="633"/>
      <c r="AM422" s="633"/>
      <c r="AN422" s="633"/>
      <c r="AO422" s="633"/>
      <c r="AP422" s="633"/>
      <c r="AQ422" s="633"/>
      <c r="AR422" s="633"/>
      <c r="AS422" s="633"/>
      <c r="AT422" s="633"/>
      <c r="AU422" s="633"/>
      <c r="AV422" s="633"/>
      <c r="AW422" s="633"/>
      <c r="AX422" s="633"/>
      <c r="AY422" s="633"/>
      <c r="AZ422" s="633"/>
      <c r="BA422" s="633"/>
      <c r="BB422" s="633"/>
      <c r="BC422" s="633"/>
      <c r="BD422" s="633"/>
      <c r="BE422" s="633"/>
      <c r="BF422" s="633"/>
      <c r="BG422" s="633"/>
      <c r="BH422" s="633"/>
      <c r="BI422" s="633"/>
      <c r="BJ422" s="633"/>
      <c r="BK422" s="633"/>
      <c r="BL422" s="633"/>
      <c r="BM422" s="633"/>
      <c r="BN422" s="633"/>
      <c r="BO422" s="633"/>
      <c r="BP422" s="633"/>
      <c r="BQ422" s="633"/>
      <c r="BR422" s="633"/>
      <c r="BS422" s="633"/>
      <c r="BT422" s="633"/>
      <c r="BU422" s="633"/>
      <c r="BV422" s="633"/>
      <c r="BW422" s="633"/>
      <c r="BX422" s="633"/>
      <c r="BY422" s="633"/>
      <c r="BZ422" s="633"/>
    </row>
    <row r="423" spans="1:78">
      <c r="A423" s="633"/>
      <c r="B423" s="633"/>
      <c r="C423" s="633"/>
      <c r="D423" s="633"/>
      <c r="E423" s="633"/>
      <c r="F423" s="633"/>
      <c r="G423" s="633"/>
      <c r="H423" s="633"/>
      <c r="I423" s="633"/>
      <c r="J423" s="633"/>
      <c r="K423" s="240"/>
      <c r="L423" s="240"/>
      <c r="M423" s="240"/>
      <c r="N423" s="240"/>
      <c r="O423" s="658"/>
      <c r="P423" s="658"/>
      <c r="Q423" s="633"/>
      <c r="S423" s="633"/>
      <c r="T423" s="653"/>
      <c r="U423" s="633"/>
      <c r="V423" s="657"/>
      <c r="W423" s="655"/>
      <c r="X423" s="633"/>
      <c r="Y423" s="633"/>
      <c r="Z423" s="633"/>
      <c r="AA423" s="633"/>
      <c r="AB423" s="633"/>
      <c r="AC423" s="633"/>
      <c r="AD423" s="633"/>
      <c r="AE423" s="633"/>
      <c r="AF423" s="633"/>
      <c r="AG423" s="633"/>
      <c r="AH423" s="633"/>
      <c r="AI423" s="633"/>
      <c r="AJ423" s="633"/>
      <c r="AK423" s="633"/>
      <c r="AL423" s="633"/>
      <c r="AM423" s="633"/>
      <c r="AN423" s="633"/>
      <c r="AO423" s="633"/>
      <c r="AP423" s="633"/>
      <c r="AQ423" s="633"/>
      <c r="AR423" s="633"/>
      <c r="AS423" s="633"/>
      <c r="AT423" s="633"/>
      <c r="AU423" s="633"/>
      <c r="AV423" s="633"/>
      <c r="AW423" s="633"/>
      <c r="AX423" s="633"/>
      <c r="AY423" s="633"/>
      <c r="AZ423" s="633"/>
      <c r="BA423" s="633"/>
      <c r="BB423" s="633"/>
      <c r="BC423" s="633"/>
      <c r="BD423" s="633"/>
      <c r="BE423" s="633"/>
      <c r="BF423" s="633"/>
      <c r="BG423" s="633"/>
      <c r="BH423" s="633"/>
      <c r="BI423" s="633"/>
      <c r="BJ423" s="633"/>
      <c r="BK423" s="633"/>
      <c r="BL423" s="633"/>
      <c r="BM423" s="633"/>
      <c r="BN423" s="633"/>
      <c r="BO423" s="633"/>
      <c r="BP423" s="633"/>
      <c r="BQ423" s="633"/>
      <c r="BR423" s="633"/>
      <c r="BS423" s="633"/>
      <c r="BT423" s="633"/>
      <c r="BU423" s="633"/>
      <c r="BV423" s="633"/>
      <c r="BW423" s="633"/>
      <c r="BX423" s="633"/>
      <c r="BY423" s="633"/>
      <c r="BZ423" s="633"/>
    </row>
    <row r="424" spans="1:78">
      <c r="A424" s="633"/>
      <c r="B424" s="633"/>
      <c r="C424" s="633"/>
      <c r="D424" s="633"/>
      <c r="E424" s="633"/>
      <c r="F424" s="633"/>
      <c r="G424" s="633"/>
      <c r="H424" s="633"/>
      <c r="I424" s="633"/>
      <c r="J424" s="633"/>
      <c r="K424" s="240"/>
      <c r="L424" s="240"/>
      <c r="M424" s="240"/>
      <c r="N424" s="240"/>
      <c r="O424" s="658"/>
      <c r="P424" s="658"/>
      <c r="Q424" s="633"/>
      <c r="S424" s="633"/>
      <c r="T424" s="653"/>
      <c r="U424" s="633"/>
      <c r="V424" s="657"/>
      <c r="W424" s="655"/>
      <c r="X424" s="633"/>
      <c r="Y424" s="633"/>
      <c r="Z424" s="633"/>
      <c r="AA424" s="633"/>
      <c r="AB424" s="633"/>
      <c r="AC424" s="633"/>
      <c r="AD424" s="633"/>
      <c r="AE424" s="633"/>
      <c r="AF424" s="633"/>
      <c r="AG424" s="633"/>
      <c r="AH424" s="633"/>
      <c r="AI424" s="633"/>
      <c r="AJ424" s="633"/>
      <c r="AK424" s="633"/>
      <c r="AL424" s="633"/>
      <c r="AM424" s="633"/>
      <c r="AN424" s="633"/>
      <c r="AO424" s="633"/>
      <c r="AP424" s="633"/>
      <c r="AQ424" s="633"/>
      <c r="AR424" s="633"/>
      <c r="AS424" s="633"/>
      <c r="AT424" s="633"/>
      <c r="AU424" s="633"/>
      <c r="AV424" s="633"/>
      <c r="AW424" s="633"/>
      <c r="AX424" s="633"/>
      <c r="AY424" s="633"/>
      <c r="AZ424" s="633"/>
      <c r="BA424" s="633"/>
      <c r="BB424" s="633"/>
      <c r="BC424" s="633"/>
      <c r="BD424" s="633"/>
      <c r="BE424" s="633"/>
      <c r="BF424" s="633"/>
      <c r="BG424" s="633"/>
      <c r="BH424" s="633"/>
      <c r="BI424" s="633"/>
      <c r="BJ424" s="633"/>
      <c r="BK424" s="633"/>
      <c r="BL424" s="633"/>
      <c r="BM424" s="633"/>
      <c r="BN424" s="633"/>
      <c r="BO424" s="633"/>
      <c r="BP424" s="633"/>
      <c r="BQ424" s="633"/>
      <c r="BR424" s="633"/>
      <c r="BS424" s="633"/>
      <c r="BT424" s="633"/>
      <c r="BU424" s="633"/>
      <c r="BV424" s="633"/>
      <c r="BW424" s="633"/>
      <c r="BX424" s="633"/>
      <c r="BY424" s="633"/>
      <c r="BZ424" s="633"/>
    </row>
    <row r="425" spans="1:78">
      <c r="A425" s="633"/>
      <c r="B425" s="633"/>
      <c r="C425" s="633"/>
      <c r="D425" s="633"/>
      <c r="E425" s="633"/>
      <c r="F425" s="633"/>
      <c r="G425" s="633"/>
      <c r="H425" s="633"/>
      <c r="I425" s="633"/>
      <c r="J425" s="633"/>
      <c r="K425" s="240"/>
      <c r="L425" s="240"/>
      <c r="M425" s="240"/>
      <c r="N425" s="240"/>
      <c r="O425" s="658"/>
      <c r="P425" s="658"/>
      <c r="Q425" s="633"/>
      <c r="S425" s="633"/>
      <c r="T425" s="653"/>
      <c r="U425" s="633"/>
      <c r="V425" s="657"/>
      <c r="W425" s="655"/>
      <c r="X425" s="633"/>
      <c r="Y425" s="633"/>
      <c r="Z425" s="633"/>
      <c r="AA425" s="633"/>
      <c r="AB425" s="633"/>
      <c r="AC425" s="633"/>
      <c r="AD425" s="633"/>
      <c r="AE425" s="633"/>
      <c r="AF425" s="633"/>
      <c r="AG425" s="633"/>
      <c r="AH425" s="633"/>
      <c r="AI425" s="633"/>
      <c r="AJ425" s="633"/>
      <c r="AK425" s="633"/>
      <c r="AL425" s="633"/>
      <c r="AM425" s="633"/>
      <c r="AN425" s="633"/>
      <c r="AO425" s="633"/>
      <c r="AP425" s="633"/>
      <c r="AQ425" s="633"/>
      <c r="AR425" s="633"/>
      <c r="AS425" s="633"/>
      <c r="AT425" s="633"/>
      <c r="AU425" s="633"/>
      <c r="AV425" s="633"/>
      <c r="AW425" s="633"/>
      <c r="AX425" s="633"/>
      <c r="AY425" s="633"/>
      <c r="AZ425" s="633"/>
      <c r="BA425" s="633"/>
      <c r="BB425" s="633"/>
      <c r="BC425" s="633"/>
      <c r="BD425" s="633"/>
      <c r="BE425" s="633"/>
      <c r="BF425" s="633"/>
      <c r="BG425" s="633"/>
      <c r="BH425" s="633"/>
      <c r="BI425" s="633"/>
      <c r="BJ425" s="633"/>
      <c r="BK425" s="633"/>
      <c r="BL425" s="633"/>
      <c r="BM425" s="633"/>
      <c r="BN425" s="633"/>
      <c r="BO425" s="633"/>
      <c r="BP425" s="633"/>
      <c r="BQ425" s="633"/>
      <c r="BR425" s="633"/>
      <c r="BS425" s="633"/>
      <c r="BT425" s="633"/>
      <c r="BU425" s="633"/>
      <c r="BV425" s="633"/>
      <c r="BW425" s="633"/>
      <c r="BX425" s="633"/>
      <c r="BY425" s="633"/>
      <c r="BZ425" s="633"/>
    </row>
    <row r="426" spans="1:78">
      <c r="A426" s="633"/>
      <c r="B426" s="633"/>
      <c r="C426" s="633"/>
      <c r="D426" s="633"/>
      <c r="E426" s="633"/>
      <c r="F426" s="633"/>
      <c r="G426" s="633"/>
      <c r="H426" s="633"/>
      <c r="I426" s="633"/>
      <c r="J426" s="633"/>
      <c r="K426" s="240"/>
      <c r="L426" s="240"/>
      <c r="M426" s="240"/>
      <c r="N426" s="240"/>
      <c r="O426" s="658"/>
      <c r="P426" s="658"/>
      <c r="Q426" s="633"/>
      <c r="S426" s="633"/>
      <c r="T426" s="653"/>
      <c r="U426" s="633"/>
      <c r="V426" s="657"/>
      <c r="W426" s="655"/>
      <c r="X426" s="633"/>
      <c r="Y426" s="633"/>
      <c r="Z426" s="633"/>
      <c r="AA426" s="633"/>
      <c r="AB426" s="633"/>
      <c r="AC426" s="633"/>
      <c r="AD426" s="633"/>
      <c r="AE426" s="633"/>
      <c r="AF426" s="633"/>
      <c r="AG426" s="633"/>
      <c r="AH426" s="633"/>
      <c r="AI426" s="633"/>
      <c r="AJ426" s="633"/>
      <c r="AK426" s="633"/>
      <c r="AL426" s="633"/>
      <c r="AM426" s="633"/>
      <c r="AN426" s="633"/>
      <c r="AO426" s="633"/>
      <c r="AP426" s="633"/>
      <c r="AQ426" s="633"/>
      <c r="AR426" s="633"/>
      <c r="AS426" s="633"/>
      <c r="AT426" s="633"/>
      <c r="AU426" s="633"/>
      <c r="AV426" s="633"/>
      <c r="AW426" s="633"/>
      <c r="AX426" s="633"/>
      <c r="AY426" s="633"/>
      <c r="AZ426" s="633"/>
      <c r="BA426" s="633"/>
      <c r="BB426" s="633"/>
      <c r="BC426" s="633"/>
      <c r="BD426" s="633"/>
      <c r="BE426" s="633"/>
      <c r="BF426" s="633"/>
      <c r="BG426" s="633"/>
      <c r="BH426" s="633"/>
      <c r="BI426" s="633"/>
      <c r="BJ426" s="633"/>
      <c r="BK426" s="633"/>
      <c r="BL426" s="633"/>
      <c r="BM426" s="633"/>
      <c r="BN426" s="633"/>
      <c r="BO426" s="633"/>
      <c r="BP426" s="633"/>
      <c r="BQ426" s="633"/>
      <c r="BR426" s="633"/>
      <c r="BS426" s="633"/>
      <c r="BT426" s="633"/>
      <c r="BU426" s="633"/>
      <c r="BV426" s="633"/>
      <c r="BW426" s="633"/>
      <c r="BX426" s="633"/>
      <c r="BY426" s="633"/>
      <c r="BZ426" s="633"/>
    </row>
    <row r="427" spans="1:78">
      <c r="A427" s="633"/>
      <c r="B427" s="633"/>
      <c r="C427" s="633"/>
      <c r="D427" s="633"/>
      <c r="E427" s="633"/>
      <c r="F427" s="633"/>
      <c r="G427" s="633"/>
      <c r="H427" s="633"/>
      <c r="I427" s="633"/>
      <c r="J427" s="633"/>
      <c r="K427" s="240"/>
      <c r="L427" s="240"/>
      <c r="M427" s="240"/>
      <c r="N427" s="240"/>
      <c r="O427" s="658"/>
      <c r="P427" s="658"/>
      <c r="Q427" s="240"/>
      <c r="S427" s="633"/>
      <c r="T427" s="653"/>
      <c r="U427" s="633"/>
      <c r="V427" s="657"/>
      <c r="W427" s="655"/>
      <c r="X427" s="633"/>
      <c r="Y427" s="637"/>
      <c r="Z427" s="637"/>
      <c r="AA427" s="637"/>
      <c r="AC427" s="637"/>
      <c r="AE427" s="637"/>
      <c r="AF427" s="637"/>
      <c r="AG427" s="637"/>
      <c r="AI427" s="637"/>
      <c r="AK427" s="637"/>
      <c r="AL427" s="637"/>
      <c r="AM427" s="637"/>
      <c r="AO427" s="637"/>
      <c r="AQ427" s="637"/>
      <c r="AR427" s="637"/>
      <c r="AS427" s="637"/>
      <c r="AU427" s="637"/>
      <c r="AW427" s="637"/>
      <c r="AX427" s="637"/>
      <c r="AY427" s="637"/>
      <c r="BA427" s="637"/>
      <c r="BC427" s="637"/>
      <c r="BD427" s="637"/>
      <c r="BE427" s="637"/>
      <c r="BG427" s="637"/>
      <c r="BI427" s="637"/>
      <c r="BJ427" s="637"/>
      <c r="BK427" s="637"/>
      <c r="BM427" s="637"/>
      <c r="BO427" s="637"/>
      <c r="BP427" s="637"/>
      <c r="BQ427" s="637"/>
      <c r="BS427" s="637"/>
      <c r="BU427" s="637"/>
      <c r="BV427" s="637"/>
      <c r="BW427" s="637"/>
      <c r="BY427" s="637"/>
    </row>
    <row r="428" spans="1:78">
      <c r="A428" s="633"/>
      <c r="B428" s="633"/>
      <c r="C428" s="633"/>
      <c r="D428" s="633"/>
      <c r="E428" s="633"/>
      <c r="F428" s="633"/>
      <c r="G428" s="633"/>
      <c r="H428" s="633"/>
      <c r="I428" s="633"/>
      <c r="J428" s="633"/>
      <c r="K428" s="240"/>
      <c r="L428" s="240"/>
      <c r="M428" s="240"/>
      <c r="N428" s="240"/>
      <c r="O428" s="658"/>
      <c r="P428" s="658"/>
      <c r="Q428" s="240"/>
      <c r="S428" s="633"/>
      <c r="T428" s="653"/>
      <c r="U428" s="633"/>
      <c r="V428" s="657"/>
      <c r="W428" s="655"/>
      <c r="X428" s="633"/>
      <c r="Y428" s="637"/>
      <c r="Z428" s="637"/>
      <c r="AA428" s="637"/>
      <c r="AC428" s="637"/>
      <c r="AE428" s="637"/>
      <c r="AF428" s="637"/>
      <c r="AG428" s="637"/>
      <c r="AI428" s="637"/>
      <c r="AK428" s="637"/>
      <c r="AL428" s="637"/>
      <c r="AM428" s="637"/>
      <c r="AO428" s="637"/>
      <c r="AQ428" s="637"/>
      <c r="AR428" s="637"/>
      <c r="AS428" s="637"/>
      <c r="AU428" s="637"/>
      <c r="AW428" s="637"/>
      <c r="AX428" s="637"/>
      <c r="AY428" s="637"/>
      <c r="BA428" s="637"/>
      <c r="BC428" s="637"/>
      <c r="BD428" s="637"/>
      <c r="BE428" s="637"/>
      <c r="BG428" s="637"/>
      <c r="BI428" s="637"/>
      <c r="BJ428" s="637"/>
      <c r="BK428" s="637"/>
      <c r="BM428" s="637"/>
      <c r="BO428" s="637"/>
      <c r="BP428" s="637"/>
      <c r="BQ428" s="637"/>
      <c r="BS428" s="637"/>
      <c r="BU428" s="637"/>
      <c r="BV428" s="637"/>
      <c r="BW428" s="637"/>
      <c r="BY428" s="637"/>
    </row>
    <row r="429" spans="1:78">
      <c r="A429" s="633"/>
      <c r="B429" s="633"/>
      <c r="C429" s="633"/>
      <c r="D429" s="633"/>
      <c r="E429" s="633"/>
      <c r="F429" s="633"/>
      <c r="G429" s="633"/>
      <c r="H429" s="633"/>
      <c r="I429" s="633"/>
      <c r="J429" s="633"/>
      <c r="K429" s="240"/>
      <c r="L429" s="240"/>
      <c r="M429" s="240"/>
      <c r="N429" s="240"/>
      <c r="O429" s="658"/>
      <c r="P429" s="658"/>
      <c r="Q429" s="240"/>
      <c r="S429" s="633"/>
      <c r="T429" s="653"/>
      <c r="U429" s="633"/>
      <c r="V429" s="657"/>
      <c r="W429" s="655"/>
      <c r="X429" s="633"/>
      <c r="Y429" s="637"/>
      <c r="Z429" s="637"/>
      <c r="AA429" s="637"/>
      <c r="AC429" s="637"/>
      <c r="AE429" s="637"/>
      <c r="AF429" s="637"/>
      <c r="AG429" s="637"/>
      <c r="AI429" s="637"/>
      <c r="AK429" s="637"/>
      <c r="AL429" s="637"/>
      <c r="AM429" s="637"/>
      <c r="AO429" s="637"/>
      <c r="AQ429" s="637"/>
      <c r="AR429" s="637"/>
      <c r="AS429" s="637"/>
      <c r="AU429" s="637"/>
      <c r="AW429" s="637"/>
      <c r="AX429" s="637"/>
      <c r="AY429" s="637"/>
      <c r="BA429" s="637"/>
      <c r="BC429" s="637"/>
      <c r="BD429" s="637"/>
      <c r="BE429" s="637"/>
      <c r="BG429" s="637"/>
      <c r="BI429" s="637"/>
      <c r="BJ429" s="637"/>
      <c r="BK429" s="637"/>
      <c r="BM429" s="637"/>
      <c r="BO429" s="637"/>
      <c r="BP429" s="637"/>
      <c r="BQ429" s="637"/>
      <c r="BS429" s="637"/>
      <c r="BU429" s="637"/>
      <c r="BV429" s="637"/>
      <c r="BW429" s="637"/>
      <c r="BY429" s="637"/>
    </row>
    <row r="430" spans="1:78">
      <c r="A430" s="633"/>
      <c r="B430" s="633"/>
      <c r="C430" s="633"/>
      <c r="D430" s="633"/>
      <c r="E430" s="633"/>
      <c r="F430" s="633"/>
      <c r="G430" s="633"/>
      <c r="H430" s="633"/>
      <c r="I430" s="633"/>
      <c r="J430" s="633"/>
      <c r="K430" s="240"/>
      <c r="L430" s="240"/>
      <c r="M430" s="240"/>
      <c r="N430" s="240"/>
      <c r="O430" s="658"/>
      <c r="P430" s="658"/>
      <c r="Q430" s="240"/>
      <c r="S430" s="633"/>
      <c r="T430" s="653"/>
      <c r="U430" s="633"/>
      <c r="V430" s="657"/>
      <c r="W430" s="655"/>
      <c r="X430" s="633"/>
      <c r="Y430" s="637"/>
      <c r="Z430" s="637"/>
      <c r="AA430" s="637"/>
      <c r="AC430" s="637"/>
      <c r="AE430" s="637"/>
      <c r="AF430" s="637"/>
      <c r="AG430" s="637"/>
      <c r="AI430" s="637"/>
      <c r="AK430" s="637"/>
      <c r="AL430" s="637"/>
      <c r="AM430" s="637"/>
      <c r="AO430" s="637"/>
      <c r="AQ430" s="637"/>
      <c r="AR430" s="637"/>
      <c r="AS430" s="637"/>
      <c r="AU430" s="637"/>
      <c r="AW430" s="637"/>
      <c r="AX430" s="637"/>
      <c r="AY430" s="637"/>
      <c r="BA430" s="637"/>
      <c r="BC430" s="637"/>
      <c r="BD430" s="637"/>
      <c r="BE430" s="637"/>
      <c r="BG430" s="637"/>
      <c r="BI430" s="637"/>
      <c r="BJ430" s="637"/>
      <c r="BK430" s="637"/>
      <c r="BM430" s="637"/>
      <c r="BO430" s="637"/>
      <c r="BP430" s="637"/>
      <c r="BQ430" s="637"/>
      <c r="BS430" s="637"/>
      <c r="BU430" s="637"/>
      <c r="BV430" s="637"/>
      <c r="BW430" s="637"/>
      <c r="BY430" s="637"/>
    </row>
    <row r="431" spans="1:78">
      <c r="A431" s="633"/>
      <c r="B431" s="633"/>
      <c r="C431" s="633"/>
      <c r="D431" s="633"/>
      <c r="E431" s="633"/>
      <c r="F431" s="633"/>
      <c r="G431" s="633"/>
      <c r="H431" s="633"/>
      <c r="I431" s="633"/>
      <c r="J431" s="633"/>
      <c r="K431" s="240"/>
      <c r="L431" s="240"/>
      <c r="M431" s="240"/>
      <c r="N431" s="240"/>
      <c r="O431" s="658"/>
      <c r="P431" s="658"/>
      <c r="Q431" s="240"/>
      <c r="S431" s="633"/>
      <c r="T431" s="653"/>
      <c r="U431" s="633"/>
      <c r="V431" s="657"/>
      <c r="W431" s="655"/>
      <c r="X431" s="633"/>
      <c r="Y431" s="637"/>
      <c r="Z431" s="637"/>
      <c r="AA431" s="637"/>
      <c r="AC431" s="637"/>
      <c r="AE431" s="637"/>
      <c r="AF431" s="637"/>
      <c r="AG431" s="637"/>
      <c r="AI431" s="637"/>
      <c r="AK431" s="637"/>
      <c r="AL431" s="637"/>
      <c r="AM431" s="637"/>
      <c r="AO431" s="637"/>
      <c r="AQ431" s="637"/>
      <c r="AR431" s="637"/>
      <c r="AS431" s="637"/>
      <c r="AU431" s="637"/>
      <c r="AW431" s="637"/>
      <c r="AX431" s="637"/>
      <c r="AY431" s="637"/>
      <c r="BA431" s="637"/>
      <c r="BC431" s="637"/>
      <c r="BD431" s="637"/>
      <c r="BE431" s="637"/>
      <c r="BG431" s="637"/>
      <c r="BI431" s="637"/>
      <c r="BJ431" s="637"/>
      <c r="BK431" s="637"/>
      <c r="BM431" s="637"/>
      <c r="BO431" s="637"/>
      <c r="BP431" s="637"/>
      <c r="BQ431" s="637"/>
      <c r="BS431" s="637"/>
      <c r="BU431" s="637"/>
      <c r="BV431" s="637"/>
      <c r="BW431" s="637"/>
      <c r="BY431" s="637"/>
    </row>
    <row r="432" spans="1:78">
      <c r="A432" s="633"/>
      <c r="B432" s="633"/>
      <c r="C432" s="633"/>
      <c r="D432" s="633"/>
      <c r="E432" s="633"/>
      <c r="F432" s="633"/>
      <c r="G432" s="633"/>
      <c r="H432" s="633"/>
      <c r="I432" s="633"/>
      <c r="J432" s="633"/>
      <c r="K432" s="240"/>
      <c r="L432" s="240"/>
      <c r="M432" s="240"/>
      <c r="N432" s="240"/>
      <c r="O432" s="658"/>
      <c r="P432" s="658"/>
      <c r="Q432" s="240"/>
      <c r="S432" s="633"/>
      <c r="T432" s="653"/>
      <c r="U432" s="633"/>
      <c r="V432" s="657"/>
      <c r="W432" s="655"/>
      <c r="X432" s="633"/>
      <c r="Y432" s="637"/>
      <c r="Z432" s="637"/>
      <c r="AA432" s="637"/>
      <c r="AC432" s="637"/>
      <c r="AE432" s="637"/>
      <c r="AF432" s="637"/>
      <c r="AG432" s="637"/>
      <c r="AI432" s="637"/>
      <c r="AK432" s="637"/>
      <c r="AL432" s="637"/>
      <c r="AM432" s="637"/>
      <c r="AO432" s="637"/>
      <c r="AQ432" s="637"/>
      <c r="AR432" s="637"/>
      <c r="AS432" s="637"/>
      <c r="AU432" s="637"/>
      <c r="AW432" s="637"/>
      <c r="AX432" s="637"/>
      <c r="AY432" s="637"/>
      <c r="BA432" s="637"/>
      <c r="BC432" s="637"/>
      <c r="BD432" s="637"/>
      <c r="BE432" s="637"/>
      <c r="BG432" s="637"/>
      <c r="BI432" s="637"/>
      <c r="BJ432" s="637"/>
      <c r="BK432" s="637"/>
      <c r="BM432" s="637"/>
      <c r="BO432" s="637"/>
      <c r="BP432" s="637"/>
      <c r="BQ432" s="637"/>
      <c r="BS432" s="637"/>
      <c r="BU432" s="637"/>
      <c r="BV432" s="637"/>
      <c r="BW432" s="637"/>
      <c r="BY432" s="637"/>
    </row>
    <row r="433" spans="1:78">
      <c r="A433" s="633"/>
      <c r="B433" s="633"/>
      <c r="C433" s="633"/>
      <c r="D433" s="633"/>
      <c r="E433" s="633"/>
      <c r="F433" s="633"/>
      <c r="G433" s="633"/>
      <c r="H433" s="633"/>
      <c r="I433" s="633"/>
      <c r="J433" s="633"/>
      <c r="K433" s="240"/>
      <c r="L433" s="240"/>
      <c r="M433" s="240"/>
      <c r="N433" s="240"/>
      <c r="O433" s="658"/>
      <c r="P433" s="658"/>
      <c r="Q433" s="240"/>
      <c r="S433" s="633"/>
      <c r="T433" s="653"/>
      <c r="U433" s="633"/>
      <c r="V433" s="657"/>
      <c r="W433" s="655"/>
      <c r="X433" s="633"/>
      <c r="Y433" s="637"/>
      <c r="Z433" s="637"/>
      <c r="AA433" s="637"/>
      <c r="AC433" s="637"/>
      <c r="AE433" s="637"/>
      <c r="AF433" s="637"/>
      <c r="AG433" s="637"/>
      <c r="AI433" s="637"/>
      <c r="AK433" s="637"/>
      <c r="AL433" s="637"/>
      <c r="AM433" s="637"/>
      <c r="AO433" s="637"/>
      <c r="AQ433" s="637"/>
      <c r="AR433" s="637"/>
      <c r="AS433" s="637"/>
      <c r="AU433" s="637"/>
      <c r="AW433" s="637"/>
      <c r="AX433" s="637"/>
      <c r="AY433" s="637"/>
      <c r="BA433" s="637"/>
      <c r="BC433" s="637"/>
      <c r="BD433" s="637"/>
      <c r="BE433" s="637"/>
      <c r="BG433" s="637"/>
      <c r="BI433" s="637"/>
      <c r="BJ433" s="637"/>
      <c r="BK433" s="637"/>
      <c r="BM433" s="637"/>
      <c r="BO433" s="637"/>
      <c r="BP433" s="637"/>
      <c r="BQ433" s="637"/>
      <c r="BS433" s="637"/>
      <c r="BU433" s="637"/>
      <c r="BV433" s="637"/>
      <c r="BW433" s="637"/>
      <c r="BY433" s="637"/>
    </row>
    <row r="434" spans="1:78">
      <c r="A434" s="633"/>
      <c r="B434" s="633"/>
      <c r="C434" s="633"/>
      <c r="D434" s="633"/>
      <c r="E434" s="633"/>
      <c r="F434" s="633"/>
      <c r="G434" s="633"/>
      <c r="H434" s="633"/>
      <c r="I434" s="633"/>
      <c r="J434" s="633"/>
      <c r="K434" s="240"/>
      <c r="L434" s="240"/>
      <c r="M434" s="240"/>
      <c r="N434" s="240"/>
      <c r="O434" s="658"/>
      <c r="P434" s="658"/>
      <c r="Q434" s="240"/>
      <c r="S434" s="633"/>
      <c r="T434" s="653"/>
      <c r="U434" s="633"/>
      <c r="V434" s="657"/>
      <c r="W434" s="655"/>
      <c r="X434" s="633"/>
      <c r="Y434" s="637"/>
      <c r="Z434" s="637"/>
      <c r="AA434" s="637"/>
      <c r="AC434" s="637"/>
      <c r="AE434" s="637"/>
      <c r="AF434" s="637"/>
      <c r="AG434" s="637"/>
      <c r="AI434" s="637"/>
      <c r="AK434" s="637"/>
      <c r="AL434" s="637"/>
      <c r="AM434" s="637"/>
      <c r="AO434" s="637"/>
      <c r="AQ434" s="637"/>
      <c r="AR434" s="637"/>
      <c r="AS434" s="637"/>
      <c r="AU434" s="637"/>
      <c r="AW434" s="637"/>
      <c r="AX434" s="637"/>
      <c r="AY434" s="637"/>
      <c r="BA434" s="637"/>
      <c r="BC434" s="637"/>
      <c r="BD434" s="637"/>
      <c r="BE434" s="637"/>
      <c r="BG434" s="637"/>
      <c r="BI434" s="637"/>
      <c r="BJ434" s="637"/>
      <c r="BK434" s="637"/>
      <c r="BM434" s="637"/>
      <c r="BO434" s="637"/>
      <c r="BP434" s="637"/>
      <c r="BQ434" s="637"/>
      <c r="BS434" s="637"/>
      <c r="BU434" s="637"/>
      <c r="BV434" s="637"/>
      <c r="BW434" s="637"/>
      <c r="BY434" s="637"/>
    </row>
    <row r="435" spans="1:78">
      <c r="A435" s="633"/>
      <c r="B435" s="633"/>
      <c r="C435" s="633"/>
      <c r="D435" s="633"/>
      <c r="E435" s="633"/>
      <c r="F435" s="633"/>
      <c r="G435" s="633"/>
      <c r="H435" s="633"/>
      <c r="I435" s="633"/>
      <c r="J435" s="633"/>
      <c r="K435" s="240"/>
      <c r="L435" s="240"/>
      <c r="M435" s="240"/>
      <c r="N435" s="240"/>
      <c r="O435" s="658"/>
      <c r="P435" s="658"/>
      <c r="Q435" s="240"/>
      <c r="S435" s="633"/>
      <c r="T435" s="653"/>
      <c r="U435" s="633"/>
      <c r="V435" s="657"/>
      <c r="W435" s="655"/>
      <c r="X435" s="633"/>
      <c r="Y435" s="637"/>
      <c r="Z435" s="637"/>
      <c r="AA435" s="637"/>
      <c r="AC435" s="637"/>
      <c r="AE435" s="637"/>
      <c r="AF435" s="637"/>
      <c r="AG435" s="637"/>
      <c r="AI435" s="637"/>
      <c r="AK435" s="637"/>
      <c r="AL435" s="637"/>
      <c r="AM435" s="637"/>
      <c r="AO435" s="637"/>
      <c r="AQ435" s="637"/>
      <c r="AR435" s="637"/>
      <c r="AS435" s="637"/>
      <c r="AU435" s="637"/>
      <c r="AW435" s="637"/>
      <c r="AX435" s="637"/>
      <c r="AY435" s="637"/>
      <c r="BA435" s="637"/>
      <c r="BC435" s="637"/>
      <c r="BD435" s="637"/>
      <c r="BE435" s="637"/>
      <c r="BG435" s="637"/>
      <c r="BI435" s="637"/>
      <c r="BJ435" s="637"/>
      <c r="BK435" s="637"/>
      <c r="BM435" s="637"/>
      <c r="BO435" s="637"/>
      <c r="BP435" s="637"/>
      <c r="BQ435" s="637"/>
      <c r="BS435" s="637"/>
      <c r="BU435" s="637"/>
      <c r="BV435" s="637"/>
      <c r="BW435" s="637"/>
      <c r="BY435" s="637"/>
    </row>
    <row r="436" spans="1:78">
      <c r="A436" s="633"/>
      <c r="B436" s="633"/>
      <c r="C436" s="633"/>
      <c r="D436" s="633"/>
      <c r="E436" s="633"/>
      <c r="F436" s="633"/>
      <c r="G436" s="633"/>
      <c r="H436" s="633"/>
      <c r="I436" s="633"/>
      <c r="J436" s="633"/>
      <c r="K436" s="240"/>
      <c r="L436" s="240"/>
      <c r="M436" s="240"/>
      <c r="N436" s="240"/>
      <c r="O436" s="658"/>
      <c r="P436" s="658"/>
      <c r="Q436" s="240"/>
      <c r="S436" s="633"/>
      <c r="T436" s="653"/>
      <c r="U436" s="633"/>
      <c r="V436" s="657"/>
      <c r="W436" s="655"/>
      <c r="X436" s="633"/>
      <c r="Y436" s="637"/>
      <c r="Z436" s="637"/>
      <c r="AA436" s="637"/>
      <c r="AC436" s="637"/>
      <c r="AE436" s="637"/>
      <c r="AF436" s="637"/>
      <c r="AG436" s="637"/>
      <c r="AI436" s="637"/>
      <c r="AK436" s="637"/>
      <c r="AL436" s="637"/>
      <c r="AM436" s="637"/>
      <c r="AO436" s="637"/>
      <c r="AQ436" s="637"/>
      <c r="AR436" s="637"/>
      <c r="AS436" s="637"/>
      <c r="AU436" s="637"/>
      <c r="AW436" s="637"/>
      <c r="AX436" s="637"/>
      <c r="AY436" s="637"/>
      <c r="BA436" s="637"/>
      <c r="BC436" s="637"/>
      <c r="BD436" s="637"/>
      <c r="BE436" s="637"/>
      <c r="BG436" s="637"/>
      <c r="BI436" s="637"/>
      <c r="BJ436" s="637"/>
      <c r="BK436" s="637"/>
      <c r="BM436" s="637"/>
      <c r="BO436" s="637"/>
      <c r="BP436" s="637"/>
      <c r="BQ436" s="637"/>
      <c r="BS436" s="637"/>
      <c r="BU436" s="637"/>
      <c r="BV436" s="637"/>
      <c r="BW436" s="637"/>
      <c r="BY436" s="637"/>
    </row>
    <row r="437" spans="1:78">
      <c r="A437" s="633"/>
      <c r="B437" s="633"/>
      <c r="C437" s="633"/>
      <c r="D437" s="633"/>
      <c r="E437" s="633"/>
      <c r="F437" s="633"/>
      <c r="G437" s="633"/>
      <c r="H437" s="633"/>
      <c r="I437" s="633"/>
      <c r="J437" s="633"/>
      <c r="K437" s="240"/>
      <c r="L437" s="240"/>
      <c r="M437" s="240"/>
      <c r="N437" s="240"/>
      <c r="O437" s="658"/>
      <c r="P437" s="658"/>
      <c r="Q437" s="240"/>
      <c r="S437" s="633"/>
      <c r="T437" s="653"/>
      <c r="U437" s="633"/>
      <c r="V437" s="657"/>
      <c r="W437" s="655"/>
      <c r="X437" s="633"/>
      <c r="Y437" s="637"/>
      <c r="Z437" s="637"/>
      <c r="AA437" s="637"/>
      <c r="AC437" s="637"/>
      <c r="AE437" s="637"/>
      <c r="AF437" s="637"/>
      <c r="AG437" s="637"/>
      <c r="AI437" s="637"/>
      <c r="AK437" s="637"/>
      <c r="AL437" s="637"/>
      <c r="AM437" s="637"/>
      <c r="AO437" s="637"/>
      <c r="AQ437" s="637"/>
      <c r="AR437" s="637"/>
      <c r="AS437" s="637"/>
      <c r="AU437" s="637"/>
      <c r="AW437" s="637"/>
      <c r="AX437" s="637"/>
      <c r="AY437" s="637"/>
      <c r="BA437" s="637"/>
      <c r="BC437" s="637"/>
      <c r="BD437" s="637"/>
      <c r="BE437" s="637"/>
      <c r="BG437" s="637"/>
      <c r="BI437" s="637"/>
      <c r="BJ437" s="637"/>
      <c r="BK437" s="637"/>
      <c r="BM437" s="637"/>
      <c r="BO437" s="637"/>
      <c r="BP437" s="637"/>
      <c r="BQ437" s="637"/>
      <c r="BS437" s="637"/>
      <c r="BU437" s="637"/>
      <c r="BV437" s="637"/>
      <c r="BW437" s="637"/>
      <c r="BY437" s="637"/>
    </row>
    <row r="438" spans="1:78">
      <c r="C438" s="2024"/>
      <c r="D438" s="2024"/>
      <c r="E438" s="2024"/>
      <c r="F438" s="2024"/>
      <c r="I438" s="240"/>
      <c r="J438" s="240"/>
      <c r="S438" s="633"/>
      <c r="T438" s="653"/>
      <c r="U438" s="633"/>
      <c r="V438" s="657"/>
      <c r="W438" s="655"/>
      <c r="X438" s="633"/>
      <c r="Y438" s="633"/>
      <c r="Z438" s="652"/>
      <c r="AA438" s="633"/>
      <c r="AB438" s="652"/>
      <c r="AC438" s="633"/>
      <c r="AD438" s="652"/>
      <c r="AE438" s="633"/>
      <c r="AF438" s="652"/>
      <c r="AG438" s="633"/>
      <c r="AH438" s="652"/>
      <c r="AI438" s="633"/>
      <c r="AJ438" s="652"/>
      <c r="AK438" s="633"/>
      <c r="AL438" s="652"/>
      <c r="AM438" s="633"/>
      <c r="AN438" s="652"/>
      <c r="AO438" s="633"/>
      <c r="AP438" s="652"/>
      <c r="AQ438" s="633"/>
      <c r="AR438" s="652"/>
      <c r="AS438" s="633"/>
      <c r="AT438" s="652"/>
      <c r="AU438" s="633"/>
      <c r="AV438" s="652"/>
      <c r="AW438" s="633"/>
      <c r="AX438" s="652"/>
      <c r="AY438" s="633"/>
      <c r="AZ438" s="652"/>
      <c r="BA438" s="633"/>
      <c r="BB438" s="652"/>
      <c r="BC438" s="633"/>
      <c r="BD438" s="652"/>
      <c r="BE438" s="633"/>
      <c r="BF438" s="652"/>
      <c r="BG438" s="633"/>
      <c r="BH438" s="652"/>
      <c r="BI438" s="633"/>
      <c r="BJ438" s="652"/>
      <c r="BK438" s="633"/>
      <c r="BL438" s="652"/>
      <c r="BM438" s="633"/>
      <c r="BN438" s="652"/>
      <c r="BO438" s="633"/>
      <c r="BP438" s="652"/>
      <c r="BQ438" s="633"/>
      <c r="BR438" s="652"/>
      <c r="BS438" s="633"/>
      <c r="BT438" s="652"/>
      <c r="BU438" s="633"/>
      <c r="BV438" s="652"/>
      <c r="BW438" s="633"/>
      <c r="BX438" s="652"/>
      <c r="BY438" s="633"/>
      <c r="BZ438" s="652"/>
    </row>
    <row r="439" spans="1:78">
      <c r="C439" s="2024"/>
      <c r="D439" s="2024"/>
      <c r="E439" s="2024"/>
      <c r="F439" s="2024"/>
      <c r="I439" s="240"/>
      <c r="J439" s="240"/>
      <c r="S439" s="633"/>
      <c r="T439" s="653"/>
      <c r="U439" s="633"/>
      <c r="V439" s="657"/>
      <c r="W439" s="655"/>
      <c r="X439" s="633"/>
      <c r="Y439" s="633"/>
      <c r="Z439" s="652"/>
      <c r="AA439" s="633"/>
      <c r="AB439" s="652"/>
      <c r="AC439" s="633"/>
      <c r="AD439" s="652"/>
      <c r="AE439" s="633"/>
      <c r="AF439" s="652"/>
      <c r="AG439" s="633"/>
      <c r="AH439" s="652"/>
      <c r="AI439" s="633"/>
      <c r="AJ439" s="652"/>
      <c r="AK439" s="633"/>
      <c r="AL439" s="652"/>
      <c r="AM439" s="633"/>
      <c r="AN439" s="652"/>
      <c r="AO439" s="633"/>
      <c r="AP439" s="652"/>
      <c r="AQ439" s="633"/>
      <c r="AR439" s="652"/>
      <c r="AS439" s="633"/>
      <c r="AT439" s="652"/>
      <c r="AU439" s="633"/>
      <c r="AV439" s="652"/>
      <c r="AW439" s="633"/>
      <c r="AX439" s="652"/>
      <c r="AY439" s="633"/>
      <c r="AZ439" s="652"/>
      <c r="BA439" s="633"/>
      <c r="BB439" s="652"/>
      <c r="BC439" s="633"/>
      <c r="BD439" s="652"/>
      <c r="BE439" s="633"/>
      <c r="BF439" s="652"/>
      <c r="BG439" s="633"/>
      <c r="BH439" s="652"/>
      <c r="BI439" s="633"/>
      <c r="BJ439" s="652"/>
      <c r="BK439" s="633"/>
      <c r="BL439" s="652"/>
      <c r="BM439" s="633"/>
      <c r="BN439" s="652"/>
      <c r="BO439" s="633"/>
      <c r="BP439" s="652"/>
      <c r="BQ439" s="633"/>
      <c r="BR439" s="652"/>
      <c r="BS439" s="633"/>
      <c r="BT439" s="652"/>
      <c r="BU439" s="633"/>
      <c r="BV439" s="652"/>
      <c r="BW439" s="633"/>
      <c r="BX439" s="652"/>
      <c r="BY439" s="633"/>
      <c r="BZ439" s="652"/>
    </row>
    <row r="440" spans="1:78">
      <c r="C440" s="2024"/>
      <c r="D440" s="2024"/>
      <c r="E440" s="2024"/>
      <c r="F440" s="2024"/>
      <c r="I440" s="240"/>
      <c r="J440" s="240"/>
      <c r="S440" s="633"/>
      <c r="T440" s="653"/>
      <c r="U440" s="633"/>
      <c r="V440" s="657"/>
      <c r="W440" s="655"/>
      <c r="X440" s="633"/>
      <c r="Y440" s="633"/>
      <c r="Z440" s="652"/>
      <c r="AA440" s="633"/>
      <c r="AB440" s="652"/>
      <c r="AC440" s="633"/>
      <c r="AD440" s="652"/>
      <c r="AE440" s="633"/>
      <c r="AF440" s="652"/>
      <c r="AG440" s="633"/>
      <c r="AH440" s="652"/>
      <c r="AI440" s="633"/>
      <c r="AJ440" s="652"/>
      <c r="AK440" s="633"/>
      <c r="AL440" s="652"/>
      <c r="AM440" s="633"/>
      <c r="AN440" s="652"/>
      <c r="AO440" s="633"/>
      <c r="AP440" s="652"/>
      <c r="AQ440" s="633"/>
      <c r="AR440" s="652"/>
      <c r="AS440" s="633"/>
      <c r="AT440" s="652"/>
      <c r="AU440" s="633"/>
      <c r="AV440" s="652"/>
      <c r="AW440" s="633"/>
      <c r="AX440" s="652"/>
      <c r="AY440" s="633"/>
      <c r="AZ440" s="652"/>
      <c r="BA440" s="633"/>
      <c r="BB440" s="652"/>
      <c r="BC440" s="633"/>
      <c r="BD440" s="652"/>
      <c r="BE440" s="633"/>
      <c r="BF440" s="652"/>
      <c r="BG440" s="633"/>
      <c r="BH440" s="652"/>
      <c r="BI440" s="633"/>
      <c r="BJ440" s="652"/>
      <c r="BK440" s="633"/>
      <c r="BL440" s="652"/>
      <c r="BM440" s="633"/>
      <c r="BN440" s="652"/>
      <c r="BO440" s="633"/>
      <c r="BP440" s="652"/>
      <c r="BQ440" s="633"/>
      <c r="BR440" s="652"/>
      <c r="BS440" s="633"/>
      <c r="BT440" s="652"/>
      <c r="BU440" s="633"/>
      <c r="BV440" s="652"/>
      <c r="BW440" s="633"/>
      <c r="BX440" s="652"/>
      <c r="BY440" s="633"/>
      <c r="BZ440" s="652"/>
    </row>
    <row r="441" spans="1:78">
      <c r="C441" s="2024"/>
      <c r="D441" s="2024"/>
      <c r="E441" s="2024"/>
      <c r="F441" s="2024"/>
      <c r="I441" s="240"/>
      <c r="J441" s="240"/>
      <c r="S441" s="633"/>
      <c r="T441" s="653"/>
      <c r="U441" s="633"/>
      <c r="V441" s="657"/>
      <c r="W441" s="655"/>
      <c r="X441" s="633"/>
      <c r="Y441" s="633"/>
      <c r="Z441" s="652"/>
      <c r="AA441" s="633"/>
      <c r="AB441" s="652"/>
      <c r="AC441" s="633"/>
      <c r="AD441" s="652"/>
      <c r="AE441" s="633"/>
      <c r="AF441" s="652"/>
      <c r="AG441" s="633"/>
      <c r="AH441" s="652"/>
      <c r="AI441" s="633"/>
      <c r="AJ441" s="652"/>
      <c r="AK441" s="633"/>
      <c r="AL441" s="652"/>
      <c r="AM441" s="633"/>
      <c r="AN441" s="652"/>
      <c r="AO441" s="633"/>
      <c r="AP441" s="652"/>
      <c r="AQ441" s="633"/>
      <c r="AR441" s="652"/>
      <c r="AS441" s="633"/>
      <c r="AT441" s="652"/>
      <c r="AU441" s="633"/>
      <c r="AV441" s="652"/>
      <c r="AW441" s="633"/>
      <c r="AX441" s="652"/>
      <c r="AY441" s="633"/>
      <c r="AZ441" s="652"/>
      <c r="BA441" s="633"/>
      <c r="BB441" s="652"/>
      <c r="BC441" s="633"/>
      <c r="BD441" s="652"/>
      <c r="BE441" s="633"/>
      <c r="BF441" s="652"/>
      <c r="BG441" s="633"/>
      <c r="BH441" s="652"/>
      <c r="BI441" s="633"/>
      <c r="BJ441" s="652"/>
      <c r="BK441" s="633"/>
      <c r="BL441" s="652"/>
      <c r="BM441" s="633"/>
      <c r="BN441" s="652"/>
      <c r="BO441" s="633"/>
      <c r="BP441" s="652"/>
      <c r="BQ441" s="633"/>
      <c r="BR441" s="652"/>
      <c r="BS441" s="633"/>
      <c r="BT441" s="652"/>
      <c r="BU441" s="633"/>
      <c r="BV441" s="652"/>
      <c r="BW441" s="633"/>
      <c r="BX441" s="652"/>
      <c r="BY441" s="633"/>
      <c r="BZ441" s="652"/>
    </row>
    <row r="442" spans="1:78">
      <c r="C442" s="2024"/>
      <c r="D442" s="2024"/>
      <c r="E442" s="2024"/>
      <c r="F442" s="2024"/>
      <c r="I442" s="240"/>
      <c r="J442" s="240"/>
      <c r="S442" s="633"/>
      <c r="T442" s="653"/>
      <c r="U442" s="633"/>
      <c r="V442" s="657"/>
      <c r="W442" s="655"/>
      <c r="X442" s="633"/>
      <c r="Y442" s="633"/>
      <c r="Z442" s="652"/>
      <c r="AA442" s="633"/>
      <c r="AB442" s="652"/>
      <c r="AC442" s="633"/>
      <c r="AD442" s="652"/>
      <c r="AE442" s="633"/>
      <c r="AF442" s="652"/>
      <c r="AG442" s="633"/>
      <c r="AH442" s="652"/>
      <c r="AI442" s="633"/>
      <c r="AJ442" s="652"/>
      <c r="AK442" s="633"/>
      <c r="AL442" s="652"/>
      <c r="AM442" s="633"/>
      <c r="AN442" s="652"/>
      <c r="AO442" s="633"/>
      <c r="AP442" s="652"/>
      <c r="AQ442" s="633"/>
      <c r="AR442" s="652"/>
      <c r="AS442" s="633"/>
      <c r="AT442" s="652"/>
      <c r="AU442" s="633"/>
      <c r="AV442" s="652"/>
      <c r="AW442" s="633"/>
      <c r="AX442" s="652"/>
      <c r="AY442" s="633"/>
      <c r="AZ442" s="652"/>
      <c r="BA442" s="633"/>
      <c r="BB442" s="652"/>
      <c r="BC442" s="633"/>
      <c r="BD442" s="652"/>
      <c r="BE442" s="633"/>
      <c r="BF442" s="652"/>
      <c r="BG442" s="633"/>
      <c r="BH442" s="652"/>
      <c r="BI442" s="633"/>
      <c r="BJ442" s="652"/>
      <c r="BK442" s="633"/>
      <c r="BL442" s="652"/>
      <c r="BM442" s="633"/>
      <c r="BN442" s="652"/>
      <c r="BO442" s="633"/>
      <c r="BP442" s="652"/>
      <c r="BQ442" s="633"/>
      <c r="BR442" s="652"/>
      <c r="BS442" s="633"/>
      <c r="BT442" s="652"/>
      <c r="BU442" s="633"/>
      <c r="BV442" s="652"/>
      <c r="BW442" s="633"/>
      <c r="BX442" s="652"/>
      <c r="BY442" s="633"/>
      <c r="BZ442" s="652"/>
    </row>
    <row r="443" spans="1:78">
      <c r="C443" s="2024"/>
      <c r="D443" s="2024"/>
      <c r="E443" s="2024"/>
      <c r="F443" s="2024"/>
      <c r="I443" s="240"/>
      <c r="J443" s="240"/>
      <c r="S443" s="633"/>
      <c r="T443" s="653"/>
      <c r="U443" s="633"/>
      <c r="V443" s="657"/>
      <c r="W443" s="655"/>
      <c r="X443" s="633"/>
      <c r="Y443" s="633"/>
      <c r="Z443" s="652"/>
      <c r="AA443" s="633"/>
      <c r="AB443" s="652"/>
      <c r="AC443" s="633"/>
      <c r="AD443" s="652"/>
      <c r="AE443" s="633"/>
      <c r="AF443" s="652"/>
      <c r="AG443" s="633"/>
      <c r="AH443" s="652"/>
      <c r="AI443" s="633"/>
      <c r="AJ443" s="652"/>
      <c r="AK443" s="633"/>
      <c r="AL443" s="652"/>
      <c r="AM443" s="633"/>
      <c r="AN443" s="652"/>
      <c r="AO443" s="633"/>
      <c r="AP443" s="652"/>
      <c r="AQ443" s="633"/>
      <c r="AR443" s="652"/>
      <c r="AS443" s="633"/>
      <c r="AT443" s="652"/>
      <c r="AU443" s="633"/>
      <c r="AV443" s="652"/>
      <c r="AW443" s="633"/>
      <c r="AX443" s="652"/>
      <c r="AY443" s="633"/>
      <c r="AZ443" s="652"/>
      <c r="BA443" s="633"/>
      <c r="BB443" s="652"/>
      <c r="BC443" s="633"/>
      <c r="BD443" s="652"/>
      <c r="BE443" s="633"/>
      <c r="BF443" s="652"/>
      <c r="BG443" s="633"/>
      <c r="BH443" s="652"/>
      <c r="BI443" s="633"/>
      <c r="BJ443" s="652"/>
      <c r="BK443" s="633"/>
      <c r="BL443" s="652"/>
      <c r="BM443" s="633"/>
      <c r="BN443" s="652"/>
      <c r="BO443" s="633"/>
      <c r="BP443" s="652"/>
      <c r="BQ443" s="633"/>
      <c r="BR443" s="652"/>
      <c r="BS443" s="633"/>
      <c r="BT443" s="652"/>
      <c r="BU443" s="633"/>
      <c r="BV443" s="652"/>
      <c r="BW443" s="633"/>
      <c r="BX443" s="652"/>
      <c r="BY443" s="633"/>
      <c r="BZ443" s="652"/>
    </row>
    <row r="444" spans="1:78">
      <c r="C444" s="2024"/>
      <c r="D444" s="2024"/>
      <c r="E444" s="2024"/>
      <c r="F444" s="2024"/>
      <c r="I444" s="240"/>
      <c r="J444" s="240"/>
      <c r="S444" s="633"/>
      <c r="T444" s="653"/>
      <c r="U444" s="633"/>
      <c r="V444" s="657"/>
      <c r="W444" s="655"/>
      <c r="X444" s="633"/>
      <c r="Y444" s="633"/>
      <c r="Z444" s="652"/>
      <c r="AA444" s="633"/>
      <c r="AB444" s="652"/>
      <c r="AC444" s="633"/>
      <c r="AD444" s="652"/>
      <c r="AE444" s="633"/>
      <c r="AF444" s="652"/>
      <c r="AG444" s="633"/>
      <c r="AH444" s="652"/>
      <c r="AI444" s="633"/>
      <c r="AJ444" s="652"/>
      <c r="AK444" s="633"/>
      <c r="AL444" s="652"/>
      <c r="AM444" s="633"/>
      <c r="AN444" s="652"/>
      <c r="AO444" s="633"/>
      <c r="AP444" s="652"/>
      <c r="AQ444" s="633"/>
      <c r="AR444" s="652"/>
      <c r="AS444" s="633"/>
      <c r="AT444" s="652"/>
      <c r="AU444" s="633"/>
      <c r="AV444" s="652"/>
      <c r="AW444" s="633"/>
      <c r="AX444" s="652"/>
      <c r="AY444" s="633"/>
      <c r="AZ444" s="652"/>
      <c r="BA444" s="633"/>
      <c r="BB444" s="652"/>
      <c r="BC444" s="633"/>
      <c r="BD444" s="652"/>
      <c r="BE444" s="633"/>
      <c r="BF444" s="652"/>
      <c r="BG444" s="633"/>
      <c r="BH444" s="652"/>
      <c r="BI444" s="633"/>
      <c r="BJ444" s="652"/>
      <c r="BK444" s="633"/>
      <c r="BL444" s="652"/>
      <c r="BM444" s="633"/>
      <c r="BN444" s="652"/>
      <c r="BO444" s="633"/>
      <c r="BP444" s="652"/>
      <c r="BQ444" s="633"/>
      <c r="BR444" s="652"/>
      <c r="BS444" s="633"/>
      <c r="BT444" s="652"/>
      <c r="BU444" s="633"/>
      <c r="BV444" s="652"/>
      <c r="BW444" s="633"/>
      <c r="BX444" s="652"/>
      <c r="BY444" s="633"/>
      <c r="BZ444" s="652"/>
    </row>
    <row r="445" spans="1:78">
      <c r="C445" s="2024"/>
      <c r="D445" s="2024"/>
      <c r="E445" s="2024"/>
      <c r="F445" s="2024"/>
      <c r="I445" s="240"/>
      <c r="J445" s="240"/>
      <c r="S445" s="633"/>
      <c r="T445" s="653"/>
      <c r="U445" s="633"/>
      <c r="V445" s="657"/>
      <c r="W445" s="655"/>
      <c r="X445" s="633"/>
      <c r="Y445" s="633"/>
      <c r="Z445" s="652"/>
      <c r="AA445" s="633"/>
      <c r="AB445" s="652"/>
      <c r="AC445" s="633"/>
      <c r="AD445" s="652"/>
      <c r="AE445" s="633"/>
      <c r="AF445" s="652"/>
      <c r="AG445" s="633"/>
      <c r="AH445" s="652"/>
      <c r="AI445" s="633"/>
      <c r="AJ445" s="652"/>
      <c r="AK445" s="633"/>
      <c r="AL445" s="652"/>
      <c r="AM445" s="633"/>
      <c r="AN445" s="652"/>
      <c r="AO445" s="633"/>
      <c r="AP445" s="652"/>
      <c r="AQ445" s="633"/>
      <c r="AR445" s="652"/>
      <c r="AS445" s="633"/>
      <c r="AT445" s="652"/>
      <c r="AU445" s="633"/>
      <c r="AV445" s="652"/>
      <c r="AW445" s="633"/>
      <c r="AX445" s="652"/>
      <c r="AY445" s="633"/>
      <c r="AZ445" s="652"/>
      <c r="BA445" s="633"/>
      <c r="BB445" s="652"/>
      <c r="BC445" s="633"/>
      <c r="BD445" s="652"/>
      <c r="BE445" s="633"/>
      <c r="BF445" s="652"/>
      <c r="BG445" s="633"/>
      <c r="BH445" s="652"/>
      <c r="BI445" s="633"/>
      <c r="BJ445" s="652"/>
      <c r="BK445" s="633"/>
      <c r="BL445" s="652"/>
      <c r="BM445" s="633"/>
      <c r="BN445" s="652"/>
      <c r="BO445" s="633"/>
      <c r="BP445" s="652"/>
      <c r="BQ445" s="633"/>
      <c r="BR445" s="652"/>
      <c r="BS445" s="633"/>
      <c r="BT445" s="652"/>
      <c r="BU445" s="633"/>
      <c r="BV445" s="652"/>
      <c r="BW445" s="633"/>
      <c r="BX445" s="652"/>
      <c r="BY445" s="633"/>
      <c r="BZ445" s="652"/>
    </row>
    <row r="446" spans="1:78">
      <c r="C446" s="2024"/>
      <c r="D446" s="2024"/>
      <c r="E446" s="2024"/>
      <c r="F446" s="2024"/>
      <c r="I446" s="240"/>
      <c r="J446" s="240"/>
      <c r="S446" s="633"/>
      <c r="T446" s="653"/>
      <c r="U446" s="633"/>
      <c r="V446" s="657"/>
      <c r="W446" s="655"/>
      <c r="X446" s="633"/>
      <c r="Y446" s="633"/>
      <c r="Z446" s="652"/>
      <c r="AA446" s="633"/>
      <c r="AB446" s="652"/>
      <c r="AC446" s="633"/>
      <c r="AD446" s="652"/>
      <c r="AE446" s="633"/>
      <c r="AF446" s="652"/>
      <c r="AG446" s="633"/>
      <c r="AH446" s="652"/>
      <c r="AI446" s="633"/>
      <c r="AJ446" s="652"/>
      <c r="AK446" s="633"/>
      <c r="AL446" s="652"/>
      <c r="AM446" s="633"/>
      <c r="AN446" s="652"/>
      <c r="AO446" s="633"/>
      <c r="AP446" s="652"/>
      <c r="AQ446" s="633"/>
      <c r="AR446" s="652"/>
      <c r="AS446" s="633"/>
      <c r="AT446" s="652"/>
      <c r="AU446" s="633"/>
      <c r="AV446" s="652"/>
      <c r="AW446" s="633"/>
      <c r="AX446" s="652"/>
      <c r="AY446" s="633"/>
      <c r="AZ446" s="652"/>
      <c r="BA446" s="633"/>
      <c r="BB446" s="652"/>
      <c r="BC446" s="633"/>
      <c r="BD446" s="652"/>
      <c r="BE446" s="633"/>
      <c r="BF446" s="652"/>
      <c r="BG446" s="633"/>
      <c r="BH446" s="652"/>
      <c r="BI446" s="633"/>
      <c r="BJ446" s="652"/>
      <c r="BK446" s="633"/>
      <c r="BL446" s="652"/>
      <c r="BM446" s="633"/>
      <c r="BN446" s="652"/>
      <c r="BO446" s="633"/>
      <c r="BP446" s="652"/>
      <c r="BQ446" s="633"/>
      <c r="BR446" s="652"/>
      <c r="BS446" s="633"/>
      <c r="BT446" s="652"/>
      <c r="BU446" s="633"/>
      <c r="BV446" s="652"/>
      <c r="BW446" s="633"/>
      <c r="BX446" s="652"/>
      <c r="BY446" s="633"/>
      <c r="BZ446" s="652"/>
    </row>
    <row r="447" spans="1:78">
      <c r="C447" s="2024"/>
      <c r="D447" s="2024"/>
      <c r="E447" s="2024"/>
      <c r="F447" s="2024"/>
      <c r="I447" s="240"/>
      <c r="J447" s="240"/>
      <c r="S447" s="633"/>
      <c r="T447" s="653"/>
      <c r="U447" s="633"/>
      <c r="V447" s="657"/>
      <c r="W447" s="655"/>
      <c r="X447" s="633"/>
      <c r="Y447" s="633"/>
      <c r="Z447" s="652"/>
      <c r="AA447" s="633"/>
      <c r="AB447" s="652"/>
      <c r="AC447" s="633"/>
      <c r="AD447" s="652"/>
      <c r="AE447" s="633"/>
      <c r="AF447" s="652"/>
      <c r="AG447" s="633"/>
      <c r="AH447" s="652"/>
      <c r="AI447" s="633"/>
      <c r="AJ447" s="652"/>
      <c r="AK447" s="633"/>
      <c r="AL447" s="652"/>
      <c r="AM447" s="633"/>
      <c r="AN447" s="652"/>
      <c r="AO447" s="633"/>
      <c r="AP447" s="652"/>
      <c r="AQ447" s="633"/>
      <c r="AR447" s="652"/>
      <c r="AS447" s="633"/>
      <c r="AT447" s="652"/>
      <c r="AU447" s="633"/>
      <c r="AV447" s="652"/>
      <c r="AW447" s="633"/>
      <c r="AX447" s="652"/>
      <c r="AY447" s="633"/>
      <c r="AZ447" s="652"/>
      <c r="BA447" s="633"/>
      <c r="BB447" s="652"/>
      <c r="BC447" s="633"/>
      <c r="BD447" s="652"/>
      <c r="BE447" s="633"/>
      <c r="BF447" s="652"/>
      <c r="BG447" s="633"/>
      <c r="BH447" s="652"/>
      <c r="BI447" s="633"/>
      <c r="BJ447" s="652"/>
      <c r="BK447" s="633"/>
      <c r="BL447" s="652"/>
      <c r="BM447" s="633"/>
      <c r="BN447" s="652"/>
      <c r="BO447" s="633"/>
      <c r="BP447" s="652"/>
      <c r="BQ447" s="633"/>
      <c r="BR447" s="652"/>
      <c r="BS447" s="633"/>
      <c r="BT447" s="652"/>
      <c r="BU447" s="633"/>
      <c r="BV447" s="652"/>
      <c r="BW447" s="633"/>
      <c r="BX447" s="652"/>
      <c r="BY447" s="633"/>
      <c r="BZ447" s="652"/>
    </row>
    <row r="448" spans="1:78">
      <c r="C448" s="2024"/>
      <c r="D448" s="2024"/>
      <c r="E448" s="2024"/>
      <c r="F448" s="2024"/>
      <c r="I448" s="240"/>
      <c r="J448" s="240"/>
      <c r="S448" s="633"/>
      <c r="T448" s="653"/>
      <c r="U448" s="633"/>
      <c r="V448" s="657"/>
      <c r="W448" s="655"/>
      <c r="X448" s="633"/>
      <c r="Y448" s="633"/>
      <c r="Z448" s="652"/>
      <c r="AA448" s="633"/>
      <c r="AB448" s="652"/>
      <c r="AC448" s="633"/>
      <c r="AD448" s="652"/>
      <c r="AE448" s="633"/>
      <c r="AF448" s="652"/>
      <c r="AG448" s="633"/>
      <c r="AH448" s="652"/>
      <c r="AI448" s="633"/>
      <c r="AJ448" s="652"/>
      <c r="AK448" s="633"/>
      <c r="AL448" s="652"/>
      <c r="AM448" s="633"/>
      <c r="AN448" s="652"/>
      <c r="AO448" s="633"/>
      <c r="AP448" s="652"/>
      <c r="AQ448" s="633"/>
      <c r="AR448" s="652"/>
      <c r="AS448" s="633"/>
      <c r="AT448" s="652"/>
      <c r="AU448" s="633"/>
      <c r="AV448" s="652"/>
      <c r="AW448" s="633"/>
      <c r="AX448" s="652"/>
      <c r="AY448" s="633"/>
      <c r="AZ448" s="652"/>
      <c r="BA448" s="633"/>
      <c r="BB448" s="652"/>
      <c r="BC448" s="633"/>
      <c r="BD448" s="652"/>
      <c r="BE448" s="633"/>
      <c r="BF448" s="652"/>
      <c r="BG448" s="633"/>
      <c r="BH448" s="652"/>
      <c r="BI448" s="633"/>
      <c r="BJ448" s="652"/>
      <c r="BK448" s="633"/>
      <c r="BL448" s="652"/>
      <c r="BM448" s="633"/>
      <c r="BN448" s="652"/>
      <c r="BO448" s="633"/>
      <c r="BP448" s="652"/>
      <c r="BQ448" s="633"/>
      <c r="BR448" s="652"/>
      <c r="BS448" s="633"/>
      <c r="BT448" s="652"/>
      <c r="BU448" s="633"/>
      <c r="BV448" s="652"/>
      <c r="BW448" s="633"/>
      <c r="BX448" s="652"/>
      <c r="BY448" s="633"/>
      <c r="BZ448" s="652"/>
    </row>
    <row r="449" spans="3:78">
      <c r="C449" s="2024"/>
      <c r="D449" s="2024"/>
      <c r="E449" s="2024"/>
      <c r="F449" s="2024"/>
      <c r="I449" s="240"/>
      <c r="J449" s="240"/>
      <c r="S449" s="633"/>
      <c r="T449" s="653"/>
      <c r="U449" s="633"/>
      <c r="V449" s="657"/>
      <c r="W449" s="655"/>
      <c r="X449" s="633"/>
      <c r="Y449" s="633"/>
      <c r="Z449" s="652"/>
      <c r="AA449" s="633"/>
      <c r="AB449" s="652"/>
      <c r="AC449" s="633"/>
      <c r="AD449" s="652"/>
      <c r="AE449" s="633"/>
      <c r="AF449" s="652"/>
      <c r="AG449" s="633"/>
      <c r="AH449" s="652"/>
      <c r="AI449" s="633"/>
      <c r="AJ449" s="652"/>
      <c r="AK449" s="633"/>
      <c r="AL449" s="652"/>
      <c r="AM449" s="633"/>
      <c r="AN449" s="652"/>
      <c r="AO449" s="633"/>
      <c r="AP449" s="652"/>
      <c r="AQ449" s="633"/>
      <c r="AR449" s="652"/>
      <c r="AS449" s="633"/>
      <c r="AT449" s="652"/>
      <c r="AU449" s="633"/>
      <c r="AV449" s="652"/>
      <c r="AW449" s="633"/>
      <c r="AX449" s="652"/>
      <c r="AY449" s="633"/>
      <c r="AZ449" s="652"/>
      <c r="BA449" s="633"/>
      <c r="BB449" s="652"/>
      <c r="BC449" s="633"/>
      <c r="BD449" s="652"/>
      <c r="BE449" s="633"/>
      <c r="BF449" s="652"/>
      <c r="BG449" s="633"/>
      <c r="BH449" s="652"/>
      <c r="BI449" s="633"/>
      <c r="BJ449" s="652"/>
      <c r="BK449" s="633"/>
      <c r="BL449" s="652"/>
      <c r="BM449" s="633"/>
      <c r="BN449" s="652"/>
      <c r="BO449" s="633"/>
      <c r="BP449" s="652"/>
      <c r="BQ449" s="633"/>
      <c r="BR449" s="652"/>
      <c r="BS449" s="633"/>
      <c r="BT449" s="652"/>
      <c r="BU449" s="633"/>
      <c r="BV449" s="652"/>
      <c r="BW449" s="633"/>
      <c r="BX449" s="652"/>
      <c r="BY449" s="633"/>
      <c r="BZ449" s="652"/>
    </row>
    <row r="450" spans="3:78">
      <c r="C450" s="2024"/>
      <c r="D450" s="2024"/>
      <c r="E450" s="2024"/>
      <c r="F450" s="2024"/>
      <c r="I450" s="240"/>
      <c r="J450" s="240"/>
      <c r="S450" s="633"/>
      <c r="T450" s="653"/>
      <c r="U450" s="633"/>
      <c r="V450" s="657"/>
      <c r="W450" s="655"/>
      <c r="X450" s="633"/>
      <c r="Y450" s="633"/>
      <c r="Z450" s="652"/>
      <c r="AA450" s="633"/>
      <c r="AB450" s="652"/>
      <c r="AC450" s="633"/>
      <c r="AD450" s="652"/>
      <c r="AE450" s="633"/>
      <c r="AF450" s="652"/>
      <c r="AG450" s="633"/>
      <c r="AH450" s="652"/>
      <c r="AI450" s="633"/>
      <c r="AJ450" s="652"/>
      <c r="AK450" s="633"/>
      <c r="AL450" s="652"/>
      <c r="AM450" s="633"/>
      <c r="AN450" s="652"/>
      <c r="AO450" s="633"/>
      <c r="AP450" s="652"/>
      <c r="AQ450" s="633"/>
      <c r="AR450" s="652"/>
      <c r="AS450" s="633"/>
      <c r="AT450" s="652"/>
      <c r="AU450" s="633"/>
      <c r="AV450" s="652"/>
      <c r="AW450" s="633"/>
      <c r="AX450" s="652"/>
      <c r="AY450" s="633"/>
      <c r="AZ450" s="652"/>
      <c r="BA450" s="633"/>
      <c r="BB450" s="652"/>
      <c r="BC450" s="633"/>
      <c r="BD450" s="652"/>
      <c r="BE450" s="633"/>
      <c r="BF450" s="652"/>
      <c r="BG450" s="633"/>
      <c r="BH450" s="652"/>
      <c r="BI450" s="633"/>
      <c r="BJ450" s="652"/>
      <c r="BK450" s="633"/>
      <c r="BL450" s="652"/>
      <c r="BM450" s="633"/>
      <c r="BN450" s="652"/>
      <c r="BO450" s="633"/>
      <c r="BP450" s="652"/>
      <c r="BQ450" s="633"/>
      <c r="BR450" s="652"/>
      <c r="BS450" s="633"/>
      <c r="BT450" s="652"/>
      <c r="BU450" s="633"/>
      <c r="BV450" s="652"/>
      <c r="BW450" s="633"/>
      <c r="BX450" s="652"/>
      <c r="BY450" s="633"/>
      <c r="BZ450" s="652"/>
    </row>
    <row r="451" spans="3:78">
      <c r="C451" s="2024"/>
      <c r="D451" s="2024"/>
      <c r="E451" s="2024"/>
      <c r="F451" s="2024"/>
      <c r="I451" s="240"/>
      <c r="J451" s="240"/>
      <c r="S451" s="633"/>
      <c r="T451" s="653"/>
      <c r="U451" s="633"/>
      <c r="V451" s="657"/>
      <c r="W451" s="655"/>
      <c r="X451" s="633"/>
      <c r="Y451" s="633"/>
      <c r="Z451" s="652"/>
      <c r="AA451" s="633"/>
      <c r="AB451" s="652"/>
      <c r="AC451" s="633"/>
      <c r="AD451" s="652"/>
      <c r="AE451" s="633"/>
      <c r="AF451" s="652"/>
      <c r="AG451" s="633"/>
      <c r="AH451" s="652"/>
      <c r="AI451" s="633"/>
      <c r="AJ451" s="652"/>
      <c r="AK451" s="633"/>
      <c r="AL451" s="652"/>
      <c r="AM451" s="633"/>
      <c r="AN451" s="652"/>
      <c r="AO451" s="633"/>
      <c r="AP451" s="652"/>
      <c r="AQ451" s="633"/>
      <c r="AR451" s="652"/>
      <c r="AS451" s="633"/>
      <c r="AT451" s="652"/>
      <c r="AU451" s="633"/>
      <c r="AV451" s="652"/>
      <c r="AW451" s="633"/>
      <c r="AX451" s="652"/>
      <c r="AY451" s="633"/>
      <c r="AZ451" s="652"/>
      <c r="BA451" s="633"/>
      <c r="BB451" s="652"/>
      <c r="BC451" s="633"/>
      <c r="BD451" s="652"/>
      <c r="BE451" s="633"/>
      <c r="BF451" s="652"/>
      <c r="BG451" s="633"/>
      <c r="BH451" s="652"/>
      <c r="BI451" s="633"/>
      <c r="BJ451" s="652"/>
      <c r="BK451" s="633"/>
      <c r="BL451" s="652"/>
      <c r="BM451" s="633"/>
      <c r="BN451" s="652"/>
      <c r="BO451" s="633"/>
      <c r="BP451" s="652"/>
      <c r="BQ451" s="633"/>
      <c r="BR451" s="652"/>
      <c r="BS451" s="633"/>
      <c r="BT451" s="652"/>
      <c r="BU451" s="633"/>
      <c r="BV451" s="652"/>
      <c r="BW451" s="633"/>
      <c r="BX451" s="652"/>
      <c r="BY451" s="633"/>
      <c r="BZ451" s="652"/>
    </row>
    <row r="452" spans="3:78">
      <c r="C452" s="2024"/>
      <c r="D452" s="2024"/>
      <c r="E452" s="2024"/>
      <c r="F452" s="2024"/>
      <c r="I452" s="240"/>
      <c r="J452" s="240"/>
      <c r="S452" s="633"/>
      <c r="T452" s="653"/>
      <c r="U452" s="633"/>
      <c r="V452" s="657"/>
      <c r="W452" s="655"/>
      <c r="X452" s="633"/>
      <c r="Y452" s="633"/>
      <c r="Z452" s="652"/>
      <c r="AA452" s="633"/>
      <c r="AB452" s="652"/>
      <c r="AC452" s="633"/>
      <c r="AD452" s="652"/>
      <c r="AE452" s="633"/>
      <c r="AF452" s="652"/>
      <c r="AG452" s="633"/>
      <c r="AH452" s="652"/>
      <c r="AI452" s="633"/>
      <c r="AJ452" s="652"/>
      <c r="AK452" s="633"/>
      <c r="AL452" s="652"/>
      <c r="AM452" s="633"/>
      <c r="AN452" s="652"/>
      <c r="AO452" s="633"/>
      <c r="AP452" s="652"/>
      <c r="AQ452" s="633"/>
      <c r="AR452" s="652"/>
      <c r="AS452" s="633"/>
      <c r="AT452" s="652"/>
      <c r="AU452" s="633"/>
      <c r="AV452" s="652"/>
      <c r="AW452" s="633"/>
      <c r="AX452" s="652"/>
      <c r="AY452" s="633"/>
      <c r="AZ452" s="652"/>
      <c r="BA452" s="633"/>
      <c r="BB452" s="652"/>
      <c r="BC452" s="633"/>
      <c r="BD452" s="652"/>
      <c r="BE452" s="633"/>
      <c r="BF452" s="652"/>
      <c r="BG452" s="633"/>
      <c r="BH452" s="652"/>
      <c r="BI452" s="633"/>
      <c r="BJ452" s="652"/>
      <c r="BK452" s="633"/>
      <c r="BL452" s="652"/>
      <c r="BM452" s="633"/>
      <c r="BN452" s="652"/>
      <c r="BO452" s="633"/>
      <c r="BP452" s="652"/>
      <c r="BQ452" s="633"/>
      <c r="BR452" s="652"/>
      <c r="BS452" s="633"/>
      <c r="BT452" s="652"/>
      <c r="BU452" s="633"/>
      <c r="BV452" s="652"/>
      <c r="BW452" s="633"/>
      <c r="BX452" s="652"/>
      <c r="BY452" s="633"/>
      <c r="BZ452" s="652"/>
    </row>
    <row r="453" spans="3:78">
      <c r="C453" s="2024"/>
      <c r="D453" s="2024"/>
      <c r="E453" s="2024"/>
      <c r="F453" s="2024"/>
      <c r="I453" s="240"/>
      <c r="J453" s="240"/>
      <c r="S453" s="633"/>
      <c r="T453" s="653"/>
      <c r="U453" s="633"/>
      <c r="V453" s="657"/>
      <c r="W453" s="655"/>
      <c r="X453" s="633"/>
      <c r="Y453" s="633"/>
      <c r="Z453" s="652"/>
      <c r="AA453" s="633"/>
      <c r="AB453" s="652"/>
      <c r="AC453" s="633"/>
      <c r="AD453" s="652"/>
      <c r="AE453" s="633"/>
      <c r="AF453" s="652"/>
      <c r="AG453" s="633"/>
      <c r="AH453" s="652"/>
      <c r="AI453" s="633"/>
      <c r="AJ453" s="652"/>
      <c r="AK453" s="633"/>
      <c r="AL453" s="652"/>
      <c r="AM453" s="633"/>
      <c r="AN453" s="652"/>
      <c r="AO453" s="633"/>
      <c r="AP453" s="652"/>
      <c r="AQ453" s="633"/>
      <c r="AR453" s="652"/>
      <c r="AS453" s="633"/>
      <c r="AT453" s="652"/>
      <c r="AU453" s="633"/>
      <c r="AV453" s="652"/>
      <c r="AW453" s="633"/>
      <c r="AX453" s="652"/>
      <c r="AY453" s="633"/>
      <c r="AZ453" s="652"/>
      <c r="BA453" s="633"/>
      <c r="BB453" s="652"/>
      <c r="BC453" s="633"/>
      <c r="BD453" s="652"/>
      <c r="BE453" s="633"/>
      <c r="BF453" s="652"/>
      <c r="BG453" s="633"/>
      <c r="BH453" s="652"/>
      <c r="BI453" s="633"/>
      <c r="BJ453" s="652"/>
      <c r="BK453" s="633"/>
      <c r="BL453" s="652"/>
      <c r="BM453" s="633"/>
      <c r="BN453" s="652"/>
      <c r="BO453" s="633"/>
      <c r="BP453" s="652"/>
      <c r="BQ453" s="633"/>
      <c r="BR453" s="652"/>
      <c r="BS453" s="633"/>
      <c r="BT453" s="652"/>
      <c r="BU453" s="633"/>
      <c r="BV453" s="652"/>
      <c r="BW453" s="633"/>
      <c r="BX453" s="652"/>
      <c r="BY453" s="633"/>
      <c r="BZ453" s="652"/>
    </row>
    <row r="454" spans="3:78">
      <c r="C454" s="2024"/>
      <c r="D454" s="2024"/>
      <c r="E454" s="2024"/>
      <c r="F454" s="2024"/>
      <c r="I454" s="240"/>
      <c r="J454" s="240"/>
      <c r="S454" s="633"/>
      <c r="T454" s="653"/>
      <c r="U454" s="633"/>
      <c r="V454" s="657"/>
      <c r="W454" s="655"/>
      <c r="X454" s="633"/>
      <c r="Y454" s="633"/>
      <c r="Z454" s="652"/>
      <c r="AA454" s="633"/>
      <c r="AB454" s="652"/>
      <c r="AC454" s="633"/>
      <c r="AD454" s="652"/>
      <c r="AE454" s="633"/>
      <c r="AF454" s="652"/>
      <c r="AG454" s="633"/>
      <c r="AH454" s="652"/>
      <c r="AI454" s="633"/>
      <c r="AJ454" s="652"/>
      <c r="AK454" s="633"/>
      <c r="AL454" s="652"/>
      <c r="AM454" s="633"/>
      <c r="AN454" s="652"/>
      <c r="AO454" s="633"/>
      <c r="AP454" s="652"/>
      <c r="AQ454" s="633"/>
      <c r="AR454" s="652"/>
      <c r="AS454" s="633"/>
      <c r="AT454" s="652"/>
      <c r="AU454" s="633"/>
      <c r="AV454" s="652"/>
      <c r="AW454" s="633"/>
      <c r="AX454" s="652"/>
      <c r="AY454" s="633"/>
      <c r="AZ454" s="652"/>
      <c r="BA454" s="633"/>
      <c r="BB454" s="652"/>
      <c r="BC454" s="633"/>
      <c r="BD454" s="652"/>
      <c r="BE454" s="633"/>
      <c r="BF454" s="652"/>
      <c r="BG454" s="633"/>
      <c r="BH454" s="652"/>
      <c r="BI454" s="633"/>
      <c r="BJ454" s="652"/>
      <c r="BK454" s="633"/>
      <c r="BL454" s="652"/>
      <c r="BM454" s="633"/>
      <c r="BN454" s="652"/>
      <c r="BO454" s="633"/>
      <c r="BP454" s="652"/>
      <c r="BQ454" s="633"/>
      <c r="BR454" s="652"/>
      <c r="BS454" s="633"/>
      <c r="BT454" s="652"/>
      <c r="BU454" s="633"/>
      <c r="BV454" s="652"/>
      <c r="BW454" s="633"/>
      <c r="BX454" s="652"/>
      <c r="BY454" s="633"/>
      <c r="BZ454" s="652"/>
    </row>
    <row r="455" spans="3:78">
      <c r="C455" s="2024"/>
      <c r="D455" s="2024"/>
      <c r="E455" s="2024"/>
      <c r="F455" s="2024"/>
      <c r="I455" s="240"/>
      <c r="J455" s="240"/>
      <c r="S455" s="633"/>
      <c r="T455" s="653"/>
      <c r="U455" s="633"/>
      <c r="V455" s="657"/>
      <c r="W455" s="655"/>
      <c r="X455" s="633"/>
      <c r="Y455" s="633"/>
      <c r="Z455" s="652"/>
      <c r="AA455" s="633"/>
      <c r="AB455" s="652"/>
      <c r="AC455" s="633"/>
      <c r="AD455" s="652"/>
      <c r="AE455" s="633"/>
      <c r="AF455" s="652"/>
      <c r="AG455" s="633"/>
      <c r="AH455" s="652"/>
      <c r="AI455" s="633"/>
      <c r="AJ455" s="652"/>
      <c r="AK455" s="633"/>
      <c r="AL455" s="652"/>
      <c r="AM455" s="633"/>
      <c r="AN455" s="652"/>
      <c r="AO455" s="633"/>
      <c r="AP455" s="652"/>
      <c r="AQ455" s="633"/>
      <c r="AR455" s="652"/>
      <c r="AS455" s="633"/>
      <c r="AT455" s="652"/>
      <c r="AU455" s="633"/>
      <c r="AV455" s="652"/>
      <c r="AW455" s="633"/>
      <c r="AX455" s="652"/>
      <c r="AY455" s="633"/>
      <c r="AZ455" s="652"/>
      <c r="BA455" s="633"/>
      <c r="BB455" s="652"/>
      <c r="BC455" s="633"/>
      <c r="BD455" s="652"/>
      <c r="BE455" s="633"/>
      <c r="BF455" s="652"/>
      <c r="BG455" s="633"/>
      <c r="BH455" s="652"/>
      <c r="BI455" s="633"/>
      <c r="BJ455" s="652"/>
      <c r="BK455" s="633"/>
      <c r="BL455" s="652"/>
      <c r="BM455" s="633"/>
      <c r="BN455" s="652"/>
      <c r="BO455" s="633"/>
      <c r="BP455" s="652"/>
      <c r="BQ455" s="633"/>
      <c r="BR455" s="652"/>
      <c r="BS455" s="633"/>
      <c r="BT455" s="652"/>
      <c r="BU455" s="633"/>
      <c r="BV455" s="652"/>
      <c r="BW455" s="633"/>
      <c r="BX455" s="652"/>
      <c r="BY455" s="633"/>
      <c r="BZ455" s="652"/>
    </row>
    <row r="456" spans="3:78">
      <c r="C456" s="2024"/>
      <c r="D456" s="2024"/>
      <c r="E456" s="2024"/>
      <c r="F456" s="2024"/>
      <c r="I456" s="240"/>
      <c r="J456" s="240"/>
      <c r="S456" s="633"/>
      <c r="T456" s="653"/>
      <c r="U456" s="633"/>
      <c r="V456" s="657"/>
      <c r="W456" s="655"/>
      <c r="X456" s="633"/>
      <c r="Y456" s="633"/>
      <c r="Z456" s="652"/>
      <c r="AA456" s="633"/>
      <c r="AB456" s="652"/>
      <c r="AC456" s="633"/>
      <c r="AD456" s="652"/>
      <c r="AE456" s="633"/>
      <c r="AF456" s="652"/>
      <c r="AG456" s="633"/>
      <c r="AH456" s="652"/>
      <c r="AI456" s="633"/>
      <c r="AJ456" s="652"/>
      <c r="AK456" s="633"/>
      <c r="AL456" s="652"/>
      <c r="AM456" s="633"/>
      <c r="AN456" s="652"/>
      <c r="AO456" s="633"/>
      <c r="AP456" s="652"/>
      <c r="AQ456" s="633"/>
      <c r="AR456" s="652"/>
      <c r="AS456" s="633"/>
      <c r="AT456" s="652"/>
      <c r="AU456" s="633"/>
      <c r="AV456" s="652"/>
      <c r="AW456" s="633"/>
      <c r="AX456" s="652"/>
      <c r="AY456" s="633"/>
      <c r="AZ456" s="652"/>
      <c r="BA456" s="633"/>
      <c r="BB456" s="652"/>
      <c r="BC456" s="633"/>
      <c r="BD456" s="652"/>
      <c r="BE456" s="633"/>
      <c r="BF456" s="652"/>
      <c r="BG456" s="633"/>
      <c r="BH456" s="652"/>
      <c r="BI456" s="633"/>
      <c r="BJ456" s="652"/>
      <c r="BK456" s="633"/>
      <c r="BL456" s="652"/>
      <c r="BM456" s="633"/>
      <c r="BN456" s="652"/>
      <c r="BO456" s="633"/>
      <c r="BP456" s="652"/>
      <c r="BQ456" s="633"/>
      <c r="BR456" s="652"/>
      <c r="BS456" s="633"/>
      <c r="BT456" s="652"/>
      <c r="BU456" s="633"/>
      <c r="BV456" s="652"/>
      <c r="BW456" s="633"/>
      <c r="BX456" s="652"/>
      <c r="BY456" s="633"/>
      <c r="BZ456" s="652"/>
    </row>
    <row r="457" spans="3:78">
      <c r="C457" s="2024"/>
      <c r="D457" s="2024"/>
      <c r="E457" s="2024"/>
      <c r="F457" s="2024"/>
      <c r="I457" s="240"/>
      <c r="J457" s="240"/>
      <c r="S457" s="633"/>
      <c r="T457" s="653"/>
      <c r="U457" s="633"/>
      <c r="V457" s="657"/>
      <c r="W457" s="655"/>
      <c r="X457" s="633"/>
      <c r="Y457" s="633"/>
      <c r="Z457" s="652"/>
      <c r="AA457" s="633"/>
      <c r="AB457" s="652"/>
      <c r="AC457" s="633"/>
      <c r="AD457" s="652"/>
      <c r="AE457" s="633"/>
      <c r="AF457" s="652"/>
      <c r="AG457" s="633"/>
      <c r="AH457" s="652"/>
      <c r="AI457" s="633"/>
      <c r="AJ457" s="652"/>
      <c r="AK457" s="633"/>
      <c r="AL457" s="652"/>
      <c r="AM457" s="633"/>
      <c r="AN457" s="652"/>
      <c r="AO457" s="633"/>
      <c r="AP457" s="652"/>
      <c r="AQ457" s="633"/>
      <c r="AR457" s="652"/>
      <c r="AS457" s="633"/>
      <c r="AT457" s="652"/>
      <c r="AU457" s="633"/>
      <c r="AV457" s="652"/>
      <c r="AW457" s="633"/>
      <c r="AX457" s="652"/>
      <c r="AY457" s="633"/>
      <c r="AZ457" s="652"/>
      <c r="BA457" s="633"/>
      <c r="BB457" s="652"/>
      <c r="BC457" s="633"/>
      <c r="BD457" s="652"/>
      <c r="BE457" s="633"/>
      <c r="BF457" s="652"/>
      <c r="BG457" s="633"/>
      <c r="BH457" s="652"/>
      <c r="BI457" s="633"/>
      <c r="BJ457" s="652"/>
      <c r="BK457" s="633"/>
      <c r="BL457" s="652"/>
      <c r="BM457" s="633"/>
      <c r="BN457" s="652"/>
      <c r="BO457" s="633"/>
      <c r="BP457" s="652"/>
      <c r="BQ457" s="633"/>
      <c r="BR457" s="652"/>
      <c r="BS457" s="633"/>
      <c r="BT457" s="652"/>
      <c r="BU457" s="633"/>
      <c r="BV457" s="652"/>
      <c r="BW457" s="633"/>
      <c r="BX457" s="652"/>
      <c r="BY457" s="633"/>
      <c r="BZ457" s="652"/>
    </row>
    <row r="458" spans="3:78">
      <c r="C458" s="2024"/>
      <c r="D458" s="2024"/>
      <c r="E458" s="2024"/>
      <c r="F458" s="2024"/>
      <c r="I458" s="240"/>
      <c r="J458" s="240"/>
      <c r="S458" s="633"/>
      <c r="T458" s="653"/>
      <c r="U458" s="633"/>
      <c r="V458" s="657"/>
      <c r="W458" s="655"/>
      <c r="X458" s="633"/>
      <c r="Y458" s="633"/>
      <c r="Z458" s="652"/>
      <c r="AA458" s="633"/>
      <c r="AB458" s="652"/>
      <c r="AC458" s="633"/>
      <c r="AD458" s="652"/>
      <c r="AE458" s="633"/>
      <c r="AF458" s="652"/>
      <c r="AG458" s="633"/>
      <c r="AH458" s="652"/>
      <c r="AI458" s="633"/>
      <c r="AJ458" s="652"/>
      <c r="AK458" s="633"/>
      <c r="AL458" s="652"/>
      <c r="AM458" s="633"/>
      <c r="AN458" s="652"/>
      <c r="AO458" s="633"/>
      <c r="AP458" s="652"/>
      <c r="AQ458" s="633"/>
      <c r="AR458" s="652"/>
      <c r="AS458" s="633"/>
      <c r="AT458" s="652"/>
      <c r="AU458" s="633"/>
      <c r="AV458" s="652"/>
      <c r="AW458" s="633"/>
      <c r="AX458" s="652"/>
      <c r="AY458" s="633"/>
      <c r="AZ458" s="652"/>
      <c r="BA458" s="633"/>
      <c r="BB458" s="652"/>
      <c r="BC458" s="633"/>
      <c r="BD458" s="652"/>
      <c r="BE458" s="633"/>
      <c r="BF458" s="652"/>
      <c r="BG458" s="633"/>
      <c r="BH458" s="652"/>
      <c r="BI458" s="633"/>
      <c r="BJ458" s="652"/>
      <c r="BK458" s="633"/>
      <c r="BL458" s="652"/>
      <c r="BM458" s="633"/>
      <c r="BN458" s="652"/>
      <c r="BO458" s="633"/>
      <c r="BP458" s="652"/>
      <c r="BQ458" s="633"/>
      <c r="BR458" s="652"/>
      <c r="BS458" s="633"/>
      <c r="BT458" s="652"/>
      <c r="BU458" s="633"/>
      <c r="BV458" s="652"/>
      <c r="BW458" s="633"/>
      <c r="BX458" s="652"/>
      <c r="BY458" s="633"/>
      <c r="BZ458" s="652"/>
    </row>
    <row r="459" spans="3:78">
      <c r="C459" s="2024"/>
      <c r="D459" s="2024"/>
      <c r="E459" s="2024"/>
      <c r="F459" s="2024"/>
      <c r="I459" s="240"/>
      <c r="J459" s="240"/>
      <c r="S459" s="633"/>
      <c r="T459" s="653"/>
      <c r="U459" s="633"/>
      <c r="V459" s="657"/>
      <c r="W459" s="655"/>
      <c r="X459" s="633"/>
      <c r="Y459" s="633"/>
      <c r="Z459" s="652"/>
      <c r="AA459" s="633"/>
      <c r="AB459" s="652"/>
      <c r="AC459" s="633"/>
      <c r="AD459" s="652"/>
      <c r="AE459" s="633"/>
      <c r="AF459" s="652"/>
      <c r="AG459" s="633"/>
      <c r="AH459" s="652"/>
      <c r="AI459" s="633"/>
      <c r="AJ459" s="652"/>
      <c r="AK459" s="633"/>
      <c r="AL459" s="652"/>
      <c r="AM459" s="633"/>
      <c r="AN459" s="652"/>
      <c r="AO459" s="633"/>
      <c r="AP459" s="652"/>
      <c r="AQ459" s="633"/>
      <c r="AR459" s="652"/>
      <c r="AS459" s="633"/>
      <c r="AT459" s="652"/>
      <c r="AU459" s="633"/>
      <c r="AV459" s="652"/>
      <c r="AW459" s="633"/>
      <c r="AX459" s="652"/>
      <c r="AY459" s="633"/>
      <c r="AZ459" s="652"/>
      <c r="BA459" s="633"/>
      <c r="BB459" s="652"/>
      <c r="BC459" s="633"/>
      <c r="BD459" s="652"/>
      <c r="BE459" s="633"/>
      <c r="BF459" s="652"/>
      <c r="BG459" s="633"/>
      <c r="BH459" s="652"/>
      <c r="BI459" s="633"/>
      <c r="BJ459" s="652"/>
      <c r="BK459" s="633"/>
      <c r="BL459" s="652"/>
      <c r="BM459" s="633"/>
      <c r="BN459" s="652"/>
      <c r="BO459" s="633"/>
      <c r="BP459" s="652"/>
      <c r="BQ459" s="633"/>
      <c r="BR459" s="652"/>
      <c r="BS459" s="633"/>
      <c r="BT459" s="652"/>
      <c r="BU459" s="633"/>
      <c r="BV459" s="652"/>
      <c r="BW459" s="633"/>
      <c r="BX459" s="652"/>
      <c r="BY459" s="633"/>
      <c r="BZ459" s="652"/>
    </row>
    <row r="460" spans="3:78">
      <c r="C460" s="2024"/>
      <c r="D460" s="2024"/>
      <c r="E460" s="2024"/>
      <c r="F460" s="2024"/>
      <c r="I460" s="240"/>
      <c r="J460" s="240"/>
      <c r="S460" s="633"/>
      <c r="T460" s="653"/>
      <c r="U460" s="633"/>
      <c r="V460" s="657"/>
      <c r="W460" s="655"/>
      <c r="X460" s="633"/>
      <c r="Y460" s="633"/>
      <c r="Z460" s="652"/>
      <c r="AA460" s="633"/>
      <c r="AB460" s="652"/>
      <c r="AC460" s="633"/>
      <c r="AD460" s="652"/>
      <c r="AE460" s="633"/>
      <c r="AF460" s="652"/>
      <c r="AG460" s="633"/>
      <c r="AH460" s="652"/>
      <c r="AI460" s="633"/>
      <c r="AJ460" s="652"/>
      <c r="AK460" s="633"/>
      <c r="AL460" s="652"/>
      <c r="AM460" s="633"/>
      <c r="AN460" s="652"/>
      <c r="AO460" s="633"/>
      <c r="AP460" s="652"/>
      <c r="AQ460" s="633"/>
      <c r="AR460" s="652"/>
      <c r="AS460" s="633"/>
      <c r="AT460" s="652"/>
      <c r="AU460" s="633"/>
      <c r="AV460" s="652"/>
      <c r="AW460" s="633"/>
      <c r="AX460" s="652"/>
      <c r="AY460" s="633"/>
      <c r="AZ460" s="652"/>
      <c r="BA460" s="633"/>
      <c r="BB460" s="652"/>
      <c r="BC460" s="633"/>
      <c r="BD460" s="652"/>
      <c r="BE460" s="633"/>
      <c r="BF460" s="652"/>
      <c r="BG460" s="633"/>
      <c r="BH460" s="652"/>
      <c r="BI460" s="633"/>
      <c r="BJ460" s="652"/>
      <c r="BK460" s="633"/>
      <c r="BL460" s="652"/>
      <c r="BM460" s="633"/>
      <c r="BN460" s="652"/>
      <c r="BO460" s="633"/>
      <c r="BP460" s="652"/>
      <c r="BQ460" s="633"/>
      <c r="BR460" s="652"/>
      <c r="BS460" s="633"/>
      <c r="BT460" s="652"/>
      <c r="BU460" s="633"/>
      <c r="BV460" s="652"/>
      <c r="BW460" s="633"/>
      <c r="BX460" s="652"/>
      <c r="BY460" s="633"/>
      <c r="BZ460" s="652"/>
    </row>
    <row r="461" spans="3:78">
      <c r="C461" s="2024"/>
      <c r="D461" s="2024"/>
      <c r="E461" s="2024"/>
      <c r="F461" s="2024"/>
      <c r="I461" s="240"/>
      <c r="J461" s="240"/>
      <c r="S461" s="633"/>
      <c r="T461" s="653"/>
      <c r="U461" s="633"/>
      <c r="V461" s="657"/>
      <c r="W461" s="655"/>
      <c r="X461" s="633"/>
      <c r="Y461" s="633"/>
      <c r="Z461" s="652"/>
      <c r="AA461" s="633"/>
      <c r="AB461" s="652"/>
      <c r="AC461" s="633"/>
      <c r="AD461" s="652"/>
      <c r="AE461" s="633"/>
      <c r="AF461" s="652"/>
      <c r="AG461" s="633"/>
      <c r="AH461" s="652"/>
      <c r="AI461" s="633"/>
      <c r="AJ461" s="652"/>
      <c r="AK461" s="633"/>
      <c r="AL461" s="652"/>
      <c r="AM461" s="633"/>
      <c r="AN461" s="652"/>
      <c r="AO461" s="633"/>
      <c r="AP461" s="652"/>
      <c r="AQ461" s="633"/>
      <c r="AR461" s="652"/>
      <c r="AS461" s="633"/>
      <c r="AT461" s="652"/>
      <c r="AU461" s="633"/>
      <c r="AV461" s="652"/>
      <c r="AW461" s="633"/>
      <c r="AX461" s="652"/>
      <c r="AY461" s="633"/>
      <c r="AZ461" s="652"/>
      <c r="BA461" s="633"/>
      <c r="BB461" s="652"/>
      <c r="BC461" s="633"/>
      <c r="BD461" s="652"/>
      <c r="BE461" s="633"/>
      <c r="BF461" s="652"/>
      <c r="BG461" s="633"/>
      <c r="BH461" s="652"/>
      <c r="BI461" s="633"/>
      <c r="BJ461" s="652"/>
      <c r="BK461" s="633"/>
      <c r="BL461" s="652"/>
      <c r="BM461" s="633"/>
      <c r="BN461" s="652"/>
      <c r="BO461" s="633"/>
      <c r="BP461" s="652"/>
      <c r="BQ461" s="633"/>
      <c r="BR461" s="652"/>
      <c r="BS461" s="633"/>
      <c r="BT461" s="652"/>
      <c r="BU461" s="633"/>
      <c r="BV461" s="652"/>
      <c r="BW461" s="633"/>
      <c r="BX461" s="652"/>
      <c r="BY461" s="633"/>
      <c r="BZ461" s="652"/>
    </row>
    <row r="462" spans="3:78">
      <c r="C462" s="2024"/>
      <c r="D462" s="2024"/>
      <c r="E462" s="2024"/>
      <c r="F462" s="2024"/>
      <c r="I462" s="240"/>
      <c r="J462" s="240"/>
      <c r="S462" s="633"/>
      <c r="T462" s="653"/>
      <c r="U462" s="633"/>
      <c r="V462" s="657"/>
      <c r="W462" s="655"/>
      <c r="X462" s="633"/>
      <c r="Y462" s="633"/>
      <c r="Z462" s="652"/>
      <c r="AA462" s="633"/>
      <c r="AB462" s="652"/>
      <c r="AC462" s="633"/>
      <c r="AD462" s="652"/>
      <c r="AE462" s="633"/>
      <c r="AF462" s="652"/>
      <c r="AG462" s="633"/>
      <c r="AH462" s="652"/>
      <c r="AI462" s="633"/>
      <c r="AJ462" s="652"/>
      <c r="AK462" s="633"/>
      <c r="AL462" s="652"/>
      <c r="AM462" s="633"/>
      <c r="AN462" s="652"/>
      <c r="AO462" s="633"/>
      <c r="AP462" s="652"/>
      <c r="AQ462" s="633"/>
      <c r="AR462" s="652"/>
      <c r="AS462" s="633"/>
      <c r="AT462" s="652"/>
      <c r="AU462" s="633"/>
      <c r="AV462" s="652"/>
      <c r="AW462" s="633"/>
      <c r="AX462" s="652"/>
      <c r="AY462" s="633"/>
      <c r="AZ462" s="652"/>
      <c r="BA462" s="633"/>
      <c r="BB462" s="652"/>
      <c r="BC462" s="633"/>
      <c r="BD462" s="652"/>
      <c r="BE462" s="633"/>
      <c r="BF462" s="652"/>
      <c r="BG462" s="633"/>
      <c r="BH462" s="652"/>
      <c r="BI462" s="633"/>
      <c r="BJ462" s="652"/>
      <c r="BK462" s="633"/>
      <c r="BL462" s="652"/>
      <c r="BM462" s="633"/>
      <c r="BN462" s="652"/>
      <c r="BO462" s="633"/>
      <c r="BP462" s="652"/>
      <c r="BQ462" s="633"/>
      <c r="BR462" s="652"/>
      <c r="BS462" s="633"/>
      <c r="BT462" s="652"/>
      <c r="BU462" s="633"/>
      <c r="BV462" s="652"/>
      <c r="BW462" s="633"/>
      <c r="BX462" s="652"/>
      <c r="BY462" s="633"/>
      <c r="BZ462" s="652"/>
    </row>
    <row r="463" spans="3:78">
      <c r="C463" s="2024"/>
      <c r="D463" s="2024"/>
      <c r="E463" s="2024"/>
      <c r="F463" s="2024"/>
      <c r="I463" s="240"/>
      <c r="J463" s="240"/>
      <c r="S463" s="633"/>
      <c r="T463" s="653"/>
      <c r="U463" s="633"/>
      <c r="V463" s="657"/>
      <c r="W463" s="655"/>
      <c r="X463" s="633"/>
      <c r="Y463" s="633"/>
      <c r="Z463" s="652"/>
      <c r="AA463" s="633"/>
      <c r="AB463" s="652"/>
      <c r="AC463" s="633"/>
      <c r="AD463" s="652"/>
      <c r="AE463" s="633"/>
      <c r="AF463" s="652"/>
      <c r="AG463" s="633"/>
      <c r="AH463" s="652"/>
      <c r="AI463" s="633"/>
      <c r="AJ463" s="652"/>
      <c r="AK463" s="633"/>
      <c r="AL463" s="652"/>
      <c r="AM463" s="633"/>
      <c r="AN463" s="652"/>
      <c r="AO463" s="633"/>
      <c r="AP463" s="652"/>
      <c r="AQ463" s="633"/>
      <c r="AR463" s="652"/>
      <c r="AS463" s="633"/>
      <c r="AT463" s="652"/>
      <c r="AU463" s="633"/>
      <c r="AV463" s="652"/>
      <c r="AW463" s="633"/>
      <c r="AX463" s="652"/>
      <c r="AY463" s="633"/>
      <c r="AZ463" s="652"/>
      <c r="BA463" s="633"/>
      <c r="BB463" s="652"/>
      <c r="BC463" s="633"/>
      <c r="BD463" s="652"/>
      <c r="BE463" s="633"/>
      <c r="BF463" s="652"/>
      <c r="BG463" s="633"/>
      <c r="BH463" s="652"/>
      <c r="BI463" s="633"/>
      <c r="BJ463" s="652"/>
      <c r="BK463" s="633"/>
      <c r="BL463" s="652"/>
      <c r="BM463" s="633"/>
      <c r="BN463" s="652"/>
      <c r="BO463" s="633"/>
      <c r="BP463" s="652"/>
      <c r="BQ463" s="633"/>
      <c r="BR463" s="652"/>
      <c r="BS463" s="633"/>
      <c r="BT463" s="652"/>
      <c r="BU463" s="633"/>
      <c r="BV463" s="652"/>
      <c r="BW463" s="633"/>
      <c r="BX463" s="652"/>
      <c r="BY463" s="633"/>
      <c r="BZ463" s="652"/>
    </row>
    <row r="464" spans="3:78">
      <c r="C464" s="2024"/>
      <c r="D464" s="2024"/>
      <c r="E464" s="2024"/>
      <c r="F464" s="2024"/>
      <c r="I464" s="240"/>
      <c r="J464" s="240"/>
      <c r="S464" s="633"/>
      <c r="T464" s="653"/>
      <c r="U464" s="633"/>
      <c r="V464" s="657"/>
      <c r="W464" s="655"/>
      <c r="X464" s="633"/>
      <c r="Y464" s="633"/>
      <c r="Z464" s="652"/>
      <c r="AA464" s="633"/>
      <c r="AB464" s="652"/>
      <c r="AC464" s="633"/>
      <c r="AD464" s="652"/>
      <c r="AE464" s="633"/>
      <c r="AF464" s="652"/>
      <c r="AG464" s="633"/>
      <c r="AH464" s="652"/>
      <c r="AI464" s="633"/>
      <c r="AJ464" s="652"/>
      <c r="AK464" s="633"/>
      <c r="AL464" s="652"/>
      <c r="AM464" s="633"/>
      <c r="AN464" s="652"/>
      <c r="AO464" s="633"/>
      <c r="AP464" s="652"/>
      <c r="AQ464" s="633"/>
      <c r="AR464" s="652"/>
      <c r="AS464" s="633"/>
      <c r="AT464" s="652"/>
      <c r="AU464" s="633"/>
      <c r="AV464" s="652"/>
      <c r="AW464" s="633"/>
      <c r="AX464" s="652"/>
      <c r="AY464" s="633"/>
      <c r="AZ464" s="652"/>
      <c r="BA464" s="633"/>
      <c r="BB464" s="652"/>
      <c r="BC464" s="633"/>
      <c r="BD464" s="652"/>
      <c r="BE464" s="633"/>
      <c r="BF464" s="652"/>
      <c r="BG464" s="633"/>
      <c r="BH464" s="652"/>
      <c r="BI464" s="633"/>
      <c r="BJ464" s="652"/>
      <c r="BK464" s="633"/>
      <c r="BL464" s="652"/>
      <c r="BM464" s="633"/>
      <c r="BN464" s="652"/>
      <c r="BO464" s="633"/>
      <c r="BP464" s="652"/>
      <c r="BQ464" s="633"/>
      <c r="BR464" s="652"/>
      <c r="BS464" s="633"/>
      <c r="BT464" s="652"/>
      <c r="BU464" s="633"/>
      <c r="BV464" s="652"/>
      <c r="BW464" s="633"/>
      <c r="BX464" s="652"/>
      <c r="BY464" s="633"/>
      <c r="BZ464" s="652"/>
    </row>
    <row r="465" spans="3:78">
      <c r="C465" s="2024"/>
      <c r="D465" s="2024"/>
      <c r="E465" s="2024"/>
      <c r="F465" s="2024"/>
      <c r="I465" s="240"/>
      <c r="J465" s="240"/>
      <c r="S465" s="633"/>
      <c r="T465" s="653"/>
      <c r="U465" s="633"/>
      <c r="V465" s="657"/>
      <c r="W465" s="655"/>
      <c r="X465" s="633"/>
      <c r="Y465" s="633"/>
      <c r="Z465" s="652"/>
      <c r="AA465" s="633"/>
      <c r="AB465" s="652"/>
      <c r="AC465" s="633"/>
      <c r="AD465" s="652"/>
      <c r="AE465" s="633"/>
      <c r="AF465" s="652"/>
      <c r="AG465" s="633"/>
      <c r="AH465" s="652"/>
      <c r="AI465" s="633"/>
      <c r="AJ465" s="652"/>
      <c r="AK465" s="633"/>
      <c r="AL465" s="652"/>
      <c r="AM465" s="633"/>
      <c r="AN465" s="652"/>
      <c r="AO465" s="633"/>
      <c r="AP465" s="652"/>
      <c r="AQ465" s="633"/>
      <c r="AR465" s="652"/>
      <c r="AS465" s="633"/>
      <c r="AT465" s="652"/>
      <c r="AU465" s="633"/>
      <c r="AV465" s="652"/>
      <c r="AW465" s="633"/>
      <c r="AX465" s="652"/>
      <c r="AY465" s="633"/>
      <c r="AZ465" s="652"/>
      <c r="BA465" s="633"/>
      <c r="BB465" s="652"/>
      <c r="BC465" s="633"/>
      <c r="BD465" s="652"/>
      <c r="BE465" s="633"/>
      <c r="BF465" s="652"/>
      <c r="BG465" s="633"/>
      <c r="BH465" s="652"/>
      <c r="BI465" s="633"/>
      <c r="BJ465" s="652"/>
      <c r="BK465" s="633"/>
      <c r="BL465" s="652"/>
      <c r="BM465" s="633"/>
      <c r="BN465" s="652"/>
      <c r="BO465" s="633"/>
      <c r="BP465" s="652"/>
      <c r="BQ465" s="633"/>
      <c r="BR465" s="652"/>
      <c r="BS465" s="633"/>
      <c r="BT465" s="652"/>
      <c r="BU465" s="633"/>
      <c r="BV465" s="652"/>
      <c r="BW465" s="633"/>
      <c r="BX465" s="652"/>
      <c r="BY465" s="633"/>
      <c r="BZ465" s="652"/>
    </row>
    <row r="466" spans="3:78">
      <c r="C466" s="2024"/>
      <c r="D466" s="2024"/>
      <c r="E466" s="2024"/>
      <c r="F466" s="2024"/>
      <c r="I466" s="240"/>
      <c r="J466" s="240"/>
      <c r="S466" s="633"/>
      <c r="T466" s="653"/>
      <c r="U466" s="633"/>
      <c r="V466" s="657"/>
      <c r="W466" s="655"/>
      <c r="X466" s="633"/>
      <c r="Y466" s="633"/>
      <c r="Z466" s="652"/>
      <c r="AA466" s="633"/>
      <c r="AB466" s="652"/>
      <c r="AC466" s="633"/>
      <c r="AD466" s="652"/>
      <c r="AE466" s="633"/>
      <c r="AF466" s="652"/>
      <c r="AG466" s="633"/>
      <c r="AH466" s="652"/>
      <c r="AI466" s="633"/>
      <c r="AJ466" s="652"/>
      <c r="AK466" s="633"/>
      <c r="AL466" s="652"/>
      <c r="AM466" s="633"/>
      <c r="AN466" s="652"/>
      <c r="AO466" s="633"/>
      <c r="AP466" s="652"/>
      <c r="AQ466" s="633"/>
      <c r="AR466" s="652"/>
      <c r="AS466" s="633"/>
      <c r="AT466" s="652"/>
      <c r="AU466" s="633"/>
      <c r="AV466" s="652"/>
      <c r="AW466" s="633"/>
      <c r="AX466" s="652"/>
      <c r="AY466" s="633"/>
      <c r="AZ466" s="652"/>
      <c r="BA466" s="633"/>
      <c r="BB466" s="652"/>
      <c r="BC466" s="633"/>
      <c r="BD466" s="652"/>
      <c r="BE466" s="633"/>
      <c r="BF466" s="652"/>
      <c r="BG466" s="633"/>
      <c r="BH466" s="652"/>
      <c r="BI466" s="633"/>
      <c r="BJ466" s="652"/>
      <c r="BK466" s="633"/>
      <c r="BL466" s="652"/>
      <c r="BM466" s="633"/>
      <c r="BN466" s="652"/>
      <c r="BO466" s="633"/>
      <c r="BP466" s="652"/>
      <c r="BQ466" s="633"/>
      <c r="BR466" s="652"/>
      <c r="BS466" s="633"/>
      <c r="BT466" s="652"/>
      <c r="BU466" s="633"/>
      <c r="BV466" s="652"/>
      <c r="BW466" s="633"/>
      <c r="BX466" s="652"/>
      <c r="BY466" s="633"/>
      <c r="BZ466" s="652"/>
    </row>
    <row r="467" spans="3:78">
      <c r="C467" s="2024"/>
      <c r="D467" s="2024"/>
      <c r="E467" s="2024"/>
      <c r="F467" s="2024"/>
      <c r="I467" s="240"/>
      <c r="J467" s="240"/>
      <c r="S467" s="633"/>
      <c r="T467" s="653"/>
      <c r="U467" s="633"/>
      <c r="V467" s="657"/>
      <c r="W467" s="655"/>
      <c r="X467" s="633"/>
      <c r="Y467" s="633"/>
      <c r="Z467" s="652"/>
      <c r="AA467" s="633"/>
      <c r="AB467" s="652"/>
      <c r="AC467" s="633"/>
      <c r="AD467" s="652"/>
      <c r="AE467" s="633"/>
      <c r="AF467" s="652"/>
      <c r="AG467" s="633"/>
      <c r="AH467" s="652"/>
      <c r="AI467" s="633"/>
      <c r="AJ467" s="652"/>
      <c r="AK467" s="633"/>
      <c r="AL467" s="652"/>
      <c r="AM467" s="633"/>
      <c r="AN467" s="652"/>
      <c r="AO467" s="633"/>
      <c r="AP467" s="652"/>
      <c r="AQ467" s="633"/>
      <c r="AR467" s="652"/>
      <c r="AS467" s="633"/>
      <c r="AT467" s="652"/>
      <c r="AU467" s="633"/>
      <c r="AV467" s="652"/>
      <c r="AW467" s="633"/>
      <c r="AX467" s="652"/>
      <c r="AY467" s="633"/>
      <c r="AZ467" s="652"/>
      <c r="BA467" s="633"/>
      <c r="BB467" s="652"/>
      <c r="BC467" s="633"/>
      <c r="BD467" s="652"/>
      <c r="BE467" s="633"/>
      <c r="BF467" s="652"/>
      <c r="BG467" s="633"/>
      <c r="BH467" s="652"/>
      <c r="BI467" s="633"/>
      <c r="BJ467" s="652"/>
      <c r="BK467" s="633"/>
      <c r="BL467" s="652"/>
      <c r="BM467" s="633"/>
      <c r="BN467" s="652"/>
      <c r="BO467" s="633"/>
      <c r="BP467" s="652"/>
      <c r="BQ467" s="633"/>
      <c r="BR467" s="652"/>
      <c r="BS467" s="633"/>
      <c r="BT467" s="652"/>
      <c r="BU467" s="633"/>
      <c r="BV467" s="652"/>
      <c r="BW467" s="633"/>
      <c r="BX467" s="652"/>
      <c r="BY467" s="633"/>
      <c r="BZ467" s="652"/>
    </row>
    <row r="468" spans="3:78">
      <c r="C468" s="2024"/>
      <c r="D468" s="2024"/>
      <c r="E468" s="2024"/>
      <c r="F468" s="2024"/>
      <c r="I468" s="240"/>
      <c r="J468" s="240"/>
      <c r="S468" s="633"/>
      <c r="T468" s="653"/>
      <c r="U468" s="633"/>
      <c r="V468" s="657"/>
      <c r="W468" s="655"/>
      <c r="X468" s="633"/>
      <c r="Y468" s="633"/>
      <c r="Z468" s="652"/>
      <c r="AA468" s="633"/>
      <c r="AB468" s="652"/>
      <c r="AC468" s="633"/>
      <c r="AD468" s="652"/>
      <c r="AE468" s="633"/>
      <c r="AF468" s="652"/>
      <c r="AG468" s="633"/>
      <c r="AH468" s="652"/>
      <c r="AI468" s="633"/>
      <c r="AJ468" s="652"/>
      <c r="AK468" s="633"/>
      <c r="AL468" s="652"/>
      <c r="AM468" s="633"/>
      <c r="AN468" s="652"/>
      <c r="AO468" s="633"/>
      <c r="AP468" s="652"/>
      <c r="AQ468" s="633"/>
      <c r="AR468" s="652"/>
      <c r="AS468" s="633"/>
      <c r="AT468" s="652"/>
      <c r="AU468" s="633"/>
      <c r="AV468" s="652"/>
      <c r="AW468" s="633"/>
      <c r="AX468" s="652"/>
      <c r="AY468" s="633"/>
      <c r="AZ468" s="652"/>
      <c r="BA468" s="633"/>
      <c r="BB468" s="652"/>
      <c r="BC468" s="633"/>
      <c r="BD468" s="652"/>
      <c r="BE468" s="633"/>
      <c r="BF468" s="652"/>
      <c r="BG468" s="633"/>
      <c r="BH468" s="652"/>
      <c r="BI468" s="633"/>
      <c r="BJ468" s="652"/>
      <c r="BK468" s="633"/>
      <c r="BL468" s="652"/>
      <c r="BM468" s="633"/>
      <c r="BN468" s="652"/>
      <c r="BO468" s="633"/>
      <c r="BP468" s="652"/>
      <c r="BQ468" s="633"/>
      <c r="BR468" s="652"/>
      <c r="BS468" s="633"/>
      <c r="BT468" s="652"/>
      <c r="BU468" s="633"/>
      <c r="BV468" s="652"/>
      <c r="BW468" s="633"/>
      <c r="BX468" s="652"/>
      <c r="BY468" s="633"/>
      <c r="BZ468" s="652"/>
    </row>
    <row r="469" spans="3:78">
      <c r="C469" s="2024"/>
      <c r="D469" s="2024"/>
      <c r="E469" s="2024"/>
      <c r="F469" s="2024"/>
      <c r="I469" s="240"/>
      <c r="J469" s="240"/>
      <c r="S469" s="633"/>
      <c r="T469" s="653"/>
      <c r="U469" s="633"/>
      <c r="V469" s="657"/>
      <c r="W469" s="655"/>
      <c r="X469" s="633"/>
      <c r="Y469" s="633"/>
      <c r="Z469" s="652"/>
      <c r="AA469" s="633"/>
      <c r="AB469" s="652"/>
      <c r="AC469" s="633"/>
      <c r="AD469" s="652"/>
      <c r="AE469" s="633"/>
      <c r="AF469" s="652"/>
      <c r="AG469" s="633"/>
      <c r="AH469" s="652"/>
      <c r="AI469" s="633"/>
      <c r="AJ469" s="652"/>
      <c r="AK469" s="633"/>
      <c r="AL469" s="652"/>
      <c r="AM469" s="633"/>
      <c r="AN469" s="652"/>
      <c r="AO469" s="633"/>
      <c r="AP469" s="652"/>
      <c r="AQ469" s="633"/>
      <c r="AR469" s="652"/>
      <c r="AS469" s="633"/>
      <c r="AT469" s="652"/>
      <c r="AU469" s="633"/>
      <c r="AV469" s="652"/>
      <c r="AW469" s="633"/>
      <c r="AX469" s="652"/>
      <c r="AY469" s="633"/>
      <c r="AZ469" s="652"/>
      <c r="BA469" s="633"/>
      <c r="BB469" s="652"/>
      <c r="BC469" s="633"/>
      <c r="BD469" s="652"/>
      <c r="BE469" s="633"/>
      <c r="BF469" s="652"/>
      <c r="BG469" s="633"/>
      <c r="BH469" s="652"/>
      <c r="BI469" s="633"/>
      <c r="BJ469" s="652"/>
      <c r="BK469" s="633"/>
      <c r="BL469" s="652"/>
      <c r="BM469" s="633"/>
      <c r="BN469" s="652"/>
      <c r="BO469" s="633"/>
      <c r="BP469" s="652"/>
      <c r="BQ469" s="633"/>
      <c r="BR469" s="652"/>
      <c r="BS469" s="633"/>
      <c r="BT469" s="652"/>
      <c r="BU469" s="633"/>
      <c r="BV469" s="652"/>
      <c r="BW469" s="633"/>
      <c r="BX469" s="652"/>
      <c r="BY469" s="633"/>
      <c r="BZ469" s="652"/>
    </row>
    <row r="470" spans="3:78">
      <c r="C470" s="2024"/>
      <c r="D470" s="2024"/>
      <c r="E470" s="2024"/>
      <c r="F470" s="2024"/>
      <c r="I470" s="240"/>
      <c r="J470" s="240"/>
      <c r="S470" s="633"/>
      <c r="T470" s="653"/>
      <c r="U470" s="633"/>
      <c r="V470" s="657"/>
      <c r="W470" s="655"/>
      <c r="X470" s="633"/>
      <c r="Y470" s="633"/>
      <c r="Z470" s="652"/>
      <c r="AA470" s="633"/>
      <c r="AB470" s="652"/>
      <c r="AC470" s="633"/>
      <c r="AD470" s="652"/>
      <c r="AE470" s="633"/>
      <c r="AF470" s="652"/>
      <c r="AG470" s="633"/>
      <c r="AH470" s="652"/>
      <c r="AI470" s="633"/>
      <c r="AJ470" s="652"/>
      <c r="AK470" s="633"/>
      <c r="AL470" s="652"/>
      <c r="AM470" s="633"/>
      <c r="AN470" s="652"/>
      <c r="AO470" s="633"/>
      <c r="AP470" s="652"/>
      <c r="AQ470" s="633"/>
      <c r="AR470" s="652"/>
      <c r="AS470" s="633"/>
      <c r="AT470" s="652"/>
      <c r="AU470" s="633"/>
      <c r="AV470" s="652"/>
      <c r="AW470" s="633"/>
      <c r="AX470" s="652"/>
      <c r="AY470" s="633"/>
      <c r="AZ470" s="652"/>
      <c r="BA470" s="633"/>
      <c r="BB470" s="652"/>
      <c r="BC470" s="633"/>
      <c r="BD470" s="652"/>
      <c r="BE470" s="633"/>
      <c r="BF470" s="652"/>
      <c r="BG470" s="633"/>
      <c r="BH470" s="652"/>
      <c r="BI470" s="633"/>
      <c r="BJ470" s="652"/>
      <c r="BK470" s="633"/>
      <c r="BL470" s="652"/>
      <c r="BM470" s="633"/>
      <c r="BN470" s="652"/>
      <c r="BO470" s="633"/>
      <c r="BP470" s="652"/>
      <c r="BQ470" s="633"/>
      <c r="BR470" s="652"/>
      <c r="BS470" s="633"/>
      <c r="BT470" s="652"/>
      <c r="BU470" s="633"/>
      <c r="BV470" s="652"/>
      <c r="BW470" s="633"/>
      <c r="BX470" s="652"/>
      <c r="BY470" s="633"/>
      <c r="BZ470" s="652"/>
    </row>
    <row r="471" spans="3:78">
      <c r="C471" s="2024"/>
      <c r="D471" s="2024"/>
      <c r="E471" s="2024"/>
      <c r="F471" s="2024"/>
      <c r="I471" s="240"/>
      <c r="J471" s="240"/>
      <c r="S471" s="633"/>
      <c r="T471" s="653"/>
      <c r="U471" s="633"/>
      <c r="V471" s="657"/>
      <c r="W471" s="655"/>
      <c r="X471" s="633"/>
      <c r="Y471" s="633"/>
      <c r="Z471" s="652"/>
      <c r="AA471" s="633"/>
      <c r="AB471" s="652"/>
      <c r="AC471" s="633"/>
      <c r="AD471" s="652"/>
      <c r="AE471" s="633"/>
      <c r="AF471" s="652"/>
      <c r="AG471" s="633"/>
      <c r="AH471" s="652"/>
      <c r="AI471" s="633"/>
      <c r="AJ471" s="652"/>
      <c r="AK471" s="633"/>
      <c r="AL471" s="652"/>
      <c r="AM471" s="633"/>
      <c r="AN471" s="652"/>
      <c r="AO471" s="633"/>
      <c r="AP471" s="652"/>
      <c r="AQ471" s="633"/>
      <c r="AR471" s="652"/>
      <c r="AS471" s="633"/>
      <c r="AT471" s="652"/>
      <c r="AU471" s="633"/>
      <c r="AV471" s="652"/>
      <c r="AW471" s="633"/>
      <c r="AX471" s="652"/>
      <c r="AY471" s="633"/>
      <c r="AZ471" s="652"/>
      <c r="BA471" s="633"/>
      <c r="BB471" s="652"/>
      <c r="BC471" s="633"/>
      <c r="BD471" s="652"/>
      <c r="BE471" s="633"/>
      <c r="BF471" s="652"/>
      <c r="BG471" s="633"/>
      <c r="BH471" s="652"/>
      <c r="BI471" s="633"/>
      <c r="BJ471" s="652"/>
      <c r="BK471" s="633"/>
      <c r="BL471" s="652"/>
      <c r="BM471" s="633"/>
      <c r="BN471" s="652"/>
      <c r="BO471" s="633"/>
      <c r="BP471" s="652"/>
      <c r="BQ471" s="633"/>
      <c r="BR471" s="652"/>
      <c r="BS471" s="633"/>
      <c r="BT471" s="652"/>
      <c r="BU471" s="633"/>
      <c r="BV471" s="652"/>
      <c r="BW471" s="633"/>
      <c r="BX471" s="652"/>
      <c r="BY471" s="633"/>
      <c r="BZ471" s="652"/>
    </row>
    <row r="472" spans="3:78">
      <c r="C472" s="2024"/>
      <c r="D472" s="2024"/>
      <c r="E472" s="2024"/>
      <c r="F472" s="2024"/>
      <c r="I472" s="240"/>
      <c r="J472" s="240"/>
      <c r="S472" s="633"/>
      <c r="T472" s="653"/>
      <c r="U472" s="633"/>
      <c r="V472" s="657"/>
      <c r="W472" s="655"/>
      <c r="X472" s="633"/>
      <c r="Y472" s="633"/>
      <c r="Z472" s="652"/>
      <c r="AA472" s="633"/>
      <c r="AB472" s="652"/>
      <c r="AC472" s="633"/>
      <c r="AD472" s="652"/>
      <c r="AE472" s="633"/>
      <c r="AF472" s="652"/>
      <c r="AG472" s="633"/>
      <c r="AH472" s="652"/>
      <c r="AI472" s="633"/>
      <c r="AJ472" s="652"/>
      <c r="AK472" s="633"/>
      <c r="AL472" s="652"/>
      <c r="AM472" s="633"/>
      <c r="AN472" s="652"/>
      <c r="AO472" s="633"/>
      <c r="AP472" s="652"/>
      <c r="AQ472" s="633"/>
      <c r="AR472" s="652"/>
      <c r="AS472" s="633"/>
      <c r="AT472" s="652"/>
      <c r="AU472" s="633"/>
      <c r="AV472" s="652"/>
      <c r="AW472" s="633"/>
      <c r="AX472" s="652"/>
      <c r="AY472" s="633"/>
      <c r="AZ472" s="652"/>
      <c r="BA472" s="633"/>
      <c r="BB472" s="652"/>
      <c r="BC472" s="633"/>
      <c r="BD472" s="652"/>
      <c r="BE472" s="633"/>
      <c r="BF472" s="652"/>
      <c r="BG472" s="633"/>
      <c r="BH472" s="652"/>
      <c r="BI472" s="633"/>
      <c r="BJ472" s="652"/>
      <c r="BK472" s="633"/>
      <c r="BL472" s="652"/>
      <c r="BM472" s="633"/>
      <c r="BN472" s="652"/>
      <c r="BO472" s="633"/>
      <c r="BP472" s="652"/>
      <c r="BQ472" s="633"/>
      <c r="BR472" s="652"/>
      <c r="BS472" s="633"/>
      <c r="BT472" s="652"/>
      <c r="BU472" s="633"/>
      <c r="BV472" s="652"/>
      <c r="BW472" s="633"/>
      <c r="BX472" s="652"/>
      <c r="BY472" s="633"/>
      <c r="BZ472" s="652"/>
    </row>
    <row r="473" spans="3:78">
      <c r="C473" s="2024"/>
      <c r="D473" s="2024"/>
      <c r="E473" s="2024"/>
      <c r="F473" s="2024"/>
      <c r="I473" s="240"/>
      <c r="J473" s="240"/>
      <c r="S473" s="633"/>
      <c r="T473" s="653"/>
      <c r="U473" s="633"/>
      <c r="V473" s="657"/>
      <c r="W473" s="655"/>
      <c r="X473" s="633"/>
      <c r="Y473" s="633"/>
      <c r="Z473" s="652"/>
      <c r="AA473" s="633"/>
      <c r="AB473" s="652"/>
      <c r="AC473" s="633"/>
      <c r="AD473" s="652"/>
      <c r="AE473" s="633"/>
      <c r="AF473" s="652"/>
      <c r="AG473" s="633"/>
      <c r="AH473" s="652"/>
      <c r="AI473" s="633"/>
      <c r="AJ473" s="652"/>
      <c r="AK473" s="633"/>
      <c r="AL473" s="652"/>
      <c r="AM473" s="633"/>
      <c r="AN473" s="652"/>
      <c r="AO473" s="633"/>
      <c r="AP473" s="652"/>
      <c r="AQ473" s="633"/>
      <c r="AR473" s="652"/>
      <c r="AS473" s="633"/>
      <c r="AT473" s="652"/>
      <c r="AU473" s="633"/>
      <c r="AV473" s="652"/>
      <c r="AW473" s="633"/>
      <c r="AX473" s="652"/>
      <c r="AY473" s="633"/>
      <c r="AZ473" s="652"/>
      <c r="BA473" s="633"/>
      <c r="BB473" s="652"/>
      <c r="BC473" s="633"/>
      <c r="BD473" s="652"/>
      <c r="BE473" s="633"/>
      <c r="BF473" s="652"/>
      <c r="BG473" s="633"/>
      <c r="BH473" s="652"/>
      <c r="BI473" s="633"/>
      <c r="BJ473" s="652"/>
      <c r="BK473" s="633"/>
      <c r="BL473" s="652"/>
      <c r="BM473" s="633"/>
      <c r="BN473" s="652"/>
      <c r="BO473" s="633"/>
      <c r="BP473" s="652"/>
      <c r="BQ473" s="633"/>
      <c r="BR473" s="652"/>
      <c r="BS473" s="633"/>
      <c r="BT473" s="652"/>
      <c r="BU473" s="633"/>
      <c r="BV473" s="652"/>
      <c r="BW473" s="633"/>
      <c r="BX473" s="652"/>
      <c r="BY473" s="633"/>
      <c r="BZ473" s="652"/>
    </row>
    <row r="474" spans="3:78">
      <c r="C474" s="2024"/>
      <c r="D474" s="2024"/>
      <c r="E474" s="2024"/>
      <c r="F474" s="2024"/>
      <c r="I474" s="240"/>
      <c r="J474" s="240"/>
      <c r="S474" s="633"/>
      <c r="T474" s="653"/>
      <c r="U474" s="633"/>
      <c r="V474" s="657"/>
      <c r="W474" s="655"/>
      <c r="X474" s="633"/>
      <c r="Y474" s="633"/>
      <c r="Z474" s="652"/>
      <c r="AA474" s="633"/>
      <c r="AB474" s="652"/>
      <c r="AC474" s="633"/>
      <c r="AD474" s="652"/>
      <c r="AE474" s="633"/>
      <c r="AF474" s="652"/>
      <c r="AG474" s="633"/>
      <c r="AH474" s="652"/>
      <c r="AI474" s="633"/>
      <c r="AJ474" s="652"/>
      <c r="AK474" s="633"/>
      <c r="AL474" s="652"/>
      <c r="AM474" s="633"/>
      <c r="AN474" s="652"/>
      <c r="AO474" s="633"/>
      <c r="AP474" s="652"/>
      <c r="AQ474" s="633"/>
      <c r="AR474" s="652"/>
      <c r="AS474" s="633"/>
      <c r="AT474" s="652"/>
      <c r="AU474" s="633"/>
      <c r="AV474" s="652"/>
      <c r="AW474" s="633"/>
      <c r="AX474" s="652"/>
      <c r="AY474" s="633"/>
      <c r="AZ474" s="652"/>
      <c r="BA474" s="633"/>
      <c r="BB474" s="652"/>
      <c r="BC474" s="633"/>
      <c r="BD474" s="652"/>
      <c r="BE474" s="633"/>
      <c r="BF474" s="652"/>
      <c r="BG474" s="633"/>
      <c r="BH474" s="652"/>
      <c r="BI474" s="633"/>
      <c r="BJ474" s="652"/>
      <c r="BK474" s="633"/>
      <c r="BL474" s="652"/>
      <c r="BM474" s="633"/>
      <c r="BN474" s="652"/>
      <c r="BO474" s="633"/>
      <c r="BP474" s="652"/>
      <c r="BQ474" s="633"/>
      <c r="BR474" s="652"/>
      <c r="BS474" s="633"/>
      <c r="BT474" s="652"/>
      <c r="BU474" s="633"/>
      <c r="BV474" s="652"/>
      <c r="BW474" s="633"/>
      <c r="BX474" s="652"/>
      <c r="BY474" s="633"/>
      <c r="BZ474" s="652"/>
    </row>
    <row r="475" spans="3:78">
      <c r="C475" s="2024"/>
      <c r="D475" s="2024"/>
      <c r="E475" s="2024"/>
      <c r="F475" s="2024"/>
      <c r="I475" s="240"/>
      <c r="J475" s="240"/>
      <c r="S475" s="633"/>
      <c r="T475" s="653"/>
      <c r="U475" s="633"/>
      <c r="V475" s="657"/>
      <c r="W475" s="655"/>
      <c r="X475" s="633"/>
      <c r="Y475" s="633"/>
      <c r="Z475" s="652"/>
      <c r="AA475" s="633"/>
      <c r="AB475" s="652"/>
      <c r="AC475" s="633"/>
      <c r="AD475" s="652"/>
      <c r="AE475" s="633"/>
      <c r="AF475" s="652"/>
      <c r="AG475" s="633"/>
      <c r="AH475" s="652"/>
      <c r="AI475" s="633"/>
      <c r="AJ475" s="652"/>
      <c r="AK475" s="633"/>
      <c r="AL475" s="652"/>
      <c r="AM475" s="633"/>
      <c r="AN475" s="652"/>
      <c r="AO475" s="633"/>
      <c r="AP475" s="652"/>
      <c r="AQ475" s="633"/>
      <c r="AR475" s="652"/>
      <c r="AS475" s="633"/>
      <c r="AT475" s="652"/>
      <c r="AU475" s="633"/>
      <c r="AV475" s="652"/>
      <c r="AW475" s="633"/>
      <c r="AX475" s="652"/>
      <c r="AY475" s="633"/>
      <c r="AZ475" s="652"/>
      <c r="BA475" s="633"/>
      <c r="BB475" s="652"/>
      <c r="BC475" s="633"/>
      <c r="BD475" s="652"/>
      <c r="BE475" s="633"/>
      <c r="BF475" s="652"/>
      <c r="BG475" s="633"/>
      <c r="BH475" s="652"/>
      <c r="BI475" s="633"/>
      <c r="BJ475" s="652"/>
      <c r="BK475" s="633"/>
      <c r="BL475" s="652"/>
      <c r="BM475" s="633"/>
      <c r="BN475" s="652"/>
      <c r="BO475" s="633"/>
      <c r="BP475" s="652"/>
      <c r="BQ475" s="633"/>
      <c r="BR475" s="652"/>
      <c r="BS475" s="633"/>
      <c r="BT475" s="652"/>
      <c r="BU475" s="633"/>
      <c r="BV475" s="652"/>
      <c r="BW475" s="633"/>
      <c r="BX475" s="652"/>
      <c r="BY475" s="633"/>
      <c r="BZ475" s="652"/>
    </row>
    <row r="476" spans="3:78">
      <c r="C476" s="2024"/>
      <c r="D476" s="2024"/>
      <c r="E476" s="2024"/>
      <c r="F476" s="2024"/>
      <c r="I476" s="240"/>
      <c r="J476" s="240"/>
      <c r="S476" s="633"/>
      <c r="T476" s="653"/>
      <c r="U476" s="633"/>
      <c r="V476" s="657"/>
      <c r="W476" s="655"/>
      <c r="X476" s="633"/>
      <c r="Y476" s="633"/>
      <c r="Z476" s="652"/>
      <c r="AA476" s="633"/>
      <c r="AB476" s="652"/>
      <c r="AC476" s="633"/>
      <c r="AD476" s="652"/>
      <c r="AE476" s="633"/>
      <c r="AF476" s="652"/>
      <c r="AG476" s="633"/>
      <c r="AH476" s="652"/>
      <c r="AI476" s="633"/>
      <c r="AJ476" s="652"/>
      <c r="AK476" s="633"/>
      <c r="AL476" s="652"/>
      <c r="AM476" s="633"/>
      <c r="AN476" s="652"/>
      <c r="AO476" s="633"/>
      <c r="AP476" s="652"/>
      <c r="AQ476" s="633"/>
      <c r="AR476" s="652"/>
      <c r="AS476" s="633"/>
      <c r="AT476" s="652"/>
      <c r="AU476" s="633"/>
      <c r="AV476" s="652"/>
      <c r="AW476" s="633"/>
      <c r="AX476" s="652"/>
      <c r="AY476" s="633"/>
      <c r="AZ476" s="652"/>
      <c r="BA476" s="633"/>
      <c r="BB476" s="652"/>
      <c r="BC476" s="633"/>
      <c r="BD476" s="652"/>
      <c r="BE476" s="633"/>
      <c r="BF476" s="652"/>
      <c r="BG476" s="633"/>
      <c r="BH476" s="652"/>
      <c r="BI476" s="633"/>
      <c r="BJ476" s="652"/>
      <c r="BK476" s="633"/>
      <c r="BL476" s="652"/>
      <c r="BM476" s="633"/>
      <c r="BN476" s="652"/>
      <c r="BO476" s="633"/>
      <c r="BP476" s="652"/>
      <c r="BQ476" s="633"/>
      <c r="BR476" s="652"/>
      <c r="BS476" s="633"/>
      <c r="BT476" s="652"/>
      <c r="BU476" s="633"/>
      <c r="BV476" s="652"/>
      <c r="BW476" s="633"/>
      <c r="BX476" s="652"/>
      <c r="BY476" s="633"/>
      <c r="BZ476" s="652"/>
    </row>
    <row r="477" spans="3:78">
      <c r="C477" s="2024"/>
      <c r="D477" s="2024"/>
      <c r="E477" s="2024"/>
      <c r="F477" s="2024"/>
      <c r="I477" s="240"/>
      <c r="J477" s="240"/>
      <c r="S477" s="633"/>
      <c r="T477" s="653"/>
      <c r="U477" s="633"/>
      <c r="V477" s="657"/>
      <c r="W477" s="655"/>
      <c r="X477" s="633"/>
      <c r="Y477" s="633"/>
      <c r="Z477" s="652"/>
      <c r="AA477" s="633"/>
      <c r="AB477" s="652"/>
      <c r="AC477" s="633"/>
      <c r="AD477" s="652"/>
      <c r="AE477" s="633"/>
      <c r="AF477" s="652"/>
      <c r="AG477" s="633"/>
      <c r="AH477" s="652"/>
      <c r="AI477" s="633"/>
      <c r="AJ477" s="652"/>
      <c r="AK477" s="633"/>
      <c r="AL477" s="652"/>
      <c r="AM477" s="633"/>
      <c r="AN477" s="652"/>
      <c r="AO477" s="633"/>
      <c r="AP477" s="652"/>
      <c r="AQ477" s="633"/>
      <c r="AR477" s="652"/>
      <c r="AS477" s="633"/>
      <c r="AT477" s="652"/>
      <c r="AU477" s="633"/>
      <c r="AV477" s="652"/>
      <c r="AW477" s="633"/>
      <c r="AX477" s="652"/>
      <c r="AY477" s="633"/>
      <c r="AZ477" s="652"/>
      <c r="BA477" s="633"/>
      <c r="BB477" s="652"/>
      <c r="BC477" s="633"/>
      <c r="BD477" s="652"/>
      <c r="BE477" s="633"/>
      <c r="BF477" s="652"/>
      <c r="BG477" s="633"/>
      <c r="BH477" s="652"/>
      <c r="BI477" s="633"/>
      <c r="BJ477" s="652"/>
      <c r="BK477" s="633"/>
      <c r="BL477" s="652"/>
      <c r="BM477" s="633"/>
      <c r="BN477" s="652"/>
      <c r="BO477" s="633"/>
      <c r="BP477" s="652"/>
      <c r="BQ477" s="633"/>
      <c r="BR477" s="652"/>
      <c r="BS477" s="633"/>
      <c r="BT477" s="652"/>
      <c r="BU477" s="633"/>
      <c r="BV477" s="652"/>
      <c r="BW477" s="633"/>
      <c r="BX477" s="652"/>
      <c r="BY477" s="633"/>
      <c r="BZ477" s="652"/>
    </row>
    <row r="478" spans="3:78">
      <c r="C478" s="2024"/>
      <c r="D478" s="2024"/>
      <c r="E478" s="2024"/>
      <c r="F478" s="2024"/>
      <c r="I478" s="240"/>
      <c r="J478" s="240"/>
      <c r="S478" s="633"/>
      <c r="T478" s="653"/>
      <c r="U478" s="633"/>
      <c r="V478" s="657"/>
      <c r="W478" s="655"/>
      <c r="X478" s="633"/>
      <c r="Y478" s="633"/>
      <c r="Z478" s="652"/>
      <c r="AA478" s="633"/>
      <c r="AB478" s="652"/>
      <c r="AC478" s="633"/>
      <c r="AD478" s="652"/>
      <c r="AE478" s="633"/>
      <c r="AF478" s="652"/>
      <c r="AG478" s="633"/>
      <c r="AH478" s="652"/>
      <c r="AI478" s="633"/>
      <c r="AJ478" s="652"/>
      <c r="AK478" s="633"/>
      <c r="AL478" s="652"/>
      <c r="AM478" s="633"/>
      <c r="AN478" s="652"/>
      <c r="AO478" s="633"/>
      <c r="AP478" s="652"/>
      <c r="AQ478" s="633"/>
      <c r="AR478" s="652"/>
      <c r="AS478" s="633"/>
      <c r="AT478" s="652"/>
      <c r="AU478" s="633"/>
      <c r="AV478" s="652"/>
      <c r="AW478" s="633"/>
      <c r="AX478" s="652"/>
      <c r="AY478" s="633"/>
      <c r="AZ478" s="652"/>
      <c r="BA478" s="633"/>
      <c r="BB478" s="652"/>
      <c r="BC478" s="633"/>
      <c r="BD478" s="652"/>
      <c r="BE478" s="633"/>
      <c r="BF478" s="652"/>
      <c r="BG478" s="633"/>
      <c r="BH478" s="652"/>
      <c r="BI478" s="633"/>
      <c r="BJ478" s="652"/>
      <c r="BK478" s="633"/>
      <c r="BL478" s="652"/>
      <c r="BM478" s="633"/>
      <c r="BN478" s="652"/>
      <c r="BO478" s="633"/>
      <c r="BP478" s="652"/>
      <c r="BQ478" s="633"/>
      <c r="BR478" s="652"/>
      <c r="BS478" s="633"/>
      <c r="BT478" s="652"/>
      <c r="BU478" s="633"/>
      <c r="BV478" s="652"/>
      <c r="BW478" s="633"/>
      <c r="BX478" s="652"/>
      <c r="BY478" s="633"/>
      <c r="BZ478" s="652"/>
    </row>
    <row r="479" spans="3:78">
      <c r="C479" s="2024"/>
      <c r="D479" s="2024"/>
      <c r="E479" s="2024"/>
      <c r="F479" s="2024"/>
      <c r="I479" s="240"/>
      <c r="J479" s="240"/>
      <c r="S479" s="633"/>
      <c r="T479" s="653"/>
      <c r="U479" s="633"/>
      <c r="V479" s="657"/>
      <c r="W479" s="655"/>
      <c r="X479" s="633"/>
      <c r="Y479" s="633"/>
      <c r="Z479" s="652"/>
      <c r="AA479" s="633"/>
      <c r="AB479" s="652"/>
      <c r="AC479" s="633"/>
      <c r="AD479" s="652"/>
      <c r="AE479" s="633"/>
      <c r="AF479" s="652"/>
      <c r="AG479" s="633"/>
      <c r="AH479" s="652"/>
      <c r="AI479" s="633"/>
      <c r="AJ479" s="652"/>
      <c r="AK479" s="633"/>
      <c r="AL479" s="652"/>
      <c r="AM479" s="633"/>
      <c r="AN479" s="652"/>
      <c r="AO479" s="633"/>
      <c r="AP479" s="652"/>
      <c r="AQ479" s="633"/>
      <c r="AR479" s="652"/>
      <c r="AS479" s="633"/>
      <c r="AT479" s="652"/>
      <c r="AU479" s="633"/>
      <c r="AV479" s="652"/>
      <c r="AW479" s="633"/>
      <c r="AX479" s="652"/>
      <c r="AY479" s="633"/>
      <c r="AZ479" s="652"/>
      <c r="BA479" s="633"/>
      <c r="BB479" s="652"/>
      <c r="BC479" s="633"/>
      <c r="BD479" s="652"/>
      <c r="BE479" s="633"/>
      <c r="BF479" s="652"/>
      <c r="BG479" s="633"/>
      <c r="BH479" s="652"/>
      <c r="BI479" s="633"/>
      <c r="BJ479" s="652"/>
      <c r="BK479" s="633"/>
      <c r="BL479" s="652"/>
      <c r="BM479" s="633"/>
      <c r="BN479" s="652"/>
      <c r="BO479" s="633"/>
      <c r="BP479" s="652"/>
      <c r="BQ479" s="633"/>
      <c r="BR479" s="652"/>
      <c r="BS479" s="633"/>
      <c r="BT479" s="652"/>
      <c r="BU479" s="633"/>
      <c r="BV479" s="652"/>
      <c r="BW479" s="633"/>
      <c r="BX479" s="652"/>
      <c r="BY479" s="633"/>
      <c r="BZ479" s="652"/>
    </row>
    <row r="480" spans="3:78">
      <c r="C480" s="2024"/>
      <c r="D480" s="2024"/>
      <c r="E480" s="2024"/>
      <c r="F480" s="2024"/>
      <c r="I480" s="240"/>
      <c r="J480" s="240"/>
      <c r="S480" s="633"/>
      <c r="T480" s="653"/>
      <c r="U480" s="633"/>
      <c r="V480" s="657"/>
      <c r="W480" s="655"/>
      <c r="X480" s="633"/>
      <c r="Y480" s="633"/>
      <c r="Z480" s="652"/>
      <c r="AA480" s="633"/>
      <c r="AB480" s="652"/>
      <c r="AC480" s="633"/>
      <c r="AD480" s="652"/>
      <c r="AE480" s="633"/>
      <c r="AF480" s="652"/>
      <c r="AG480" s="633"/>
      <c r="AH480" s="652"/>
      <c r="AI480" s="633"/>
      <c r="AJ480" s="652"/>
      <c r="AK480" s="633"/>
      <c r="AL480" s="652"/>
      <c r="AM480" s="633"/>
      <c r="AN480" s="652"/>
      <c r="AO480" s="633"/>
      <c r="AP480" s="652"/>
      <c r="AQ480" s="633"/>
      <c r="AR480" s="652"/>
      <c r="AS480" s="633"/>
      <c r="AT480" s="652"/>
      <c r="AU480" s="633"/>
      <c r="AV480" s="652"/>
      <c r="AW480" s="633"/>
      <c r="AX480" s="652"/>
      <c r="AY480" s="633"/>
      <c r="AZ480" s="652"/>
      <c r="BA480" s="633"/>
      <c r="BB480" s="652"/>
      <c r="BC480" s="633"/>
      <c r="BD480" s="652"/>
      <c r="BE480" s="633"/>
      <c r="BF480" s="652"/>
      <c r="BG480" s="633"/>
      <c r="BH480" s="652"/>
      <c r="BI480" s="633"/>
      <c r="BJ480" s="652"/>
      <c r="BK480" s="633"/>
      <c r="BL480" s="652"/>
      <c r="BM480" s="633"/>
      <c r="BN480" s="652"/>
      <c r="BO480" s="633"/>
      <c r="BP480" s="652"/>
      <c r="BQ480" s="633"/>
      <c r="BR480" s="652"/>
      <c r="BS480" s="633"/>
      <c r="BT480" s="652"/>
      <c r="BU480" s="633"/>
      <c r="BV480" s="652"/>
      <c r="BW480" s="633"/>
      <c r="BX480" s="652"/>
      <c r="BY480" s="633"/>
      <c r="BZ480" s="652"/>
    </row>
    <row r="481" spans="3:78">
      <c r="C481" s="2024"/>
      <c r="D481" s="2024"/>
      <c r="E481" s="2024"/>
      <c r="F481" s="2024"/>
      <c r="I481" s="240"/>
      <c r="J481" s="240"/>
      <c r="S481" s="633"/>
      <c r="T481" s="653"/>
      <c r="U481" s="633"/>
      <c r="V481" s="657"/>
      <c r="W481" s="655"/>
      <c r="X481" s="633"/>
      <c r="Y481" s="633"/>
      <c r="Z481" s="652"/>
      <c r="AA481" s="633"/>
      <c r="AB481" s="652"/>
      <c r="AC481" s="633"/>
      <c r="AD481" s="652"/>
      <c r="AE481" s="633"/>
      <c r="AF481" s="652"/>
      <c r="AG481" s="633"/>
      <c r="AH481" s="652"/>
      <c r="AI481" s="633"/>
      <c r="AJ481" s="652"/>
      <c r="AK481" s="633"/>
      <c r="AL481" s="652"/>
      <c r="AM481" s="633"/>
      <c r="AN481" s="652"/>
      <c r="AO481" s="633"/>
      <c r="AP481" s="652"/>
      <c r="AQ481" s="633"/>
      <c r="AR481" s="652"/>
      <c r="AS481" s="633"/>
      <c r="AT481" s="652"/>
      <c r="AU481" s="633"/>
      <c r="AV481" s="652"/>
      <c r="AW481" s="633"/>
      <c r="AX481" s="652"/>
      <c r="AY481" s="633"/>
      <c r="AZ481" s="652"/>
      <c r="BA481" s="633"/>
      <c r="BB481" s="652"/>
      <c r="BC481" s="633"/>
      <c r="BD481" s="652"/>
      <c r="BE481" s="633"/>
      <c r="BF481" s="652"/>
      <c r="BG481" s="633"/>
      <c r="BH481" s="652"/>
      <c r="BI481" s="633"/>
      <c r="BJ481" s="652"/>
      <c r="BK481" s="633"/>
      <c r="BL481" s="652"/>
      <c r="BM481" s="633"/>
      <c r="BN481" s="652"/>
      <c r="BO481" s="633"/>
      <c r="BP481" s="652"/>
      <c r="BQ481" s="633"/>
      <c r="BR481" s="652"/>
      <c r="BS481" s="633"/>
      <c r="BT481" s="652"/>
      <c r="BU481" s="633"/>
      <c r="BV481" s="652"/>
      <c r="BW481" s="633"/>
      <c r="BX481" s="652"/>
      <c r="BY481" s="633"/>
      <c r="BZ481" s="652"/>
    </row>
    <row r="482" spans="3:78">
      <c r="C482" s="2024"/>
      <c r="D482" s="2024"/>
      <c r="E482" s="2024"/>
      <c r="F482" s="2024"/>
      <c r="I482" s="240"/>
      <c r="J482" s="240"/>
      <c r="S482" s="633"/>
      <c r="T482" s="653"/>
      <c r="U482" s="633"/>
      <c r="V482" s="657"/>
      <c r="W482" s="655"/>
      <c r="X482" s="633"/>
      <c r="Y482" s="633"/>
      <c r="Z482" s="652"/>
      <c r="AA482" s="633"/>
      <c r="AB482" s="652"/>
      <c r="AC482" s="633"/>
      <c r="AD482" s="652"/>
      <c r="AE482" s="633"/>
      <c r="AF482" s="652"/>
      <c r="AG482" s="633"/>
      <c r="AH482" s="652"/>
      <c r="AI482" s="633"/>
      <c r="AJ482" s="652"/>
      <c r="AK482" s="633"/>
      <c r="AL482" s="652"/>
      <c r="AM482" s="633"/>
      <c r="AN482" s="652"/>
      <c r="AO482" s="633"/>
      <c r="AP482" s="652"/>
      <c r="AQ482" s="633"/>
      <c r="AR482" s="652"/>
      <c r="AS482" s="633"/>
      <c r="AT482" s="652"/>
      <c r="AU482" s="633"/>
      <c r="AV482" s="652"/>
      <c r="AW482" s="633"/>
      <c r="AX482" s="652"/>
      <c r="AY482" s="633"/>
      <c r="AZ482" s="652"/>
      <c r="BA482" s="633"/>
      <c r="BB482" s="652"/>
      <c r="BC482" s="633"/>
      <c r="BD482" s="652"/>
      <c r="BE482" s="633"/>
      <c r="BF482" s="652"/>
      <c r="BG482" s="633"/>
      <c r="BH482" s="652"/>
      <c r="BI482" s="633"/>
      <c r="BJ482" s="652"/>
      <c r="BK482" s="633"/>
      <c r="BL482" s="652"/>
      <c r="BM482" s="633"/>
      <c r="BN482" s="652"/>
      <c r="BO482" s="633"/>
      <c r="BP482" s="652"/>
      <c r="BQ482" s="633"/>
      <c r="BR482" s="652"/>
      <c r="BS482" s="633"/>
      <c r="BT482" s="652"/>
      <c r="BU482" s="633"/>
      <c r="BV482" s="652"/>
      <c r="BW482" s="633"/>
      <c r="BX482" s="652"/>
      <c r="BY482" s="633"/>
      <c r="BZ482" s="652"/>
    </row>
    <row r="483" spans="3:78">
      <c r="C483" s="2024"/>
      <c r="D483" s="2024"/>
      <c r="E483" s="2024"/>
      <c r="F483" s="2024"/>
      <c r="I483" s="240"/>
      <c r="J483" s="240"/>
      <c r="S483" s="633"/>
      <c r="T483" s="653"/>
      <c r="U483" s="633"/>
      <c r="V483" s="657"/>
      <c r="W483" s="655"/>
      <c r="X483" s="633"/>
      <c r="Y483" s="633"/>
      <c r="Z483" s="652"/>
      <c r="AA483" s="633"/>
      <c r="AB483" s="652"/>
      <c r="AC483" s="633"/>
      <c r="AD483" s="652"/>
      <c r="AE483" s="633"/>
      <c r="AF483" s="652"/>
      <c r="AG483" s="633"/>
      <c r="AH483" s="652"/>
      <c r="AI483" s="633"/>
      <c r="AJ483" s="652"/>
      <c r="AK483" s="633"/>
      <c r="AL483" s="652"/>
      <c r="AM483" s="633"/>
      <c r="AN483" s="652"/>
      <c r="AO483" s="633"/>
      <c r="AP483" s="652"/>
      <c r="AQ483" s="633"/>
      <c r="AR483" s="652"/>
      <c r="AS483" s="633"/>
      <c r="AT483" s="652"/>
      <c r="AU483" s="633"/>
      <c r="AV483" s="652"/>
      <c r="AW483" s="633"/>
      <c r="AX483" s="652"/>
      <c r="AY483" s="633"/>
      <c r="AZ483" s="652"/>
      <c r="BA483" s="633"/>
      <c r="BB483" s="652"/>
      <c r="BC483" s="633"/>
      <c r="BD483" s="652"/>
      <c r="BE483" s="633"/>
      <c r="BF483" s="652"/>
      <c r="BG483" s="633"/>
      <c r="BH483" s="652"/>
      <c r="BI483" s="633"/>
      <c r="BJ483" s="652"/>
      <c r="BK483" s="633"/>
      <c r="BL483" s="652"/>
      <c r="BM483" s="633"/>
      <c r="BN483" s="652"/>
      <c r="BO483" s="633"/>
      <c r="BP483" s="652"/>
      <c r="BQ483" s="633"/>
      <c r="BR483" s="652"/>
      <c r="BS483" s="633"/>
      <c r="BT483" s="652"/>
      <c r="BU483" s="633"/>
      <c r="BV483" s="652"/>
      <c r="BW483" s="633"/>
      <c r="BX483" s="652"/>
      <c r="BY483" s="633"/>
      <c r="BZ483" s="652"/>
    </row>
    <row r="484" spans="3:78">
      <c r="C484" s="2024"/>
      <c r="D484" s="2024"/>
      <c r="E484" s="2024"/>
      <c r="F484" s="2024"/>
      <c r="I484" s="240"/>
      <c r="J484" s="240"/>
      <c r="S484" s="633"/>
      <c r="T484" s="653"/>
      <c r="U484" s="633"/>
      <c r="V484" s="657"/>
      <c r="W484" s="655"/>
      <c r="X484" s="633"/>
      <c r="Y484" s="633"/>
      <c r="Z484" s="652"/>
      <c r="AA484" s="633"/>
      <c r="AB484" s="652"/>
      <c r="AC484" s="633"/>
      <c r="AD484" s="652"/>
      <c r="AE484" s="633"/>
      <c r="AF484" s="652"/>
      <c r="AG484" s="633"/>
      <c r="AH484" s="652"/>
      <c r="AI484" s="633"/>
      <c r="AJ484" s="652"/>
      <c r="AK484" s="633"/>
      <c r="AL484" s="652"/>
      <c r="AM484" s="633"/>
      <c r="AN484" s="652"/>
      <c r="AO484" s="633"/>
      <c r="AP484" s="652"/>
      <c r="AQ484" s="633"/>
      <c r="AR484" s="652"/>
      <c r="AS484" s="633"/>
      <c r="AT484" s="652"/>
      <c r="AU484" s="633"/>
      <c r="AV484" s="652"/>
      <c r="AW484" s="633"/>
      <c r="AX484" s="652"/>
      <c r="AY484" s="633"/>
      <c r="AZ484" s="652"/>
      <c r="BA484" s="633"/>
      <c r="BB484" s="652"/>
      <c r="BC484" s="633"/>
      <c r="BD484" s="652"/>
      <c r="BE484" s="633"/>
      <c r="BF484" s="652"/>
      <c r="BG484" s="633"/>
      <c r="BH484" s="652"/>
      <c r="BI484" s="633"/>
      <c r="BJ484" s="652"/>
      <c r="BK484" s="633"/>
      <c r="BL484" s="652"/>
      <c r="BM484" s="633"/>
      <c r="BN484" s="652"/>
      <c r="BO484" s="633"/>
      <c r="BP484" s="652"/>
      <c r="BQ484" s="633"/>
      <c r="BR484" s="652"/>
      <c r="BS484" s="633"/>
      <c r="BT484" s="652"/>
      <c r="BU484" s="633"/>
      <c r="BV484" s="652"/>
      <c r="BW484" s="633"/>
      <c r="BX484" s="652"/>
      <c r="BY484" s="633"/>
      <c r="BZ484" s="652"/>
    </row>
    <row r="485" spans="3:78">
      <c r="C485" s="2024"/>
      <c r="D485" s="2024"/>
      <c r="E485" s="2024"/>
      <c r="F485" s="2024"/>
      <c r="I485" s="240"/>
      <c r="J485" s="240"/>
      <c r="S485" s="633"/>
      <c r="T485" s="653"/>
      <c r="U485" s="633"/>
      <c r="V485" s="657"/>
      <c r="W485" s="655"/>
      <c r="X485" s="633"/>
      <c r="Y485" s="633"/>
      <c r="Z485" s="652"/>
      <c r="AA485" s="633"/>
      <c r="AB485" s="652"/>
      <c r="AC485" s="633"/>
      <c r="AD485" s="652"/>
      <c r="AE485" s="633"/>
      <c r="AF485" s="652"/>
      <c r="AG485" s="633"/>
      <c r="AH485" s="652"/>
      <c r="AI485" s="633"/>
      <c r="AJ485" s="652"/>
      <c r="AK485" s="633"/>
      <c r="AL485" s="652"/>
      <c r="AM485" s="633"/>
      <c r="AN485" s="652"/>
      <c r="AO485" s="633"/>
      <c r="AP485" s="652"/>
      <c r="AQ485" s="633"/>
      <c r="AR485" s="652"/>
      <c r="AS485" s="633"/>
      <c r="AT485" s="652"/>
      <c r="AU485" s="633"/>
      <c r="AV485" s="652"/>
      <c r="AW485" s="633"/>
      <c r="AX485" s="652"/>
      <c r="AY485" s="633"/>
      <c r="AZ485" s="652"/>
      <c r="BA485" s="633"/>
      <c r="BB485" s="652"/>
      <c r="BC485" s="633"/>
      <c r="BD485" s="652"/>
      <c r="BE485" s="633"/>
      <c r="BF485" s="652"/>
      <c r="BG485" s="633"/>
      <c r="BH485" s="652"/>
      <c r="BI485" s="633"/>
      <c r="BJ485" s="652"/>
      <c r="BK485" s="633"/>
      <c r="BL485" s="652"/>
      <c r="BM485" s="633"/>
      <c r="BN485" s="652"/>
      <c r="BO485" s="633"/>
      <c r="BP485" s="652"/>
      <c r="BQ485" s="633"/>
      <c r="BR485" s="652"/>
      <c r="BS485" s="633"/>
      <c r="BT485" s="652"/>
      <c r="BU485" s="633"/>
      <c r="BV485" s="652"/>
      <c r="BW485" s="633"/>
      <c r="BX485" s="652"/>
      <c r="BY485" s="633"/>
      <c r="BZ485" s="652"/>
    </row>
    <row r="486" spans="3:78">
      <c r="C486" s="2024"/>
      <c r="D486" s="2024"/>
      <c r="E486" s="2024"/>
      <c r="F486" s="2024"/>
      <c r="I486" s="240"/>
      <c r="J486" s="240"/>
      <c r="S486" s="633"/>
      <c r="T486" s="653"/>
      <c r="U486" s="633"/>
      <c r="V486" s="657"/>
      <c r="W486" s="655"/>
      <c r="X486" s="633"/>
      <c r="Y486" s="633"/>
      <c r="Z486" s="652"/>
      <c r="AA486" s="633"/>
      <c r="AB486" s="652"/>
      <c r="AC486" s="633"/>
      <c r="AD486" s="652"/>
      <c r="AE486" s="633"/>
      <c r="AF486" s="652"/>
      <c r="AG486" s="633"/>
      <c r="AH486" s="652"/>
      <c r="AI486" s="633"/>
      <c r="AJ486" s="652"/>
      <c r="AK486" s="633"/>
      <c r="AL486" s="652"/>
      <c r="AM486" s="633"/>
      <c r="AN486" s="652"/>
      <c r="AO486" s="633"/>
      <c r="AP486" s="652"/>
      <c r="AQ486" s="633"/>
      <c r="AR486" s="652"/>
      <c r="AS486" s="633"/>
      <c r="AT486" s="652"/>
      <c r="AU486" s="633"/>
      <c r="AV486" s="652"/>
      <c r="AW486" s="633"/>
      <c r="AX486" s="652"/>
      <c r="AY486" s="633"/>
      <c r="AZ486" s="652"/>
      <c r="BA486" s="633"/>
      <c r="BB486" s="652"/>
      <c r="BC486" s="633"/>
      <c r="BD486" s="652"/>
      <c r="BE486" s="633"/>
      <c r="BF486" s="652"/>
      <c r="BG486" s="633"/>
      <c r="BH486" s="652"/>
      <c r="BI486" s="633"/>
      <c r="BJ486" s="652"/>
      <c r="BK486" s="633"/>
      <c r="BL486" s="652"/>
      <c r="BM486" s="633"/>
      <c r="BN486" s="652"/>
      <c r="BO486" s="633"/>
      <c r="BP486" s="652"/>
      <c r="BQ486" s="633"/>
      <c r="BR486" s="652"/>
      <c r="BS486" s="633"/>
      <c r="BT486" s="652"/>
      <c r="BU486" s="633"/>
      <c r="BV486" s="652"/>
      <c r="BW486" s="633"/>
      <c r="BX486" s="652"/>
      <c r="BY486" s="633"/>
      <c r="BZ486" s="652"/>
    </row>
    <row r="487" spans="3:78">
      <c r="C487" s="2024"/>
      <c r="D487" s="2024"/>
      <c r="E487" s="2024"/>
      <c r="F487" s="2024"/>
      <c r="I487" s="240"/>
      <c r="J487" s="240"/>
      <c r="S487" s="633"/>
      <c r="T487" s="653"/>
      <c r="U487" s="633"/>
      <c r="V487" s="657"/>
      <c r="W487" s="655"/>
      <c r="X487" s="633"/>
      <c r="Y487" s="633"/>
      <c r="Z487" s="652"/>
      <c r="AA487" s="633"/>
      <c r="AB487" s="652"/>
      <c r="AC487" s="633"/>
      <c r="AD487" s="652"/>
      <c r="AE487" s="633"/>
      <c r="AF487" s="652"/>
      <c r="AG487" s="633"/>
      <c r="AH487" s="652"/>
      <c r="AI487" s="633"/>
      <c r="AJ487" s="652"/>
      <c r="AK487" s="633"/>
      <c r="AL487" s="652"/>
      <c r="AM487" s="633"/>
      <c r="AN487" s="652"/>
      <c r="AO487" s="633"/>
      <c r="AP487" s="652"/>
      <c r="AQ487" s="633"/>
      <c r="AR487" s="652"/>
      <c r="AS487" s="633"/>
      <c r="AT487" s="652"/>
      <c r="AU487" s="633"/>
      <c r="AV487" s="652"/>
      <c r="AW487" s="633"/>
      <c r="AX487" s="652"/>
      <c r="AY487" s="633"/>
      <c r="AZ487" s="652"/>
      <c r="BA487" s="633"/>
      <c r="BB487" s="652"/>
      <c r="BC487" s="633"/>
      <c r="BD487" s="652"/>
      <c r="BE487" s="633"/>
      <c r="BF487" s="652"/>
      <c r="BG487" s="633"/>
      <c r="BH487" s="652"/>
      <c r="BI487" s="633"/>
      <c r="BJ487" s="652"/>
      <c r="BK487" s="633"/>
      <c r="BL487" s="652"/>
      <c r="BM487" s="633"/>
      <c r="BN487" s="652"/>
      <c r="BO487" s="633"/>
      <c r="BP487" s="652"/>
      <c r="BQ487" s="633"/>
      <c r="BR487" s="652"/>
      <c r="BS487" s="633"/>
      <c r="BT487" s="652"/>
      <c r="BU487" s="633"/>
      <c r="BV487" s="652"/>
      <c r="BW487" s="633"/>
      <c r="BX487" s="652"/>
      <c r="BY487" s="633"/>
      <c r="BZ487" s="652"/>
    </row>
    <row r="488" spans="3:78">
      <c r="C488" s="2024"/>
      <c r="D488" s="2024"/>
      <c r="E488" s="2024"/>
      <c r="F488" s="2024"/>
      <c r="I488" s="240"/>
      <c r="J488" s="240"/>
      <c r="S488" s="633"/>
      <c r="T488" s="653"/>
      <c r="U488" s="633"/>
      <c r="V488" s="657"/>
      <c r="W488" s="655"/>
      <c r="X488" s="633"/>
      <c r="Y488" s="633"/>
      <c r="Z488" s="652"/>
      <c r="AA488" s="633"/>
      <c r="AB488" s="652"/>
      <c r="AC488" s="633"/>
      <c r="AD488" s="652"/>
      <c r="AE488" s="633"/>
      <c r="AF488" s="652"/>
      <c r="AG488" s="633"/>
      <c r="AH488" s="652"/>
      <c r="AI488" s="633"/>
      <c r="AJ488" s="652"/>
      <c r="AK488" s="633"/>
      <c r="AL488" s="652"/>
      <c r="AM488" s="633"/>
      <c r="AN488" s="652"/>
      <c r="AO488" s="633"/>
      <c r="AP488" s="652"/>
      <c r="AQ488" s="633"/>
      <c r="AR488" s="652"/>
      <c r="AS488" s="633"/>
      <c r="AT488" s="652"/>
      <c r="AU488" s="633"/>
      <c r="AV488" s="652"/>
      <c r="AW488" s="633"/>
      <c r="AX488" s="652"/>
      <c r="AY488" s="633"/>
      <c r="AZ488" s="652"/>
      <c r="BA488" s="633"/>
      <c r="BB488" s="652"/>
      <c r="BC488" s="633"/>
      <c r="BD488" s="652"/>
      <c r="BE488" s="633"/>
      <c r="BF488" s="652"/>
      <c r="BG488" s="633"/>
      <c r="BH488" s="652"/>
      <c r="BI488" s="633"/>
      <c r="BJ488" s="652"/>
      <c r="BK488" s="633"/>
      <c r="BL488" s="652"/>
      <c r="BM488" s="633"/>
      <c r="BN488" s="652"/>
      <c r="BO488" s="633"/>
      <c r="BP488" s="652"/>
      <c r="BQ488" s="633"/>
      <c r="BR488" s="652"/>
      <c r="BS488" s="633"/>
      <c r="BT488" s="652"/>
      <c r="BU488" s="633"/>
      <c r="BV488" s="652"/>
      <c r="BW488" s="633"/>
      <c r="BX488" s="652"/>
      <c r="BY488" s="633"/>
      <c r="BZ488" s="652"/>
    </row>
    <row r="489" spans="3:78">
      <c r="C489" s="2024"/>
      <c r="D489" s="2024"/>
      <c r="E489" s="2024"/>
      <c r="F489" s="2024"/>
      <c r="I489" s="240"/>
      <c r="J489" s="240"/>
      <c r="S489" s="633"/>
      <c r="T489" s="653"/>
      <c r="U489" s="633"/>
      <c r="V489" s="657"/>
      <c r="W489" s="655"/>
      <c r="X489" s="633"/>
      <c r="Y489" s="633"/>
      <c r="Z489" s="652"/>
      <c r="AA489" s="633"/>
      <c r="AB489" s="652"/>
      <c r="AC489" s="633"/>
      <c r="AD489" s="652"/>
      <c r="AE489" s="633"/>
      <c r="AF489" s="652"/>
      <c r="AG489" s="633"/>
      <c r="AH489" s="652"/>
      <c r="AI489" s="633"/>
      <c r="AJ489" s="652"/>
      <c r="AK489" s="633"/>
      <c r="AL489" s="652"/>
      <c r="AM489" s="633"/>
      <c r="AN489" s="652"/>
      <c r="AO489" s="633"/>
      <c r="AP489" s="652"/>
      <c r="AQ489" s="633"/>
      <c r="AR489" s="652"/>
      <c r="AS489" s="633"/>
      <c r="AT489" s="652"/>
      <c r="AU489" s="633"/>
      <c r="AV489" s="652"/>
      <c r="AW489" s="633"/>
      <c r="AX489" s="652"/>
      <c r="AY489" s="633"/>
      <c r="AZ489" s="652"/>
      <c r="BA489" s="633"/>
      <c r="BB489" s="652"/>
      <c r="BC489" s="633"/>
      <c r="BD489" s="652"/>
      <c r="BE489" s="633"/>
      <c r="BF489" s="652"/>
      <c r="BG489" s="633"/>
      <c r="BH489" s="652"/>
      <c r="BI489" s="633"/>
      <c r="BJ489" s="652"/>
      <c r="BK489" s="633"/>
      <c r="BL489" s="652"/>
      <c r="BM489" s="633"/>
      <c r="BN489" s="652"/>
      <c r="BO489" s="633"/>
      <c r="BP489" s="652"/>
      <c r="BQ489" s="633"/>
      <c r="BR489" s="652"/>
      <c r="BS489" s="633"/>
      <c r="BT489" s="652"/>
      <c r="BU489" s="633"/>
      <c r="BV489" s="652"/>
      <c r="BW489" s="633"/>
      <c r="BX489" s="652"/>
      <c r="BY489" s="633"/>
      <c r="BZ489" s="652"/>
    </row>
    <row r="490" spans="3:78">
      <c r="C490" s="2024"/>
      <c r="D490" s="2024"/>
      <c r="E490" s="2024"/>
      <c r="F490" s="2024"/>
      <c r="I490" s="240"/>
      <c r="J490" s="240"/>
      <c r="S490" s="633"/>
      <c r="T490" s="653"/>
      <c r="U490" s="633"/>
      <c r="V490" s="657"/>
      <c r="W490" s="655"/>
      <c r="X490" s="633"/>
      <c r="Y490" s="633"/>
      <c r="Z490" s="652"/>
      <c r="AA490" s="633"/>
      <c r="AB490" s="652"/>
      <c r="AC490" s="633"/>
      <c r="AD490" s="652"/>
      <c r="AE490" s="633"/>
      <c r="AF490" s="652"/>
      <c r="AG490" s="633"/>
      <c r="AH490" s="652"/>
      <c r="AI490" s="633"/>
      <c r="AJ490" s="652"/>
      <c r="AK490" s="633"/>
      <c r="AL490" s="652"/>
      <c r="AM490" s="633"/>
      <c r="AN490" s="652"/>
      <c r="AO490" s="633"/>
      <c r="AP490" s="652"/>
      <c r="AQ490" s="633"/>
      <c r="AR490" s="652"/>
      <c r="AS490" s="633"/>
      <c r="AT490" s="652"/>
      <c r="AU490" s="633"/>
      <c r="AV490" s="652"/>
      <c r="AW490" s="633"/>
      <c r="AX490" s="652"/>
      <c r="AY490" s="633"/>
      <c r="AZ490" s="652"/>
      <c r="BA490" s="633"/>
      <c r="BB490" s="652"/>
      <c r="BC490" s="633"/>
      <c r="BD490" s="652"/>
      <c r="BE490" s="633"/>
      <c r="BF490" s="652"/>
      <c r="BG490" s="633"/>
      <c r="BH490" s="652"/>
      <c r="BI490" s="633"/>
      <c r="BJ490" s="652"/>
      <c r="BK490" s="633"/>
      <c r="BL490" s="652"/>
      <c r="BM490" s="633"/>
      <c r="BN490" s="652"/>
      <c r="BO490" s="633"/>
      <c r="BP490" s="652"/>
      <c r="BQ490" s="633"/>
      <c r="BR490" s="652"/>
      <c r="BS490" s="633"/>
      <c r="BT490" s="652"/>
      <c r="BU490" s="633"/>
      <c r="BV490" s="652"/>
      <c r="BW490" s="633"/>
      <c r="BX490" s="652"/>
      <c r="BY490" s="633"/>
      <c r="BZ490" s="652"/>
    </row>
    <row r="491" spans="3:78">
      <c r="C491" s="2024"/>
      <c r="D491" s="2024"/>
      <c r="E491" s="2024"/>
      <c r="F491" s="2024"/>
      <c r="I491" s="240"/>
      <c r="J491" s="240"/>
      <c r="S491" s="633"/>
      <c r="T491" s="653"/>
      <c r="U491" s="633"/>
      <c r="V491" s="657"/>
      <c r="W491" s="655"/>
      <c r="X491" s="633"/>
      <c r="Y491" s="633"/>
      <c r="Z491" s="652"/>
      <c r="AA491" s="633"/>
      <c r="AB491" s="652"/>
      <c r="AC491" s="633"/>
      <c r="AD491" s="652"/>
      <c r="AE491" s="633"/>
      <c r="AF491" s="652"/>
      <c r="AG491" s="633"/>
      <c r="AH491" s="652"/>
      <c r="AI491" s="633"/>
      <c r="AJ491" s="652"/>
      <c r="AK491" s="633"/>
      <c r="AL491" s="652"/>
      <c r="AM491" s="633"/>
      <c r="AN491" s="652"/>
      <c r="AO491" s="633"/>
      <c r="AP491" s="652"/>
      <c r="AQ491" s="633"/>
      <c r="AR491" s="652"/>
      <c r="AS491" s="633"/>
      <c r="AT491" s="652"/>
      <c r="AU491" s="633"/>
      <c r="AV491" s="652"/>
      <c r="AW491" s="633"/>
      <c r="AX491" s="652"/>
      <c r="AY491" s="633"/>
      <c r="AZ491" s="652"/>
      <c r="BA491" s="633"/>
      <c r="BB491" s="652"/>
      <c r="BC491" s="633"/>
      <c r="BD491" s="652"/>
      <c r="BE491" s="633"/>
      <c r="BF491" s="652"/>
      <c r="BG491" s="633"/>
      <c r="BH491" s="652"/>
      <c r="BI491" s="633"/>
      <c r="BJ491" s="652"/>
      <c r="BK491" s="633"/>
      <c r="BL491" s="652"/>
      <c r="BM491" s="633"/>
      <c r="BN491" s="652"/>
      <c r="BO491" s="633"/>
      <c r="BP491" s="652"/>
      <c r="BQ491" s="633"/>
      <c r="BR491" s="652"/>
      <c r="BS491" s="633"/>
      <c r="BT491" s="652"/>
      <c r="BU491" s="633"/>
      <c r="BV491" s="652"/>
      <c r="BW491" s="633"/>
      <c r="BX491" s="652"/>
      <c r="BY491" s="633"/>
      <c r="BZ491" s="652"/>
    </row>
    <row r="492" spans="3:78">
      <c r="C492" s="2024"/>
      <c r="D492" s="2024"/>
      <c r="E492" s="2024"/>
      <c r="F492" s="2024"/>
      <c r="I492" s="240"/>
      <c r="J492" s="240"/>
      <c r="S492" s="633"/>
      <c r="T492" s="653"/>
      <c r="U492" s="633"/>
      <c r="V492" s="657"/>
      <c r="W492" s="655"/>
      <c r="X492" s="633"/>
      <c r="Y492" s="633"/>
      <c r="Z492" s="652"/>
      <c r="AA492" s="633"/>
      <c r="AB492" s="652"/>
      <c r="AC492" s="633"/>
      <c r="AD492" s="652"/>
      <c r="AE492" s="633"/>
      <c r="AF492" s="652"/>
      <c r="AG492" s="633"/>
      <c r="AH492" s="652"/>
      <c r="AI492" s="633"/>
      <c r="AJ492" s="652"/>
      <c r="AK492" s="633"/>
      <c r="AL492" s="652"/>
      <c r="AM492" s="633"/>
      <c r="AN492" s="652"/>
      <c r="AO492" s="633"/>
      <c r="AP492" s="652"/>
      <c r="AQ492" s="633"/>
      <c r="AR492" s="652"/>
      <c r="AS492" s="633"/>
      <c r="AT492" s="652"/>
      <c r="AU492" s="633"/>
      <c r="AV492" s="652"/>
      <c r="AW492" s="633"/>
      <c r="AX492" s="652"/>
      <c r="AY492" s="633"/>
      <c r="AZ492" s="652"/>
      <c r="BA492" s="633"/>
      <c r="BB492" s="652"/>
      <c r="BC492" s="633"/>
      <c r="BD492" s="652"/>
      <c r="BE492" s="633"/>
      <c r="BF492" s="652"/>
      <c r="BG492" s="633"/>
      <c r="BH492" s="652"/>
      <c r="BI492" s="633"/>
      <c r="BJ492" s="652"/>
      <c r="BK492" s="633"/>
      <c r="BL492" s="652"/>
      <c r="BM492" s="633"/>
      <c r="BN492" s="652"/>
      <c r="BO492" s="633"/>
      <c r="BP492" s="652"/>
      <c r="BQ492" s="633"/>
      <c r="BR492" s="652"/>
      <c r="BS492" s="633"/>
      <c r="BT492" s="652"/>
      <c r="BU492" s="633"/>
      <c r="BV492" s="652"/>
      <c r="BW492" s="633"/>
      <c r="BX492" s="652"/>
      <c r="BY492" s="633"/>
      <c r="BZ492" s="652"/>
    </row>
    <row r="493" spans="3:78">
      <c r="C493" s="2024"/>
      <c r="D493" s="2024"/>
      <c r="E493" s="2024"/>
      <c r="F493" s="2024"/>
      <c r="I493" s="240"/>
      <c r="J493" s="240"/>
      <c r="S493" s="633"/>
      <c r="T493" s="653"/>
      <c r="U493" s="633"/>
      <c r="V493" s="657"/>
      <c r="W493" s="655"/>
      <c r="X493" s="633"/>
      <c r="Y493" s="633"/>
      <c r="Z493" s="652"/>
      <c r="AA493" s="633"/>
      <c r="AB493" s="652"/>
      <c r="AC493" s="633"/>
      <c r="AD493" s="652"/>
      <c r="AE493" s="633"/>
      <c r="AF493" s="652"/>
      <c r="AG493" s="633"/>
      <c r="AH493" s="652"/>
      <c r="AI493" s="633"/>
      <c r="AJ493" s="652"/>
      <c r="AK493" s="633"/>
      <c r="AL493" s="652"/>
      <c r="AM493" s="633"/>
      <c r="AN493" s="652"/>
      <c r="AO493" s="633"/>
      <c r="AP493" s="652"/>
      <c r="AQ493" s="633"/>
      <c r="AR493" s="652"/>
      <c r="AS493" s="633"/>
      <c r="AT493" s="652"/>
      <c r="AU493" s="633"/>
      <c r="AV493" s="652"/>
      <c r="AW493" s="633"/>
      <c r="AX493" s="652"/>
      <c r="AY493" s="633"/>
      <c r="AZ493" s="652"/>
      <c r="BA493" s="633"/>
      <c r="BB493" s="652"/>
      <c r="BC493" s="633"/>
      <c r="BD493" s="652"/>
      <c r="BE493" s="633"/>
      <c r="BF493" s="652"/>
      <c r="BG493" s="633"/>
      <c r="BH493" s="652"/>
      <c r="BI493" s="633"/>
      <c r="BJ493" s="652"/>
      <c r="BK493" s="633"/>
      <c r="BL493" s="652"/>
      <c r="BM493" s="633"/>
      <c r="BN493" s="652"/>
      <c r="BO493" s="633"/>
      <c r="BP493" s="652"/>
      <c r="BQ493" s="633"/>
      <c r="BR493" s="652"/>
      <c r="BS493" s="633"/>
      <c r="BT493" s="652"/>
      <c r="BU493" s="633"/>
      <c r="BV493" s="652"/>
      <c r="BW493" s="633"/>
      <c r="BX493" s="652"/>
      <c r="BY493" s="633"/>
      <c r="BZ493" s="652"/>
    </row>
    <row r="494" spans="3:78">
      <c r="C494" s="2024"/>
      <c r="D494" s="2024"/>
      <c r="E494" s="2024"/>
      <c r="F494" s="2024"/>
      <c r="I494" s="240"/>
      <c r="J494" s="240"/>
      <c r="S494" s="633"/>
      <c r="T494" s="653"/>
      <c r="U494" s="633"/>
      <c r="V494" s="657"/>
      <c r="W494" s="655"/>
      <c r="X494" s="633"/>
      <c r="Y494" s="633"/>
      <c r="Z494" s="652"/>
      <c r="AA494" s="633"/>
      <c r="AB494" s="652"/>
      <c r="AC494" s="633"/>
      <c r="AD494" s="652"/>
      <c r="AE494" s="633"/>
      <c r="AF494" s="652"/>
      <c r="AG494" s="633"/>
      <c r="AH494" s="652"/>
      <c r="AI494" s="633"/>
      <c r="AJ494" s="652"/>
      <c r="AK494" s="633"/>
      <c r="AL494" s="652"/>
      <c r="AM494" s="633"/>
      <c r="AN494" s="652"/>
      <c r="AO494" s="633"/>
      <c r="AP494" s="652"/>
      <c r="AQ494" s="633"/>
      <c r="AR494" s="652"/>
      <c r="AS494" s="633"/>
      <c r="AT494" s="652"/>
      <c r="AU494" s="633"/>
      <c r="AV494" s="652"/>
      <c r="AW494" s="633"/>
      <c r="AX494" s="652"/>
      <c r="AY494" s="633"/>
      <c r="AZ494" s="652"/>
      <c r="BA494" s="633"/>
      <c r="BB494" s="652"/>
      <c r="BC494" s="633"/>
      <c r="BD494" s="652"/>
      <c r="BE494" s="633"/>
      <c r="BF494" s="652"/>
      <c r="BG494" s="633"/>
      <c r="BH494" s="652"/>
      <c r="BI494" s="633"/>
      <c r="BJ494" s="652"/>
      <c r="BK494" s="633"/>
      <c r="BL494" s="652"/>
      <c r="BM494" s="633"/>
      <c r="BN494" s="652"/>
      <c r="BO494" s="633"/>
      <c r="BP494" s="652"/>
      <c r="BQ494" s="633"/>
      <c r="BR494" s="652"/>
      <c r="BS494" s="633"/>
      <c r="BT494" s="652"/>
      <c r="BU494" s="633"/>
      <c r="BV494" s="652"/>
      <c r="BW494" s="633"/>
      <c r="BX494" s="652"/>
      <c r="BY494" s="633"/>
      <c r="BZ494" s="652"/>
    </row>
    <row r="495" spans="3:78">
      <c r="C495" s="2024"/>
      <c r="D495" s="2024"/>
      <c r="E495" s="2024"/>
      <c r="F495" s="2024"/>
      <c r="I495" s="240"/>
      <c r="J495" s="240"/>
      <c r="S495" s="633"/>
      <c r="T495" s="653"/>
      <c r="U495" s="633"/>
      <c r="V495" s="657"/>
      <c r="W495" s="655"/>
      <c r="X495" s="633"/>
      <c r="Y495" s="633"/>
      <c r="Z495" s="652"/>
      <c r="AA495" s="633"/>
      <c r="AB495" s="652"/>
      <c r="AC495" s="633"/>
      <c r="AD495" s="652"/>
      <c r="AE495" s="633"/>
      <c r="AF495" s="652"/>
      <c r="AG495" s="633"/>
      <c r="AH495" s="652"/>
      <c r="AI495" s="633"/>
      <c r="AJ495" s="652"/>
      <c r="AK495" s="633"/>
      <c r="AL495" s="652"/>
      <c r="AM495" s="633"/>
      <c r="AN495" s="652"/>
      <c r="AO495" s="633"/>
      <c r="AP495" s="652"/>
      <c r="AQ495" s="633"/>
      <c r="AR495" s="652"/>
      <c r="AS495" s="633"/>
      <c r="AT495" s="652"/>
      <c r="AU495" s="633"/>
      <c r="AV495" s="652"/>
      <c r="AW495" s="633"/>
      <c r="AX495" s="652"/>
      <c r="AY495" s="633"/>
      <c r="AZ495" s="652"/>
      <c r="BA495" s="633"/>
      <c r="BB495" s="652"/>
      <c r="BC495" s="633"/>
      <c r="BD495" s="652"/>
      <c r="BE495" s="633"/>
      <c r="BF495" s="652"/>
      <c r="BG495" s="633"/>
      <c r="BH495" s="652"/>
      <c r="BI495" s="633"/>
      <c r="BJ495" s="652"/>
      <c r="BK495" s="633"/>
      <c r="BL495" s="652"/>
      <c r="BM495" s="633"/>
      <c r="BN495" s="652"/>
      <c r="BO495" s="633"/>
      <c r="BP495" s="652"/>
      <c r="BQ495" s="633"/>
      <c r="BR495" s="652"/>
      <c r="BS495" s="633"/>
      <c r="BT495" s="652"/>
      <c r="BU495" s="633"/>
      <c r="BV495" s="652"/>
      <c r="BW495" s="633"/>
      <c r="BX495" s="652"/>
      <c r="BY495" s="633"/>
      <c r="BZ495" s="652"/>
    </row>
    <row r="496" spans="3:78">
      <c r="C496" s="2024"/>
      <c r="D496" s="2024"/>
      <c r="E496" s="2024"/>
      <c r="F496" s="2024"/>
      <c r="I496" s="240"/>
      <c r="J496" s="240"/>
      <c r="S496" s="633"/>
      <c r="T496" s="653"/>
      <c r="U496" s="633"/>
      <c r="V496" s="657"/>
      <c r="W496" s="655"/>
      <c r="X496" s="633"/>
      <c r="Y496" s="633"/>
      <c r="Z496" s="652"/>
      <c r="AA496" s="633"/>
      <c r="AB496" s="652"/>
      <c r="AC496" s="633"/>
      <c r="AD496" s="652"/>
      <c r="AE496" s="633"/>
      <c r="AF496" s="652"/>
      <c r="AG496" s="633"/>
      <c r="AH496" s="652"/>
      <c r="AI496" s="633"/>
      <c r="AJ496" s="652"/>
      <c r="AK496" s="633"/>
      <c r="AL496" s="652"/>
      <c r="AM496" s="633"/>
      <c r="AN496" s="652"/>
      <c r="AO496" s="633"/>
      <c r="AP496" s="652"/>
      <c r="AQ496" s="633"/>
      <c r="AR496" s="652"/>
      <c r="AS496" s="633"/>
      <c r="AT496" s="652"/>
      <c r="AU496" s="633"/>
      <c r="AV496" s="652"/>
      <c r="AW496" s="633"/>
      <c r="AX496" s="652"/>
      <c r="AY496" s="633"/>
      <c r="AZ496" s="652"/>
      <c r="BA496" s="633"/>
      <c r="BB496" s="652"/>
      <c r="BC496" s="633"/>
      <c r="BD496" s="652"/>
      <c r="BE496" s="633"/>
      <c r="BF496" s="652"/>
      <c r="BG496" s="633"/>
      <c r="BH496" s="652"/>
      <c r="BI496" s="633"/>
      <c r="BJ496" s="652"/>
      <c r="BK496" s="633"/>
      <c r="BL496" s="652"/>
      <c r="BM496" s="633"/>
      <c r="BN496" s="652"/>
      <c r="BO496" s="633"/>
      <c r="BP496" s="652"/>
      <c r="BQ496" s="633"/>
      <c r="BR496" s="652"/>
      <c r="BS496" s="633"/>
      <c r="BT496" s="652"/>
      <c r="BU496" s="633"/>
      <c r="BV496" s="652"/>
      <c r="BW496" s="633"/>
      <c r="BX496" s="652"/>
      <c r="BY496" s="633"/>
      <c r="BZ496" s="652"/>
    </row>
    <row r="497" spans="3:78">
      <c r="C497" s="2024"/>
      <c r="D497" s="2024"/>
      <c r="E497" s="2024"/>
      <c r="F497" s="2024"/>
      <c r="I497" s="240"/>
      <c r="J497" s="240"/>
      <c r="S497" s="633"/>
      <c r="T497" s="653"/>
      <c r="U497" s="633"/>
      <c r="V497" s="657"/>
      <c r="W497" s="655"/>
      <c r="X497" s="633"/>
      <c r="Y497" s="633"/>
      <c r="Z497" s="652"/>
      <c r="AA497" s="633"/>
      <c r="AB497" s="652"/>
      <c r="AC497" s="633"/>
      <c r="AD497" s="652"/>
      <c r="AE497" s="633"/>
      <c r="AF497" s="652"/>
      <c r="AG497" s="633"/>
      <c r="AH497" s="652"/>
      <c r="AI497" s="633"/>
      <c r="AJ497" s="652"/>
      <c r="AK497" s="633"/>
      <c r="AL497" s="652"/>
      <c r="AM497" s="633"/>
      <c r="AN497" s="652"/>
      <c r="AO497" s="633"/>
      <c r="AP497" s="652"/>
      <c r="AQ497" s="633"/>
      <c r="AR497" s="652"/>
      <c r="AS497" s="633"/>
      <c r="AT497" s="652"/>
      <c r="AU497" s="633"/>
      <c r="AV497" s="652"/>
      <c r="AW497" s="633"/>
      <c r="AX497" s="652"/>
      <c r="AY497" s="633"/>
      <c r="AZ497" s="652"/>
      <c r="BA497" s="633"/>
      <c r="BB497" s="652"/>
      <c r="BC497" s="633"/>
      <c r="BD497" s="652"/>
      <c r="BE497" s="633"/>
      <c r="BF497" s="652"/>
      <c r="BG497" s="633"/>
      <c r="BH497" s="652"/>
      <c r="BI497" s="633"/>
      <c r="BJ497" s="652"/>
      <c r="BK497" s="633"/>
      <c r="BL497" s="652"/>
      <c r="BM497" s="633"/>
      <c r="BN497" s="652"/>
      <c r="BO497" s="633"/>
      <c r="BP497" s="652"/>
      <c r="BQ497" s="633"/>
      <c r="BR497" s="652"/>
      <c r="BS497" s="633"/>
      <c r="BT497" s="652"/>
      <c r="BU497" s="633"/>
      <c r="BV497" s="652"/>
      <c r="BW497" s="633"/>
      <c r="BX497" s="652"/>
      <c r="BY497" s="633"/>
      <c r="BZ497" s="652"/>
    </row>
    <row r="498" spans="3:78">
      <c r="C498" s="2024"/>
      <c r="D498" s="2024"/>
      <c r="E498" s="2024"/>
      <c r="F498" s="2024"/>
      <c r="I498" s="240"/>
      <c r="J498" s="240"/>
      <c r="S498" s="633"/>
      <c r="T498" s="653"/>
      <c r="U498" s="633"/>
      <c r="V498" s="657"/>
      <c r="W498" s="655"/>
      <c r="X498" s="633"/>
      <c r="Y498" s="633"/>
      <c r="Z498" s="652"/>
      <c r="AA498" s="633"/>
      <c r="AB498" s="652"/>
      <c r="AC498" s="633"/>
      <c r="AD498" s="652"/>
      <c r="AE498" s="633"/>
      <c r="AF498" s="652"/>
      <c r="AG498" s="633"/>
      <c r="AH498" s="652"/>
      <c r="AI498" s="633"/>
      <c r="AJ498" s="652"/>
      <c r="AK498" s="633"/>
      <c r="AL498" s="652"/>
      <c r="AM498" s="633"/>
      <c r="AN498" s="652"/>
      <c r="AO498" s="633"/>
      <c r="AP498" s="652"/>
      <c r="AQ498" s="633"/>
      <c r="AR498" s="652"/>
      <c r="AS498" s="633"/>
      <c r="AT498" s="652"/>
      <c r="AU498" s="633"/>
      <c r="AV498" s="652"/>
      <c r="AW498" s="633"/>
      <c r="AX498" s="652"/>
      <c r="AY498" s="633"/>
      <c r="AZ498" s="652"/>
      <c r="BA498" s="633"/>
      <c r="BB498" s="652"/>
      <c r="BC498" s="633"/>
      <c r="BD498" s="652"/>
      <c r="BE498" s="633"/>
      <c r="BF498" s="652"/>
      <c r="BG498" s="633"/>
      <c r="BH498" s="652"/>
      <c r="BI498" s="633"/>
      <c r="BJ498" s="652"/>
      <c r="BK498" s="633"/>
      <c r="BL498" s="652"/>
      <c r="BM498" s="633"/>
      <c r="BN498" s="652"/>
      <c r="BO498" s="633"/>
      <c r="BP498" s="652"/>
      <c r="BQ498" s="633"/>
      <c r="BR498" s="652"/>
      <c r="BS498" s="633"/>
      <c r="BT498" s="652"/>
      <c r="BU498" s="633"/>
      <c r="BV498" s="652"/>
      <c r="BW498" s="633"/>
      <c r="BX498" s="652"/>
      <c r="BY498" s="633"/>
      <c r="BZ498" s="652"/>
    </row>
    <row r="499" spans="3:78">
      <c r="C499" s="2024"/>
      <c r="D499" s="2024"/>
      <c r="E499" s="2024"/>
      <c r="F499" s="2024"/>
      <c r="I499" s="240"/>
      <c r="J499" s="240"/>
      <c r="S499" s="637"/>
      <c r="T499" s="659"/>
      <c r="U499" s="637"/>
      <c r="V499" s="240"/>
      <c r="W499" s="660"/>
      <c r="X499" s="637"/>
      <c r="Y499" s="633"/>
      <c r="Z499" s="652"/>
      <c r="AA499" s="633"/>
      <c r="AB499" s="652"/>
      <c r="AC499" s="633"/>
      <c r="AD499" s="652"/>
      <c r="AE499" s="633"/>
      <c r="AF499" s="652"/>
      <c r="AG499" s="633"/>
      <c r="AH499" s="652"/>
      <c r="AI499" s="633"/>
      <c r="AJ499" s="652"/>
      <c r="AK499" s="633"/>
      <c r="AL499" s="652"/>
      <c r="AM499" s="633"/>
      <c r="AN499" s="652"/>
      <c r="AO499" s="633"/>
      <c r="AP499" s="652"/>
      <c r="AQ499" s="633"/>
      <c r="AR499" s="652"/>
      <c r="AS499" s="633"/>
      <c r="AT499" s="652"/>
      <c r="AU499" s="633"/>
      <c r="AV499" s="652"/>
      <c r="AW499" s="633"/>
      <c r="AX499" s="652"/>
      <c r="AY499" s="633"/>
      <c r="AZ499" s="652"/>
      <c r="BA499" s="633"/>
      <c r="BB499" s="652"/>
      <c r="BC499" s="633"/>
      <c r="BD499" s="652"/>
      <c r="BE499" s="633"/>
      <c r="BF499" s="652"/>
      <c r="BG499" s="633"/>
      <c r="BH499" s="652"/>
      <c r="BI499" s="633"/>
      <c r="BJ499" s="652"/>
      <c r="BK499" s="633"/>
      <c r="BL499" s="652"/>
      <c r="BM499" s="633"/>
      <c r="BN499" s="652"/>
      <c r="BO499" s="633"/>
      <c r="BP499" s="652"/>
      <c r="BQ499" s="633"/>
      <c r="BR499" s="652"/>
      <c r="BS499" s="633"/>
      <c r="BT499" s="652"/>
      <c r="BU499" s="633"/>
      <c r="BV499" s="652"/>
      <c r="BW499" s="633"/>
      <c r="BX499" s="652"/>
      <c r="BY499" s="633"/>
      <c r="BZ499" s="652"/>
    </row>
    <row r="500" spans="3:78">
      <c r="C500" s="2024"/>
      <c r="D500" s="2024"/>
      <c r="E500" s="2024"/>
      <c r="F500" s="2024"/>
      <c r="I500" s="240"/>
      <c r="J500" s="240"/>
      <c r="S500" s="637"/>
      <c r="T500" s="659"/>
      <c r="U500" s="637"/>
      <c r="V500" s="240"/>
      <c r="W500" s="660"/>
      <c r="X500" s="637"/>
      <c r="Y500" s="633"/>
      <c r="Z500" s="652"/>
      <c r="AA500" s="633"/>
      <c r="AB500" s="652"/>
      <c r="AC500" s="633"/>
      <c r="AD500" s="652"/>
      <c r="AE500" s="633"/>
      <c r="AF500" s="652"/>
      <c r="AG500" s="633"/>
      <c r="AH500" s="652"/>
      <c r="AI500" s="633"/>
      <c r="AJ500" s="652"/>
      <c r="AK500" s="633"/>
      <c r="AL500" s="652"/>
      <c r="AM500" s="633"/>
      <c r="AN500" s="652"/>
      <c r="AO500" s="633"/>
      <c r="AP500" s="652"/>
      <c r="AQ500" s="633"/>
      <c r="AR500" s="652"/>
      <c r="AS500" s="633"/>
      <c r="AT500" s="652"/>
      <c r="AU500" s="633"/>
      <c r="AV500" s="652"/>
      <c r="AW500" s="633"/>
      <c r="AX500" s="652"/>
      <c r="AY500" s="633"/>
      <c r="AZ500" s="652"/>
      <c r="BA500" s="633"/>
      <c r="BB500" s="652"/>
      <c r="BC500" s="633"/>
      <c r="BD500" s="652"/>
      <c r="BE500" s="633"/>
      <c r="BF500" s="652"/>
      <c r="BG500" s="633"/>
      <c r="BH500" s="652"/>
      <c r="BI500" s="633"/>
      <c r="BJ500" s="652"/>
      <c r="BK500" s="633"/>
      <c r="BL500" s="652"/>
      <c r="BM500" s="633"/>
      <c r="BN500" s="652"/>
      <c r="BO500" s="633"/>
      <c r="BP500" s="652"/>
      <c r="BQ500" s="633"/>
      <c r="BR500" s="652"/>
      <c r="BS500" s="633"/>
      <c r="BT500" s="652"/>
      <c r="BU500" s="633"/>
      <c r="BV500" s="652"/>
      <c r="BW500" s="633"/>
      <c r="BX500" s="652"/>
      <c r="BY500" s="633"/>
      <c r="BZ500" s="652"/>
    </row>
    <row r="501" spans="3:78">
      <c r="C501" s="2024"/>
      <c r="D501" s="2024"/>
      <c r="E501" s="2024"/>
      <c r="F501" s="2024"/>
      <c r="I501" s="240"/>
      <c r="J501" s="240"/>
      <c r="S501" s="637"/>
      <c r="T501" s="659"/>
      <c r="U501" s="637"/>
      <c r="V501" s="240"/>
      <c r="W501" s="660"/>
      <c r="X501" s="637"/>
      <c r="Y501" s="633"/>
      <c r="Z501" s="652"/>
      <c r="AA501" s="633"/>
      <c r="AB501" s="652"/>
      <c r="AC501" s="633"/>
      <c r="AD501" s="652"/>
      <c r="AE501" s="633"/>
      <c r="AF501" s="652"/>
      <c r="AG501" s="633"/>
      <c r="AH501" s="652"/>
      <c r="AI501" s="633"/>
      <c r="AJ501" s="652"/>
      <c r="AK501" s="633"/>
      <c r="AL501" s="652"/>
      <c r="AM501" s="633"/>
      <c r="AN501" s="652"/>
      <c r="AO501" s="633"/>
      <c r="AP501" s="652"/>
      <c r="AQ501" s="633"/>
      <c r="AR501" s="652"/>
      <c r="AS501" s="633"/>
      <c r="AT501" s="652"/>
      <c r="AU501" s="633"/>
      <c r="AV501" s="652"/>
      <c r="AW501" s="633"/>
      <c r="AX501" s="652"/>
      <c r="AY501" s="633"/>
      <c r="AZ501" s="652"/>
      <c r="BA501" s="633"/>
      <c r="BB501" s="652"/>
      <c r="BC501" s="633"/>
      <c r="BD501" s="652"/>
      <c r="BE501" s="633"/>
      <c r="BF501" s="652"/>
      <c r="BG501" s="633"/>
      <c r="BH501" s="652"/>
      <c r="BI501" s="633"/>
      <c r="BJ501" s="652"/>
      <c r="BK501" s="633"/>
      <c r="BL501" s="652"/>
      <c r="BM501" s="633"/>
      <c r="BN501" s="652"/>
      <c r="BO501" s="633"/>
      <c r="BP501" s="652"/>
      <c r="BQ501" s="633"/>
      <c r="BR501" s="652"/>
      <c r="BS501" s="633"/>
      <c r="BT501" s="652"/>
      <c r="BU501" s="633"/>
      <c r="BV501" s="652"/>
      <c r="BW501" s="633"/>
      <c r="BX501" s="652"/>
      <c r="BY501" s="633"/>
      <c r="BZ501" s="652"/>
    </row>
    <row r="502" spans="3:78">
      <c r="C502" s="2024"/>
      <c r="D502" s="2024"/>
      <c r="E502" s="2024"/>
      <c r="F502" s="2024"/>
      <c r="I502" s="240"/>
      <c r="J502" s="240"/>
      <c r="S502" s="637"/>
      <c r="T502" s="659"/>
      <c r="U502" s="637"/>
      <c r="V502" s="240"/>
      <c r="W502" s="660"/>
      <c r="X502" s="637"/>
      <c r="Y502" s="633"/>
      <c r="Z502" s="652"/>
      <c r="AA502" s="633"/>
      <c r="AB502" s="652"/>
      <c r="AC502" s="633"/>
      <c r="AD502" s="652"/>
      <c r="AE502" s="633"/>
      <c r="AF502" s="652"/>
      <c r="AG502" s="633"/>
      <c r="AH502" s="652"/>
      <c r="AI502" s="633"/>
      <c r="AJ502" s="652"/>
      <c r="AK502" s="633"/>
      <c r="AL502" s="652"/>
      <c r="AM502" s="633"/>
      <c r="AN502" s="652"/>
      <c r="AO502" s="633"/>
      <c r="AP502" s="652"/>
      <c r="AQ502" s="633"/>
      <c r="AR502" s="652"/>
      <c r="AS502" s="633"/>
      <c r="AT502" s="652"/>
      <c r="AU502" s="633"/>
      <c r="AV502" s="652"/>
      <c r="AW502" s="633"/>
      <c r="AX502" s="652"/>
      <c r="AY502" s="633"/>
      <c r="AZ502" s="652"/>
      <c r="BA502" s="633"/>
      <c r="BB502" s="652"/>
      <c r="BC502" s="633"/>
      <c r="BD502" s="652"/>
      <c r="BE502" s="633"/>
      <c r="BF502" s="652"/>
      <c r="BG502" s="633"/>
      <c r="BH502" s="652"/>
      <c r="BI502" s="633"/>
      <c r="BJ502" s="652"/>
      <c r="BK502" s="633"/>
      <c r="BL502" s="652"/>
      <c r="BM502" s="633"/>
      <c r="BN502" s="652"/>
      <c r="BO502" s="633"/>
      <c r="BP502" s="652"/>
      <c r="BQ502" s="633"/>
      <c r="BR502" s="652"/>
      <c r="BS502" s="633"/>
      <c r="BT502" s="652"/>
      <c r="BU502" s="633"/>
      <c r="BV502" s="652"/>
      <c r="BW502" s="633"/>
      <c r="BX502" s="652"/>
      <c r="BY502" s="633"/>
      <c r="BZ502" s="652"/>
    </row>
    <row r="503" spans="3:78">
      <c r="C503" s="2024"/>
      <c r="D503" s="2024"/>
      <c r="E503" s="2024"/>
      <c r="F503" s="2024"/>
      <c r="I503" s="240"/>
      <c r="J503" s="240"/>
      <c r="S503" s="637"/>
      <c r="T503" s="659"/>
      <c r="U503" s="637"/>
      <c r="V503" s="240"/>
      <c r="W503" s="660"/>
      <c r="X503" s="637"/>
      <c r="Y503" s="633"/>
      <c r="Z503" s="652"/>
      <c r="AA503" s="633"/>
      <c r="AB503" s="652"/>
      <c r="AC503" s="633"/>
      <c r="AD503" s="652"/>
      <c r="AE503" s="633"/>
      <c r="AF503" s="652"/>
      <c r="AG503" s="633"/>
      <c r="AH503" s="652"/>
      <c r="AI503" s="633"/>
      <c r="AJ503" s="652"/>
      <c r="AK503" s="633"/>
      <c r="AL503" s="652"/>
      <c r="AM503" s="633"/>
      <c r="AN503" s="652"/>
      <c r="AO503" s="633"/>
      <c r="AP503" s="652"/>
      <c r="AQ503" s="633"/>
      <c r="AR503" s="652"/>
      <c r="AS503" s="633"/>
      <c r="AT503" s="652"/>
      <c r="AU503" s="633"/>
      <c r="AV503" s="652"/>
      <c r="AW503" s="633"/>
      <c r="AX503" s="652"/>
      <c r="AY503" s="633"/>
      <c r="AZ503" s="652"/>
      <c r="BA503" s="633"/>
      <c r="BB503" s="652"/>
      <c r="BC503" s="633"/>
      <c r="BD503" s="652"/>
      <c r="BE503" s="633"/>
      <c r="BF503" s="652"/>
      <c r="BG503" s="633"/>
      <c r="BH503" s="652"/>
      <c r="BI503" s="633"/>
      <c r="BJ503" s="652"/>
      <c r="BK503" s="633"/>
      <c r="BL503" s="652"/>
      <c r="BM503" s="633"/>
      <c r="BN503" s="652"/>
      <c r="BO503" s="633"/>
      <c r="BP503" s="652"/>
      <c r="BQ503" s="633"/>
      <c r="BR503" s="652"/>
      <c r="BS503" s="633"/>
      <c r="BT503" s="652"/>
      <c r="BU503" s="633"/>
      <c r="BV503" s="652"/>
      <c r="BW503" s="633"/>
      <c r="BX503" s="652"/>
      <c r="BY503" s="633"/>
      <c r="BZ503" s="652"/>
    </row>
    <row r="504" spans="3:78">
      <c r="C504" s="2024"/>
      <c r="D504" s="2024"/>
      <c r="E504" s="2024"/>
      <c r="F504" s="2024"/>
      <c r="I504" s="240"/>
      <c r="J504" s="240"/>
      <c r="S504" s="637"/>
      <c r="T504" s="659"/>
      <c r="U504" s="637"/>
      <c r="V504" s="240"/>
      <c r="W504" s="660"/>
      <c r="X504" s="637"/>
      <c r="Y504" s="633"/>
      <c r="Z504" s="652"/>
      <c r="AA504" s="633"/>
      <c r="AB504" s="652"/>
      <c r="AC504" s="633"/>
      <c r="AD504" s="652"/>
      <c r="AE504" s="633"/>
      <c r="AF504" s="652"/>
      <c r="AG504" s="633"/>
      <c r="AH504" s="652"/>
      <c r="AI504" s="633"/>
      <c r="AJ504" s="652"/>
      <c r="AK504" s="633"/>
      <c r="AL504" s="652"/>
      <c r="AM504" s="633"/>
      <c r="AN504" s="652"/>
      <c r="AO504" s="633"/>
      <c r="AP504" s="652"/>
      <c r="AQ504" s="633"/>
      <c r="AR504" s="652"/>
      <c r="AS504" s="633"/>
      <c r="AT504" s="652"/>
      <c r="AU504" s="633"/>
      <c r="AV504" s="652"/>
      <c r="AW504" s="633"/>
      <c r="AX504" s="652"/>
      <c r="AY504" s="633"/>
      <c r="AZ504" s="652"/>
      <c r="BA504" s="633"/>
      <c r="BB504" s="652"/>
      <c r="BC504" s="633"/>
      <c r="BD504" s="652"/>
      <c r="BE504" s="633"/>
      <c r="BF504" s="652"/>
      <c r="BG504" s="633"/>
      <c r="BH504" s="652"/>
      <c r="BI504" s="633"/>
      <c r="BJ504" s="652"/>
      <c r="BK504" s="633"/>
      <c r="BL504" s="652"/>
      <c r="BM504" s="633"/>
      <c r="BN504" s="652"/>
      <c r="BO504" s="633"/>
      <c r="BP504" s="652"/>
      <c r="BQ504" s="633"/>
      <c r="BR504" s="652"/>
      <c r="BS504" s="633"/>
      <c r="BT504" s="652"/>
      <c r="BU504" s="633"/>
      <c r="BV504" s="652"/>
      <c r="BW504" s="633"/>
      <c r="BX504" s="652"/>
      <c r="BY504" s="633"/>
      <c r="BZ504" s="652"/>
    </row>
    <row r="505" spans="3:78">
      <c r="C505" s="2024"/>
      <c r="D505" s="2024"/>
      <c r="E505" s="2024"/>
      <c r="F505" s="2024"/>
      <c r="I505" s="240"/>
      <c r="J505" s="240"/>
      <c r="S505" s="637"/>
      <c r="T505" s="659"/>
      <c r="U505" s="637"/>
      <c r="V505" s="240"/>
      <c r="W505" s="660"/>
      <c r="X505" s="637"/>
      <c r="Y505" s="633"/>
      <c r="Z505" s="652"/>
      <c r="AA505" s="633"/>
      <c r="AB505" s="652"/>
      <c r="AC505" s="633"/>
      <c r="AD505" s="652"/>
      <c r="AE505" s="633"/>
      <c r="AF505" s="652"/>
      <c r="AG505" s="633"/>
      <c r="AH505" s="652"/>
      <c r="AI505" s="633"/>
      <c r="AJ505" s="652"/>
      <c r="AK505" s="633"/>
      <c r="AL505" s="652"/>
      <c r="AM505" s="633"/>
      <c r="AN505" s="652"/>
      <c r="AO505" s="633"/>
      <c r="AP505" s="652"/>
      <c r="AQ505" s="633"/>
      <c r="AR505" s="652"/>
      <c r="AS505" s="633"/>
      <c r="AT505" s="652"/>
      <c r="AU505" s="633"/>
      <c r="AV505" s="652"/>
      <c r="AW505" s="633"/>
      <c r="AX505" s="652"/>
      <c r="AY505" s="633"/>
      <c r="AZ505" s="652"/>
      <c r="BA505" s="633"/>
      <c r="BB505" s="652"/>
      <c r="BC505" s="633"/>
      <c r="BD505" s="652"/>
      <c r="BE505" s="633"/>
      <c r="BF505" s="652"/>
      <c r="BG505" s="633"/>
      <c r="BH505" s="652"/>
      <c r="BI505" s="633"/>
      <c r="BJ505" s="652"/>
      <c r="BK505" s="633"/>
      <c r="BL505" s="652"/>
      <c r="BM505" s="633"/>
      <c r="BN505" s="652"/>
      <c r="BO505" s="633"/>
      <c r="BP505" s="652"/>
      <c r="BQ505" s="633"/>
      <c r="BR505" s="652"/>
      <c r="BS505" s="633"/>
      <c r="BT505" s="652"/>
      <c r="BU505" s="633"/>
      <c r="BV505" s="652"/>
      <c r="BW505" s="633"/>
      <c r="BX505" s="652"/>
      <c r="BY505" s="633"/>
      <c r="BZ505" s="652"/>
    </row>
    <row r="506" spans="3:78">
      <c r="C506" s="2024"/>
      <c r="D506" s="2024"/>
      <c r="E506" s="2024"/>
      <c r="F506" s="2024"/>
      <c r="I506" s="240"/>
      <c r="J506" s="240"/>
      <c r="S506" s="637"/>
      <c r="T506" s="659"/>
      <c r="U506" s="637"/>
      <c r="V506" s="240"/>
      <c r="W506" s="660"/>
      <c r="X506" s="637"/>
      <c r="Y506" s="633"/>
      <c r="Z506" s="652"/>
      <c r="AA506" s="633"/>
      <c r="AB506" s="652"/>
      <c r="AC506" s="633"/>
      <c r="AD506" s="652"/>
      <c r="AE506" s="633"/>
      <c r="AF506" s="652"/>
      <c r="AG506" s="633"/>
      <c r="AH506" s="652"/>
      <c r="AI506" s="633"/>
      <c r="AJ506" s="652"/>
      <c r="AK506" s="633"/>
      <c r="AL506" s="652"/>
      <c r="AM506" s="633"/>
      <c r="AN506" s="652"/>
      <c r="AO506" s="633"/>
      <c r="AP506" s="652"/>
      <c r="AQ506" s="633"/>
      <c r="AR506" s="652"/>
      <c r="AS506" s="633"/>
      <c r="AT506" s="652"/>
      <c r="AU506" s="633"/>
      <c r="AV506" s="652"/>
      <c r="AW506" s="633"/>
      <c r="AX506" s="652"/>
      <c r="AY506" s="633"/>
      <c r="AZ506" s="652"/>
      <c r="BA506" s="633"/>
      <c r="BB506" s="652"/>
      <c r="BC506" s="633"/>
      <c r="BD506" s="652"/>
      <c r="BE506" s="633"/>
      <c r="BF506" s="652"/>
      <c r="BG506" s="633"/>
      <c r="BH506" s="652"/>
      <c r="BI506" s="633"/>
      <c r="BJ506" s="652"/>
      <c r="BK506" s="633"/>
      <c r="BL506" s="652"/>
      <c r="BM506" s="633"/>
      <c r="BN506" s="652"/>
      <c r="BO506" s="633"/>
      <c r="BP506" s="652"/>
      <c r="BQ506" s="633"/>
      <c r="BR506" s="652"/>
      <c r="BS506" s="633"/>
      <c r="BT506" s="652"/>
      <c r="BU506" s="633"/>
      <c r="BV506" s="652"/>
      <c r="BW506" s="633"/>
      <c r="BX506" s="652"/>
      <c r="BY506" s="633"/>
      <c r="BZ506" s="652"/>
    </row>
    <row r="507" spans="3:78">
      <c r="C507" s="2024"/>
      <c r="D507" s="2024"/>
      <c r="E507" s="2024"/>
      <c r="F507" s="2024"/>
      <c r="I507" s="240"/>
      <c r="J507" s="240"/>
      <c r="S507" s="637"/>
      <c r="T507" s="659"/>
      <c r="U507" s="637"/>
      <c r="V507" s="240"/>
      <c r="W507" s="660"/>
      <c r="X507" s="637"/>
      <c r="Y507" s="633"/>
      <c r="Z507" s="652"/>
      <c r="AA507" s="633"/>
      <c r="AB507" s="652"/>
      <c r="AC507" s="633"/>
      <c r="AD507" s="652"/>
      <c r="AE507" s="633"/>
      <c r="AF507" s="652"/>
      <c r="AG507" s="633"/>
      <c r="AH507" s="652"/>
      <c r="AI507" s="633"/>
      <c r="AJ507" s="652"/>
      <c r="AK507" s="633"/>
      <c r="AL507" s="652"/>
      <c r="AM507" s="633"/>
      <c r="AN507" s="652"/>
      <c r="AO507" s="633"/>
      <c r="AP507" s="652"/>
      <c r="AQ507" s="633"/>
      <c r="AR507" s="652"/>
      <c r="AS507" s="633"/>
      <c r="AT507" s="652"/>
      <c r="AU507" s="633"/>
      <c r="AV507" s="652"/>
      <c r="AW507" s="633"/>
      <c r="AX507" s="652"/>
      <c r="AY507" s="633"/>
      <c r="AZ507" s="652"/>
      <c r="BA507" s="633"/>
      <c r="BB507" s="652"/>
      <c r="BC507" s="633"/>
      <c r="BD507" s="652"/>
      <c r="BE507" s="633"/>
      <c r="BF507" s="652"/>
      <c r="BG507" s="633"/>
      <c r="BH507" s="652"/>
      <c r="BI507" s="633"/>
      <c r="BJ507" s="652"/>
      <c r="BK507" s="633"/>
      <c r="BL507" s="652"/>
      <c r="BM507" s="633"/>
      <c r="BN507" s="652"/>
      <c r="BO507" s="633"/>
      <c r="BP507" s="652"/>
      <c r="BQ507" s="633"/>
      <c r="BR507" s="652"/>
      <c r="BS507" s="633"/>
      <c r="BT507" s="652"/>
      <c r="BU507" s="633"/>
      <c r="BV507" s="652"/>
      <c r="BW507" s="633"/>
      <c r="BX507" s="652"/>
      <c r="BY507" s="633"/>
      <c r="BZ507" s="652"/>
    </row>
    <row r="508" spans="3:78">
      <c r="C508" s="2024"/>
      <c r="D508" s="2024"/>
      <c r="E508" s="2024"/>
      <c r="F508" s="2024"/>
      <c r="I508" s="240"/>
      <c r="J508" s="240"/>
      <c r="S508" s="637"/>
      <c r="T508" s="659"/>
      <c r="U508" s="637"/>
      <c r="V508" s="240"/>
      <c r="W508" s="660"/>
      <c r="X508" s="637"/>
      <c r="Y508" s="633"/>
      <c r="Z508" s="652"/>
      <c r="AA508" s="633"/>
      <c r="AB508" s="652"/>
      <c r="AC508" s="633"/>
      <c r="AD508" s="652"/>
      <c r="AE508" s="633"/>
      <c r="AF508" s="652"/>
      <c r="AG508" s="633"/>
      <c r="AH508" s="652"/>
      <c r="AI508" s="633"/>
      <c r="AJ508" s="652"/>
      <c r="AK508" s="633"/>
      <c r="AL508" s="652"/>
      <c r="AM508" s="633"/>
      <c r="AN508" s="652"/>
      <c r="AO508" s="633"/>
      <c r="AP508" s="652"/>
      <c r="AQ508" s="633"/>
      <c r="AR508" s="652"/>
      <c r="AS508" s="633"/>
      <c r="AT508" s="652"/>
      <c r="AU508" s="633"/>
      <c r="AV508" s="652"/>
      <c r="AW508" s="633"/>
      <c r="AX508" s="652"/>
      <c r="AY508" s="633"/>
      <c r="AZ508" s="652"/>
      <c r="BA508" s="633"/>
      <c r="BB508" s="652"/>
      <c r="BC508" s="633"/>
      <c r="BD508" s="652"/>
      <c r="BE508" s="633"/>
      <c r="BF508" s="652"/>
      <c r="BG508" s="633"/>
      <c r="BH508" s="652"/>
      <c r="BI508" s="633"/>
      <c r="BJ508" s="652"/>
      <c r="BK508" s="633"/>
      <c r="BL508" s="652"/>
      <c r="BM508" s="633"/>
      <c r="BN508" s="652"/>
      <c r="BO508" s="633"/>
      <c r="BP508" s="652"/>
      <c r="BQ508" s="633"/>
      <c r="BR508" s="652"/>
      <c r="BS508" s="633"/>
      <c r="BT508" s="652"/>
      <c r="BU508" s="633"/>
      <c r="BV508" s="652"/>
      <c r="BW508" s="633"/>
      <c r="BX508" s="652"/>
      <c r="BY508" s="633"/>
      <c r="BZ508" s="652"/>
    </row>
    <row r="509" spans="3:78">
      <c r="C509" s="2024"/>
      <c r="D509" s="2024"/>
      <c r="E509" s="2024"/>
      <c r="F509" s="2024"/>
      <c r="I509" s="240"/>
      <c r="J509" s="240"/>
      <c r="S509" s="637"/>
      <c r="T509" s="659"/>
      <c r="U509" s="637"/>
      <c r="V509" s="240"/>
      <c r="W509" s="660"/>
      <c r="X509" s="637"/>
      <c r="Y509" s="633"/>
      <c r="Z509" s="652"/>
      <c r="AA509" s="633"/>
      <c r="AB509" s="652"/>
      <c r="AC509" s="633"/>
      <c r="AD509" s="652"/>
      <c r="AE509" s="633"/>
      <c r="AF509" s="652"/>
      <c r="AG509" s="633"/>
      <c r="AH509" s="652"/>
      <c r="AI509" s="633"/>
      <c r="AJ509" s="652"/>
      <c r="AK509" s="633"/>
      <c r="AL509" s="652"/>
      <c r="AM509" s="633"/>
      <c r="AN509" s="652"/>
      <c r="AO509" s="633"/>
      <c r="AP509" s="652"/>
      <c r="AQ509" s="633"/>
      <c r="AR509" s="652"/>
      <c r="AS509" s="633"/>
      <c r="AT509" s="652"/>
      <c r="AU509" s="633"/>
      <c r="AV509" s="652"/>
      <c r="AW509" s="633"/>
      <c r="AX509" s="652"/>
      <c r="AY509" s="633"/>
      <c r="AZ509" s="652"/>
      <c r="BA509" s="633"/>
      <c r="BB509" s="652"/>
      <c r="BC509" s="633"/>
      <c r="BD509" s="652"/>
      <c r="BE509" s="633"/>
      <c r="BF509" s="652"/>
      <c r="BG509" s="633"/>
      <c r="BH509" s="652"/>
      <c r="BI509" s="633"/>
      <c r="BJ509" s="652"/>
      <c r="BK509" s="633"/>
      <c r="BL509" s="652"/>
      <c r="BM509" s="633"/>
      <c r="BN509" s="652"/>
      <c r="BO509" s="633"/>
      <c r="BP509" s="652"/>
      <c r="BQ509" s="633"/>
      <c r="BR509" s="652"/>
      <c r="BS509" s="633"/>
      <c r="BT509" s="652"/>
      <c r="BU509" s="633"/>
      <c r="BV509" s="652"/>
      <c r="BW509" s="633"/>
      <c r="BX509" s="652"/>
      <c r="BY509" s="633"/>
      <c r="BZ509" s="652"/>
    </row>
    <row r="510" spans="3:78">
      <c r="C510" s="2024"/>
      <c r="D510" s="2024"/>
      <c r="E510" s="2024"/>
      <c r="F510" s="2024"/>
      <c r="I510" s="240"/>
      <c r="J510" s="240"/>
      <c r="S510" s="637"/>
      <c r="T510" s="659"/>
      <c r="U510" s="637"/>
      <c r="V510" s="240"/>
      <c r="W510" s="660"/>
      <c r="X510" s="637"/>
      <c r="Y510" s="633"/>
      <c r="Z510" s="652"/>
      <c r="AA510" s="633"/>
      <c r="AB510" s="652"/>
      <c r="AC510" s="633"/>
      <c r="AD510" s="652"/>
      <c r="AE510" s="633"/>
      <c r="AF510" s="652"/>
      <c r="AG510" s="633"/>
      <c r="AH510" s="652"/>
      <c r="AI510" s="633"/>
      <c r="AJ510" s="652"/>
      <c r="AK510" s="633"/>
      <c r="AL510" s="652"/>
      <c r="AM510" s="633"/>
      <c r="AN510" s="652"/>
      <c r="AO510" s="633"/>
      <c r="AP510" s="652"/>
      <c r="AQ510" s="633"/>
      <c r="AR510" s="652"/>
      <c r="AS510" s="633"/>
      <c r="AT510" s="652"/>
      <c r="AU510" s="633"/>
      <c r="AV510" s="652"/>
      <c r="AW510" s="633"/>
      <c r="AX510" s="652"/>
      <c r="AY510" s="633"/>
      <c r="AZ510" s="652"/>
      <c r="BA510" s="633"/>
      <c r="BB510" s="652"/>
      <c r="BC510" s="633"/>
      <c r="BD510" s="652"/>
      <c r="BE510" s="633"/>
      <c r="BF510" s="652"/>
      <c r="BG510" s="633"/>
      <c r="BH510" s="652"/>
      <c r="BI510" s="633"/>
      <c r="BJ510" s="652"/>
      <c r="BK510" s="633"/>
      <c r="BL510" s="652"/>
      <c r="BM510" s="633"/>
      <c r="BN510" s="652"/>
      <c r="BO510" s="633"/>
      <c r="BP510" s="652"/>
      <c r="BQ510" s="633"/>
      <c r="BR510" s="652"/>
      <c r="BS510" s="633"/>
      <c r="BT510" s="652"/>
      <c r="BU510" s="633"/>
      <c r="BV510" s="652"/>
      <c r="BW510" s="633"/>
      <c r="BX510" s="652"/>
      <c r="BY510" s="633"/>
      <c r="BZ510" s="652"/>
    </row>
    <row r="511" spans="3:78">
      <c r="C511" s="2024"/>
      <c r="D511" s="2024"/>
      <c r="E511" s="2024"/>
      <c r="F511" s="2024"/>
      <c r="I511" s="240"/>
      <c r="J511" s="240"/>
      <c r="S511" s="637"/>
      <c r="T511" s="659"/>
      <c r="U511" s="637"/>
      <c r="V511" s="240"/>
      <c r="W511" s="660"/>
      <c r="X511" s="637"/>
      <c r="Y511" s="633"/>
      <c r="Z511" s="652"/>
      <c r="AA511" s="633"/>
      <c r="AB511" s="652"/>
      <c r="AC511" s="633"/>
      <c r="AD511" s="652"/>
      <c r="AE511" s="633"/>
      <c r="AF511" s="652"/>
      <c r="AG511" s="633"/>
      <c r="AH511" s="652"/>
      <c r="AI511" s="633"/>
      <c r="AJ511" s="652"/>
      <c r="AK511" s="633"/>
      <c r="AL511" s="652"/>
      <c r="AM511" s="633"/>
      <c r="AN511" s="652"/>
      <c r="AO511" s="633"/>
      <c r="AP511" s="652"/>
      <c r="AQ511" s="633"/>
      <c r="AR511" s="652"/>
      <c r="AS511" s="633"/>
      <c r="AT511" s="652"/>
      <c r="AU511" s="633"/>
      <c r="AV511" s="652"/>
      <c r="AW511" s="633"/>
      <c r="AX511" s="652"/>
      <c r="AY511" s="633"/>
      <c r="AZ511" s="652"/>
      <c r="BA511" s="633"/>
      <c r="BB511" s="652"/>
      <c r="BC511" s="633"/>
      <c r="BD511" s="652"/>
      <c r="BE511" s="633"/>
      <c r="BF511" s="652"/>
      <c r="BG511" s="633"/>
      <c r="BH511" s="652"/>
      <c r="BI511" s="633"/>
      <c r="BJ511" s="652"/>
      <c r="BK511" s="633"/>
      <c r="BL511" s="652"/>
      <c r="BM511" s="633"/>
      <c r="BN511" s="652"/>
      <c r="BO511" s="633"/>
      <c r="BP511" s="652"/>
      <c r="BQ511" s="633"/>
      <c r="BR511" s="652"/>
      <c r="BS511" s="633"/>
      <c r="BT511" s="652"/>
      <c r="BU511" s="633"/>
      <c r="BV511" s="652"/>
      <c r="BW511" s="633"/>
      <c r="BX511" s="652"/>
      <c r="BY511" s="633"/>
      <c r="BZ511" s="652"/>
    </row>
    <row r="512" spans="3:78">
      <c r="C512" s="2024"/>
      <c r="D512" s="2024"/>
      <c r="E512" s="2024"/>
      <c r="F512" s="2024"/>
      <c r="I512" s="240"/>
      <c r="J512" s="240"/>
      <c r="S512" s="637"/>
      <c r="T512" s="659"/>
      <c r="U512" s="637"/>
      <c r="V512" s="240"/>
      <c r="W512" s="660"/>
      <c r="X512" s="637"/>
      <c r="Y512" s="633"/>
      <c r="Z512" s="652"/>
      <c r="AA512" s="633"/>
      <c r="AB512" s="652"/>
      <c r="AC512" s="633"/>
      <c r="AD512" s="652"/>
      <c r="AE512" s="633"/>
      <c r="AF512" s="652"/>
      <c r="AG512" s="633"/>
      <c r="AH512" s="652"/>
      <c r="AI512" s="633"/>
      <c r="AJ512" s="652"/>
      <c r="AK512" s="633"/>
      <c r="AL512" s="652"/>
      <c r="AM512" s="633"/>
      <c r="AN512" s="652"/>
      <c r="AO512" s="633"/>
      <c r="AP512" s="652"/>
      <c r="AQ512" s="633"/>
      <c r="AR512" s="652"/>
      <c r="AS512" s="633"/>
      <c r="AT512" s="652"/>
      <c r="AU512" s="633"/>
      <c r="AV512" s="652"/>
      <c r="AW512" s="633"/>
      <c r="AX512" s="652"/>
      <c r="AY512" s="633"/>
      <c r="AZ512" s="652"/>
      <c r="BA512" s="633"/>
      <c r="BB512" s="652"/>
      <c r="BC512" s="633"/>
      <c r="BD512" s="652"/>
      <c r="BE512" s="633"/>
      <c r="BF512" s="652"/>
      <c r="BG512" s="633"/>
      <c r="BH512" s="652"/>
      <c r="BI512" s="633"/>
      <c r="BJ512" s="652"/>
      <c r="BK512" s="633"/>
      <c r="BL512" s="652"/>
      <c r="BM512" s="633"/>
      <c r="BN512" s="652"/>
      <c r="BO512" s="633"/>
      <c r="BP512" s="652"/>
      <c r="BQ512" s="633"/>
      <c r="BR512" s="652"/>
      <c r="BS512" s="633"/>
      <c r="BT512" s="652"/>
      <c r="BU512" s="633"/>
      <c r="BV512" s="652"/>
      <c r="BW512" s="633"/>
      <c r="BX512" s="652"/>
      <c r="BY512" s="633"/>
      <c r="BZ512" s="652"/>
    </row>
    <row r="513" spans="3:78">
      <c r="C513" s="2024"/>
      <c r="D513" s="2024"/>
      <c r="E513" s="2024"/>
      <c r="F513" s="2024"/>
      <c r="I513" s="240"/>
      <c r="J513" s="240"/>
      <c r="S513" s="637"/>
      <c r="T513" s="659"/>
      <c r="U513" s="637"/>
      <c r="V513" s="240"/>
      <c r="W513" s="660"/>
      <c r="X513" s="637"/>
      <c r="Y513" s="633"/>
      <c r="Z513" s="652"/>
      <c r="AA513" s="633"/>
      <c r="AB513" s="652"/>
      <c r="AC513" s="633"/>
      <c r="AD513" s="652"/>
      <c r="AE513" s="633"/>
      <c r="AF513" s="652"/>
      <c r="AG513" s="633"/>
      <c r="AH513" s="652"/>
      <c r="AI513" s="633"/>
      <c r="AJ513" s="652"/>
      <c r="AK513" s="633"/>
      <c r="AL513" s="652"/>
      <c r="AM513" s="633"/>
      <c r="AN513" s="652"/>
      <c r="AO513" s="633"/>
      <c r="AP513" s="652"/>
      <c r="AQ513" s="633"/>
      <c r="AR513" s="652"/>
      <c r="AS513" s="633"/>
      <c r="AT513" s="652"/>
      <c r="AU513" s="633"/>
      <c r="AV513" s="652"/>
      <c r="AW513" s="633"/>
      <c r="AX513" s="652"/>
      <c r="AY513" s="633"/>
      <c r="AZ513" s="652"/>
      <c r="BA513" s="633"/>
      <c r="BB513" s="652"/>
      <c r="BC513" s="633"/>
      <c r="BD513" s="652"/>
      <c r="BE513" s="633"/>
      <c r="BF513" s="652"/>
      <c r="BG513" s="633"/>
      <c r="BH513" s="652"/>
      <c r="BI513" s="633"/>
      <c r="BJ513" s="652"/>
      <c r="BK513" s="633"/>
      <c r="BL513" s="652"/>
      <c r="BM513" s="633"/>
      <c r="BN513" s="652"/>
      <c r="BO513" s="633"/>
      <c r="BP513" s="652"/>
      <c r="BQ513" s="633"/>
      <c r="BR513" s="652"/>
      <c r="BS513" s="633"/>
      <c r="BT513" s="652"/>
      <c r="BU513" s="633"/>
      <c r="BV513" s="652"/>
      <c r="BW513" s="633"/>
      <c r="BX513" s="652"/>
      <c r="BY513" s="633"/>
      <c r="BZ513" s="652"/>
    </row>
    <row r="514" spans="3:78">
      <c r="C514" s="2024"/>
      <c r="D514" s="2024"/>
      <c r="E514" s="2024"/>
      <c r="F514" s="2024"/>
      <c r="I514" s="240"/>
      <c r="J514" s="240"/>
      <c r="S514" s="637"/>
      <c r="T514" s="659"/>
      <c r="U514" s="637"/>
      <c r="V514" s="240"/>
      <c r="W514" s="660"/>
      <c r="X514" s="637"/>
      <c r="Y514" s="633"/>
      <c r="Z514" s="652"/>
      <c r="AA514" s="633"/>
      <c r="AB514" s="652"/>
      <c r="AC514" s="633"/>
      <c r="AD514" s="652"/>
      <c r="AE514" s="633"/>
      <c r="AF514" s="652"/>
      <c r="AG514" s="633"/>
      <c r="AH514" s="652"/>
      <c r="AI514" s="633"/>
      <c r="AJ514" s="652"/>
      <c r="AK514" s="633"/>
      <c r="AL514" s="652"/>
      <c r="AM514" s="633"/>
      <c r="AN514" s="652"/>
      <c r="AO514" s="633"/>
      <c r="AP514" s="652"/>
      <c r="AQ514" s="633"/>
      <c r="AR514" s="652"/>
      <c r="AS514" s="633"/>
      <c r="AT514" s="652"/>
      <c r="AU514" s="633"/>
      <c r="AV514" s="652"/>
      <c r="AW514" s="633"/>
      <c r="AX514" s="652"/>
      <c r="AY514" s="633"/>
      <c r="AZ514" s="652"/>
      <c r="BA514" s="633"/>
      <c r="BB514" s="652"/>
      <c r="BC514" s="633"/>
      <c r="BD514" s="652"/>
      <c r="BE514" s="633"/>
      <c r="BF514" s="652"/>
      <c r="BG514" s="633"/>
      <c r="BH514" s="652"/>
      <c r="BI514" s="633"/>
      <c r="BJ514" s="652"/>
      <c r="BK514" s="633"/>
      <c r="BL514" s="652"/>
      <c r="BM514" s="633"/>
      <c r="BN514" s="652"/>
      <c r="BO514" s="633"/>
      <c r="BP514" s="652"/>
      <c r="BQ514" s="633"/>
      <c r="BR514" s="652"/>
      <c r="BS514" s="633"/>
      <c r="BT514" s="652"/>
      <c r="BU514" s="633"/>
      <c r="BV514" s="652"/>
      <c r="BW514" s="633"/>
      <c r="BX514" s="652"/>
      <c r="BY514" s="633"/>
      <c r="BZ514" s="652"/>
    </row>
    <row r="515" spans="3:78">
      <c r="C515" s="2024"/>
      <c r="D515" s="2024"/>
      <c r="E515" s="2024"/>
      <c r="F515" s="2024"/>
      <c r="I515" s="240"/>
      <c r="J515" s="240"/>
      <c r="S515" s="637"/>
      <c r="T515" s="659"/>
      <c r="U515" s="637"/>
      <c r="V515" s="240"/>
      <c r="W515" s="660"/>
      <c r="X515" s="637"/>
      <c r="Y515" s="633"/>
      <c r="Z515" s="652"/>
      <c r="AA515" s="633"/>
      <c r="AB515" s="652"/>
      <c r="AC515" s="633"/>
      <c r="AD515" s="652"/>
      <c r="AE515" s="633"/>
      <c r="AF515" s="652"/>
      <c r="AG515" s="633"/>
      <c r="AH515" s="652"/>
      <c r="AI515" s="633"/>
      <c r="AJ515" s="652"/>
      <c r="AK515" s="633"/>
      <c r="AL515" s="652"/>
      <c r="AM515" s="633"/>
      <c r="AN515" s="652"/>
      <c r="AO515" s="633"/>
      <c r="AP515" s="652"/>
      <c r="AQ515" s="633"/>
      <c r="AR515" s="652"/>
      <c r="AS515" s="633"/>
      <c r="AT515" s="652"/>
      <c r="AU515" s="633"/>
      <c r="AV515" s="652"/>
      <c r="AW515" s="633"/>
      <c r="AX515" s="652"/>
      <c r="AY515" s="633"/>
      <c r="AZ515" s="652"/>
      <c r="BA515" s="633"/>
      <c r="BB515" s="652"/>
      <c r="BC515" s="633"/>
      <c r="BD515" s="652"/>
      <c r="BE515" s="633"/>
      <c r="BF515" s="652"/>
      <c r="BG515" s="633"/>
      <c r="BH515" s="652"/>
      <c r="BI515" s="633"/>
      <c r="BJ515" s="652"/>
      <c r="BK515" s="633"/>
      <c r="BL515" s="652"/>
      <c r="BM515" s="633"/>
      <c r="BN515" s="652"/>
      <c r="BO515" s="633"/>
      <c r="BP515" s="652"/>
      <c r="BQ515" s="633"/>
      <c r="BR515" s="652"/>
      <c r="BS515" s="633"/>
      <c r="BT515" s="652"/>
      <c r="BU515" s="633"/>
      <c r="BV515" s="652"/>
      <c r="BW515" s="633"/>
      <c r="BX515" s="652"/>
      <c r="BY515" s="633"/>
      <c r="BZ515" s="652"/>
    </row>
    <row r="516" spans="3:78">
      <c r="C516" s="2024"/>
      <c r="D516" s="2024"/>
      <c r="E516" s="2024"/>
      <c r="F516" s="2024"/>
      <c r="I516" s="240"/>
      <c r="J516" s="240"/>
      <c r="S516" s="637"/>
      <c r="T516" s="659"/>
      <c r="U516" s="637"/>
      <c r="V516" s="240"/>
      <c r="W516" s="660"/>
      <c r="X516" s="637"/>
      <c r="Y516" s="633"/>
      <c r="Z516" s="652"/>
      <c r="AA516" s="633"/>
      <c r="AB516" s="652"/>
      <c r="AC516" s="633"/>
      <c r="AD516" s="652"/>
      <c r="AE516" s="633"/>
      <c r="AF516" s="652"/>
      <c r="AG516" s="633"/>
      <c r="AH516" s="652"/>
      <c r="AI516" s="633"/>
      <c r="AJ516" s="652"/>
      <c r="AK516" s="633"/>
      <c r="AL516" s="652"/>
      <c r="AM516" s="633"/>
      <c r="AN516" s="652"/>
      <c r="AO516" s="633"/>
      <c r="AP516" s="652"/>
      <c r="AQ516" s="633"/>
      <c r="AR516" s="652"/>
      <c r="AS516" s="633"/>
      <c r="AT516" s="652"/>
      <c r="AU516" s="633"/>
      <c r="AV516" s="652"/>
      <c r="AW516" s="633"/>
      <c r="AX516" s="652"/>
      <c r="AY516" s="633"/>
      <c r="AZ516" s="652"/>
      <c r="BA516" s="633"/>
      <c r="BB516" s="652"/>
      <c r="BC516" s="633"/>
      <c r="BD516" s="652"/>
      <c r="BE516" s="633"/>
      <c r="BF516" s="652"/>
      <c r="BG516" s="633"/>
      <c r="BH516" s="652"/>
      <c r="BI516" s="633"/>
      <c r="BJ516" s="652"/>
      <c r="BK516" s="633"/>
      <c r="BL516" s="652"/>
      <c r="BM516" s="633"/>
      <c r="BN516" s="652"/>
      <c r="BO516" s="633"/>
      <c r="BP516" s="652"/>
      <c r="BQ516" s="633"/>
      <c r="BR516" s="652"/>
      <c r="BS516" s="633"/>
      <c r="BT516" s="652"/>
      <c r="BU516" s="633"/>
      <c r="BV516" s="652"/>
      <c r="BW516" s="633"/>
      <c r="BX516" s="652"/>
      <c r="BY516" s="633"/>
      <c r="BZ516" s="652"/>
    </row>
    <row r="517" spans="3:78">
      <c r="C517" s="2024"/>
      <c r="D517" s="2024"/>
      <c r="E517" s="2024"/>
      <c r="F517" s="2024"/>
      <c r="I517" s="240"/>
      <c r="J517" s="240"/>
      <c r="S517" s="637"/>
      <c r="T517" s="659"/>
      <c r="U517" s="637"/>
      <c r="V517" s="240"/>
      <c r="W517" s="660"/>
      <c r="X517" s="637"/>
      <c r="Y517" s="633"/>
      <c r="Z517" s="652"/>
      <c r="AA517" s="633"/>
      <c r="AB517" s="652"/>
      <c r="AC517" s="633"/>
      <c r="AD517" s="652"/>
      <c r="AE517" s="633"/>
      <c r="AF517" s="652"/>
      <c r="AG517" s="633"/>
      <c r="AH517" s="652"/>
      <c r="AI517" s="633"/>
      <c r="AJ517" s="652"/>
      <c r="AK517" s="633"/>
      <c r="AL517" s="652"/>
      <c r="AM517" s="633"/>
      <c r="AN517" s="652"/>
      <c r="AO517" s="633"/>
      <c r="AP517" s="652"/>
      <c r="AQ517" s="633"/>
      <c r="AR517" s="652"/>
      <c r="AS517" s="633"/>
      <c r="AT517" s="652"/>
      <c r="AU517" s="633"/>
      <c r="AV517" s="652"/>
      <c r="AW517" s="633"/>
      <c r="AX517" s="652"/>
      <c r="AY517" s="633"/>
      <c r="AZ517" s="652"/>
      <c r="BA517" s="633"/>
      <c r="BB517" s="652"/>
      <c r="BC517" s="633"/>
      <c r="BD517" s="652"/>
      <c r="BE517" s="633"/>
      <c r="BF517" s="652"/>
      <c r="BG517" s="633"/>
      <c r="BH517" s="652"/>
      <c r="BI517" s="633"/>
      <c r="BJ517" s="652"/>
      <c r="BK517" s="633"/>
      <c r="BL517" s="652"/>
      <c r="BM517" s="633"/>
      <c r="BN517" s="652"/>
      <c r="BO517" s="633"/>
      <c r="BP517" s="652"/>
      <c r="BQ517" s="633"/>
      <c r="BR517" s="652"/>
      <c r="BS517" s="633"/>
      <c r="BT517" s="652"/>
      <c r="BU517" s="633"/>
      <c r="BV517" s="652"/>
      <c r="BW517" s="633"/>
      <c r="BX517" s="652"/>
      <c r="BY517" s="633"/>
      <c r="BZ517" s="652"/>
    </row>
    <row r="518" spans="3:78">
      <c r="C518" s="2024"/>
      <c r="D518" s="2024"/>
      <c r="E518" s="2024"/>
      <c r="F518" s="2024"/>
      <c r="I518" s="240"/>
      <c r="J518" s="240"/>
      <c r="S518" s="637"/>
      <c r="T518" s="659"/>
      <c r="U518" s="637"/>
      <c r="V518" s="240"/>
      <c r="W518" s="660"/>
      <c r="X518" s="637"/>
      <c r="Y518" s="633"/>
      <c r="Z518" s="652"/>
      <c r="AA518" s="633"/>
      <c r="AB518" s="652"/>
      <c r="AC518" s="633"/>
      <c r="AD518" s="652"/>
      <c r="AE518" s="633"/>
      <c r="AF518" s="652"/>
      <c r="AG518" s="633"/>
      <c r="AH518" s="652"/>
      <c r="AI518" s="633"/>
      <c r="AJ518" s="652"/>
      <c r="AK518" s="633"/>
      <c r="AL518" s="652"/>
      <c r="AM518" s="633"/>
      <c r="AN518" s="652"/>
      <c r="AO518" s="633"/>
      <c r="AP518" s="652"/>
      <c r="AQ518" s="633"/>
      <c r="AR518" s="652"/>
      <c r="AS518" s="633"/>
      <c r="AT518" s="652"/>
      <c r="AU518" s="633"/>
      <c r="AV518" s="652"/>
      <c r="AW518" s="633"/>
      <c r="AX518" s="652"/>
      <c r="AY518" s="633"/>
      <c r="AZ518" s="652"/>
      <c r="BA518" s="633"/>
      <c r="BB518" s="652"/>
      <c r="BC518" s="633"/>
      <c r="BD518" s="652"/>
      <c r="BE518" s="633"/>
      <c r="BF518" s="652"/>
      <c r="BG518" s="633"/>
      <c r="BH518" s="652"/>
      <c r="BI518" s="633"/>
      <c r="BJ518" s="652"/>
      <c r="BK518" s="633"/>
      <c r="BL518" s="652"/>
      <c r="BM518" s="633"/>
      <c r="BN518" s="652"/>
      <c r="BO518" s="633"/>
      <c r="BP518" s="652"/>
      <c r="BQ518" s="633"/>
      <c r="BR518" s="652"/>
      <c r="BS518" s="633"/>
      <c r="BT518" s="652"/>
      <c r="BU518" s="633"/>
      <c r="BV518" s="652"/>
      <c r="BW518" s="633"/>
      <c r="BX518" s="652"/>
      <c r="BY518" s="633"/>
      <c r="BZ518" s="652"/>
    </row>
    <row r="519" spans="3:78">
      <c r="C519" s="2024"/>
      <c r="D519" s="2024"/>
      <c r="E519" s="2024"/>
      <c r="F519" s="2024"/>
      <c r="I519" s="240"/>
      <c r="J519" s="240"/>
      <c r="S519" s="637"/>
      <c r="T519" s="659"/>
      <c r="U519" s="637"/>
      <c r="V519" s="240"/>
      <c r="W519" s="660"/>
      <c r="X519" s="637"/>
      <c r="Y519" s="633"/>
      <c r="Z519" s="652"/>
      <c r="AA519" s="633"/>
      <c r="AB519" s="652"/>
      <c r="AC519" s="633"/>
      <c r="AD519" s="652"/>
      <c r="AE519" s="633"/>
      <c r="AF519" s="652"/>
      <c r="AG519" s="633"/>
      <c r="AH519" s="652"/>
      <c r="AI519" s="633"/>
      <c r="AJ519" s="652"/>
      <c r="AK519" s="633"/>
      <c r="AL519" s="652"/>
      <c r="AM519" s="633"/>
      <c r="AN519" s="652"/>
      <c r="AO519" s="633"/>
      <c r="AP519" s="652"/>
      <c r="AQ519" s="633"/>
      <c r="AR519" s="652"/>
      <c r="AS519" s="633"/>
      <c r="AT519" s="652"/>
      <c r="AU519" s="633"/>
      <c r="AV519" s="652"/>
      <c r="AW519" s="633"/>
      <c r="AX519" s="652"/>
      <c r="AY519" s="633"/>
      <c r="AZ519" s="652"/>
      <c r="BA519" s="633"/>
      <c r="BB519" s="652"/>
      <c r="BC519" s="633"/>
      <c r="BD519" s="652"/>
      <c r="BE519" s="633"/>
      <c r="BF519" s="652"/>
      <c r="BG519" s="633"/>
      <c r="BH519" s="652"/>
      <c r="BI519" s="633"/>
      <c r="BJ519" s="652"/>
      <c r="BK519" s="633"/>
      <c r="BL519" s="652"/>
      <c r="BM519" s="633"/>
      <c r="BN519" s="652"/>
      <c r="BO519" s="633"/>
      <c r="BP519" s="652"/>
      <c r="BQ519" s="633"/>
      <c r="BR519" s="652"/>
      <c r="BS519" s="633"/>
      <c r="BT519" s="652"/>
      <c r="BU519" s="633"/>
      <c r="BV519" s="652"/>
      <c r="BW519" s="633"/>
      <c r="BX519" s="652"/>
      <c r="BY519" s="633"/>
      <c r="BZ519" s="652"/>
    </row>
    <row r="520" spans="3:78">
      <c r="C520" s="2024"/>
      <c r="D520" s="2024"/>
      <c r="E520" s="2024"/>
      <c r="F520" s="2024"/>
      <c r="I520" s="240"/>
      <c r="J520" s="240"/>
      <c r="S520" s="637"/>
      <c r="T520" s="659"/>
      <c r="U520" s="637"/>
      <c r="V520" s="240"/>
      <c r="W520" s="660"/>
      <c r="X520" s="637"/>
      <c r="Y520" s="633"/>
      <c r="Z520" s="652"/>
      <c r="AA520" s="633"/>
      <c r="AB520" s="652"/>
      <c r="AC520" s="633"/>
      <c r="AD520" s="652"/>
      <c r="AE520" s="633"/>
      <c r="AF520" s="652"/>
      <c r="AG520" s="633"/>
      <c r="AH520" s="652"/>
      <c r="AI520" s="633"/>
      <c r="AJ520" s="652"/>
      <c r="AK520" s="633"/>
      <c r="AL520" s="652"/>
      <c r="AM520" s="633"/>
      <c r="AN520" s="652"/>
      <c r="AO520" s="633"/>
      <c r="AP520" s="652"/>
      <c r="AQ520" s="633"/>
      <c r="AR520" s="652"/>
      <c r="AS520" s="633"/>
      <c r="AT520" s="652"/>
      <c r="AU520" s="633"/>
      <c r="AV520" s="652"/>
      <c r="AW520" s="633"/>
      <c r="AX520" s="652"/>
      <c r="AY520" s="633"/>
      <c r="AZ520" s="652"/>
      <c r="BA520" s="633"/>
      <c r="BB520" s="652"/>
      <c r="BC520" s="633"/>
      <c r="BD520" s="652"/>
      <c r="BE520" s="633"/>
      <c r="BF520" s="652"/>
      <c r="BG520" s="633"/>
      <c r="BH520" s="652"/>
      <c r="BI520" s="633"/>
      <c r="BJ520" s="652"/>
      <c r="BK520" s="633"/>
      <c r="BL520" s="652"/>
      <c r="BM520" s="633"/>
      <c r="BN520" s="652"/>
      <c r="BO520" s="633"/>
      <c r="BP520" s="652"/>
      <c r="BQ520" s="633"/>
      <c r="BR520" s="652"/>
      <c r="BS520" s="633"/>
      <c r="BT520" s="652"/>
      <c r="BU520" s="633"/>
      <c r="BV520" s="652"/>
      <c r="BW520" s="633"/>
      <c r="BX520" s="652"/>
      <c r="BY520" s="633"/>
      <c r="BZ520" s="652"/>
    </row>
    <row r="521" spans="3:78">
      <c r="C521" s="2024"/>
      <c r="D521" s="2024"/>
      <c r="E521" s="2024"/>
      <c r="F521" s="2024"/>
      <c r="I521" s="240"/>
      <c r="J521" s="240"/>
      <c r="S521" s="637"/>
      <c r="T521" s="659"/>
      <c r="U521" s="637"/>
      <c r="V521" s="240"/>
      <c r="W521" s="660"/>
      <c r="X521" s="637"/>
      <c r="Y521" s="633"/>
      <c r="Z521" s="652"/>
      <c r="AA521" s="633"/>
      <c r="AB521" s="652"/>
      <c r="AC521" s="633"/>
      <c r="AD521" s="652"/>
      <c r="AE521" s="633"/>
      <c r="AF521" s="652"/>
      <c r="AG521" s="633"/>
      <c r="AH521" s="652"/>
      <c r="AI521" s="633"/>
      <c r="AJ521" s="652"/>
      <c r="AK521" s="633"/>
      <c r="AL521" s="652"/>
      <c r="AM521" s="633"/>
      <c r="AN521" s="652"/>
      <c r="AO521" s="633"/>
      <c r="AP521" s="652"/>
      <c r="AQ521" s="633"/>
      <c r="AR521" s="652"/>
      <c r="AS521" s="633"/>
      <c r="AT521" s="652"/>
      <c r="AU521" s="633"/>
      <c r="AV521" s="652"/>
      <c r="AW521" s="633"/>
      <c r="AX521" s="652"/>
      <c r="AY521" s="633"/>
      <c r="AZ521" s="652"/>
      <c r="BA521" s="633"/>
      <c r="BB521" s="652"/>
      <c r="BC521" s="633"/>
      <c r="BD521" s="652"/>
      <c r="BE521" s="633"/>
      <c r="BF521" s="652"/>
      <c r="BG521" s="633"/>
      <c r="BH521" s="652"/>
      <c r="BI521" s="633"/>
      <c r="BJ521" s="652"/>
      <c r="BK521" s="633"/>
      <c r="BL521" s="652"/>
      <c r="BM521" s="633"/>
      <c r="BN521" s="652"/>
      <c r="BO521" s="633"/>
      <c r="BP521" s="652"/>
      <c r="BQ521" s="633"/>
      <c r="BR521" s="652"/>
      <c r="BS521" s="633"/>
      <c r="BT521" s="652"/>
      <c r="BU521" s="633"/>
      <c r="BV521" s="652"/>
      <c r="BW521" s="633"/>
      <c r="BX521" s="652"/>
      <c r="BY521" s="633"/>
      <c r="BZ521" s="652"/>
    </row>
    <row r="522" spans="3:78">
      <c r="C522" s="2024"/>
      <c r="D522" s="2024"/>
      <c r="E522" s="2024"/>
      <c r="F522" s="2024"/>
      <c r="I522" s="240"/>
      <c r="J522" s="240"/>
      <c r="S522" s="637"/>
      <c r="T522" s="659"/>
      <c r="U522" s="637"/>
      <c r="V522" s="240"/>
      <c r="W522" s="660"/>
      <c r="X522" s="637"/>
      <c r="Y522" s="633"/>
      <c r="Z522" s="652"/>
      <c r="AA522" s="633"/>
      <c r="AB522" s="652"/>
      <c r="AC522" s="633"/>
      <c r="AD522" s="652"/>
      <c r="AE522" s="633"/>
      <c r="AF522" s="652"/>
      <c r="AG522" s="633"/>
      <c r="AH522" s="652"/>
      <c r="AI522" s="633"/>
      <c r="AJ522" s="652"/>
      <c r="AK522" s="633"/>
      <c r="AL522" s="652"/>
      <c r="AM522" s="633"/>
      <c r="AN522" s="652"/>
      <c r="AO522" s="633"/>
      <c r="AP522" s="652"/>
      <c r="AQ522" s="633"/>
      <c r="AR522" s="652"/>
      <c r="AS522" s="633"/>
      <c r="AT522" s="652"/>
      <c r="AU522" s="633"/>
      <c r="AV522" s="652"/>
      <c r="AW522" s="633"/>
      <c r="AX522" s="652"/>
      <c r="AY522" s="633"/>
      <c r="AZ522" s="652"/>
      <c r="BA522" s="633"/>
      <c r="BB522" s="652"/>
      <c r="BC522" s="633"/>
      <c r="BD522" s="652"/>
      <c r="BE522" s="633"/>
      <c r="BF522" s="652"/>
      <c r="BG522" s="633"/>
      <c r="BH522" s="652"/>
      <c r="BI522" s="633"/>
      <c r="BJ522" s="652"/>
      <c r="BK522" s="633"/>
      <c r="BL522" s="652"/>
      <c r="BM522" s="633"/>
      <c r="BN522" s="652"/>
      <c r="BO522" s="633"/>
      <c r="BP522" s="652"/>
      <c r="BQ522" s="633"/>
      <c r="BR522" s="652"/>
      <c r="BS522" s="633"/>
      <c r="BT522" s="652"/>
      <c r="BU522" s="633"/>
      <c r="BV522" s="652"/>
      <c r="BW522" s="633"/>
      <c r="BX522" s="652"/>
      <c r="BY522" s="633"/>
      <c r="BZ522" s="652"/>
    </row>
    <row r="523" spans="3:78">
      <c r="S523" s="637"/>
      <c r="T523" s="659"/>
      <c r="U523" s="637"/>
      <c r="V523" s="240"/>
      <c r="W523" s="660"/>
      <c r="X523" s="637"/>
      <c r="Y523" s="633"/>
      <c r="Z523" s="652"/>
      <c r="AA523" s="633"/>
      <c r="AB523" s="652"/>
      <c r="AC523" s="633"/>
      <c r="AD523" s="652"/>
      <c r="AE523" s="633"/>
      <c r="AF523" s="652"/>
      <c r="AG523" s="633"/>
      <c r="AH523" s="652"/>
      <c r="AI523" s="633"/>
      <c r="AJ523" s="652"/>
      <c r="AK523" s="633"/>
      <c r="AL523" s="652"/>
      <c r="AM523" s="633"/>
      <c r="AN523" s="652"/>
      <c r="AO523" s="633"/>
      <c r="AP523" s="652"/>
      <c r="AQ523" s="633"/>
      <c r="AR523" s="652"/>
      <c r="AS523" s="633"/>
      <c r="AT523" s="652"/>
      <c r="AU523" s="633"/>
      <c r="AV523" s="652"/>
      <c r="AW523" s="633"/>
      <c r="AX523" s="652"/>
      <c r="AY523" s="633"/>
      <c r="AZ523" s="652"/>
      <c r="BA523" s="633"/>
      <c r="BB523" s="652"/>
      <c r="BC523" s="633"/>
      <c r="BD523" s="652"/>
      <c r="BE523" s="633"/>
      <c r="BF523" s="652"/>
      <c r="BG523" s="633"/>
      <c r="BH523" s="652"/>
      <c r="BI523" s="633"/>
      <c r="BJ523" s="652"/>
      <c r="BK523" s="633"/>
      <c r="BL523" s="652"/>
      <c r="BM523" s="633"/>
      <c r="BN523" s="652"/>
      <c r="BO523" s="633"/>
      <c r="BP523" s="652"/>
      <c r="BQ523" s="633"/>
      <c r="BR523" s="652"/>
      <c r="BS523" s="633"/>
      <c r="BT523" s="652"/>
      <c r="BU523" s="633"/>
      <c r="BV523" s="652"/>
      <c r="BW523" s="633"/>
      <c r="BX523" s="652"/>
      <c r="BY523" s="633"/>
      <c r="BZ523" s="652"/>
    </row>
    <row r="524" spans="3:78">
      <c r="S524" s="657"/>
      <c r="T524" s="661"/>
      <c r="U524" s="657"/>
      <c r="V524" s="657"/>
      <c r="W524" s="662"/>
      <c r="X524" s="657"/>
      <c r="Y524" s="633"/>
      <c r="Z524" s="652"/>
      <c r="AA524" s="633"/>
      <c r="AB524" s="652"/>
      <c r="AC524" s="633"/>
      <c r="AD524" s="652"/>
      <c r="AE524" s="633"/>
      <c r="AF524" s="652"/>
      <c r="AG524" s="633"/>
      <c r="AH524" s="652"/>
      <c r="AI524" s="633"/>
      <c r="AJ524" s="652"/>
      <c r="AK524" s="633"/>
      <c r="AL524" s="652"/>
      <c r="AM524" s="633"/>
      <c r="AN524" s="652"/>
      <c r="AO524" s="633"/>
      <c r="AP524" s="652"/>
      <c r="AQ524" s="633"/>
      <c r="AR524" s="652"/>
      <c r="AS524" s="633"/>
      <c r="AT524" s="652"/>
      <c r="AU524" s="633"/>
      <c r="AV524" s="652"/>
      <c r="AW524" s="633"/>
      <c r="AX524" s="652"/>
      <c r="AY524" s="633"/>
      <c r="AZ524" s="652"/>
      <c r="BA524" s="633"/>
      <c r="BB524" s="652"/>
      <c r="BC524" s="633"/>
      <c r="BD524" s="652"/>
      <c r="BE524" s="633"/>
      <c r="BF524" s="652"/>
      <c r="BG524" s="633"/>
      <c r="BH524" s="652"/>
      <c r="BI524" s="633"/>
      <c r="BJ524" s="652"/>
      <c r="BK524" s="633"/>
      <c r="BL524" s="652"/>
      <c r="BM524" s="633"/>
      <c r="BN524" s="652"/>
      <c r="BO524" s="633"/>
      <c r="BP524" s="652"/>
      <c r="BQ524" s="633"/>
      <c r="BR524" s="652"/>
      <c r="BS524" s="633"/>
      <c r="BT524" s="652"/>
      <c r="BU524" s="633"/>
      <c r="BV524" s="652"/>
      <c r="BW524" s="633"/>
      <c r="BX524" s="652"/>
      <c r="BY524" s="633"/>
      <c r="BZ524" s="652"/>
    </row>
    <row r="525" spans="3:78">
      <c r="S525" s="657"/>
      <c r="T525" s="661"/>
      <c r="U525" s="657"/>
      <c r="V525" s="657"/>
      <c r="W525" s="662"/>
      <c r="X525" s="657"/>
      <c r="Y525" s="633"/>
      <c r="Z525" s="652"/>
      <c r="AA525" s="633"/>
      <c r="AB525" s="652"/>
      <c r="AC525" s="633"/>
      <c r="AD525" s="652"/>
      <c r="AE525" s="633"/>
      <c r="AF525" s="652"/>
      <c r="AG525" s="633"/>
      <c r="AH525" s="652"/>
      <c r="AI525" s="633"/>
      <c r="AJ525" s="652"/>
      <c r="AK525" s="633"/>
      <c r="AL525" s="652"/>
      <c r="AM525" s="633"/>
      <c r="AN525" s="652"/>
      <c r="AO525" s="633"/>
      <c r="AP525" s="652"/>
      <c r="AQ525" s="633"/>
      <c r="AR525" s="652"/>
      <c r="AS525" s="633"/>
      <c r="AT525" s="652"/>
      <c r="AU525" s="633"/>
      <c r="AV525" s="652"/>
      <c r="AW525" s="633"/>
      <c r="AX525" s="652"/>
      <c r="AY525" s="633"/>
      <c r="AZ525" s="652"/>
      <c r="BA525" s="633"/>
      <c r="BB525" s="652"/>
      <c r="BC525" s="633"/>
      <c r="BD525" s="652"/>
      <c r="BE525" s="633"/>
      <c r="BF525" s="652"/>
      <c r="BG525" s="633"/>
      <c r="BH525" s="652"/>
      <c r="BI525" s="633"/>
      <c r="BJ525" s="652"/>
      <c r="BK525" s="633"/>
      <c r="BL525" s="652"/>
      <c r="BM525" s="633"/>
      <c r="BN525" s="652"/>
      <c r="BO525" s="633"/>
      <c r="BP525" s="652"/>
      <c r="BQ525" s="633"/>
      <c r="BR525" s="652"/>
      <c r="BS525" s="633"/>
      <c r="BT525" s="652"/>
      <c r="BU525" s="633"/>
      <c r="BV525" s="652"/>
      <c r="BW525" s="633"/>
      <c r="BX525" s="652"/>
      <c r="BY525" s="633"/>
      <c r="BZ525" s="652"/>
    </row>
    <row r="526" spans="3:78">
      <c r="S526" s="657"/>
      <c r="T526" s="661"/>
      <c r="U526" s="657"/>
      <c r="V526" s="657"/>
      <c r="W526" s="662"/>
      <c r="X526" s="657"/>
      <c r="Y526" s="633"/>
      <c r="Z526" s="652"/>
      <c r="AA526" s="633"/>
      <c r="AB526" s="652"/>
      <c r="AC526" s="633"/>
      <c r="AD526" s="652"/>
      <c r="AE526" s="633"/>
      <c r="AF526" s="652"/>
      <c r="AG526" s="633"/>
      <c r="AH526" s="652"/>
      <c r="AI526" s="633"/>
      <c r="AJ526" s="652"/>
      <c r="AK526" s="633"/>
      <c r="AL526" s="652"/>
      <c r="AM526" s="633"/>
      <c r="AN526" s="652"/>
      <c r="AO526" s="633"/>
      <c r="AP526" s="652"/>
      <c r="AQ526" s="633"/>
      <c r="AR526" s="652"/>
      <c r="AS526" s="633"/>
      <c r="AT526" s="652"/>
      <c r="AU526" s="633"/>
      <c r="AV526" s="652"/>
      <c r="AW526" s="633"/>
      <c r="AX526" s="652"/>
      <c r="AY526" s="633"/>
      <c r="AZ526" s="652"/>
      <c r="BA526" s="633"/>
      <c r="BB526" s="652"/>
      <c r="BC526" s="633"/>
      <c r="BD526" s="652"/>
      <c r="BE526" s="633"/>
      <c r="BF526" s="652"/>
      <c r="BG526" s="633"/>
      <c r="BH526" s="652"/>
      <c r="BI526" s="633"/>
      <c r="BJ526" s="652"/>
      <c r="BK526" s="633"/>
      <c r="BL526" s="652"/>
      <c r="BM526" s="633"/>
      <c r="BN526" s="652"/>
      <c r="BO526" s="633"/>
      <c r="BP526" s="652"/>
      <c r="BQ526" s="633"/>
      <c r="BR526" s="652"/>
      <c r="BS526" s="633"/>
      <c r="BT526" s="652"/>
      <c r="BU526" s="633"/>
      <c r="BV526" s="652"/>
      <c r="BW526" s="633"/>
      <c r="BX526" s="652"/>
      <c r="BY526" s="633"/>
      <c r="BZ526" s="652"/>
    </row>
    <row r="527" spans="3:78">
      <c r="S527" s="657"/>
      <c r="T527" s="661"/>
      <c r="U527" s="657"/>
      <c r="V527" s="657"/>
      <c r="W527" s="662"/>
      <c r="X527" s="657"/>
      <c r="Y527" s="633"/>
      <c r="Z527" s="652"/>
      <c r="AA527" s="633"/>
      <c r="AB527" s="652"/>
      <c r="AC527" s="633"/>
      <c r="AD527" s="652"/>
      <c r="AE527" s="633"/>
      <c r="AF527" s="652"/>
      <c r="AG527" s="633"/>
      <c r="AH527" s="652"/>
      <c r="AI527" s="633"/>
      <c r="AJ527" s="652"/>
      <c r="AK527" s="633"/>
      <c r="AL527" s="652"/>
      <c r="AM527" s="633"/>
      <c r="AN527" s="652"/>
      <c r="AO527" s="633"/>
      <c r="AP527" s="652"/>
      <c r="AQ527" s="633"/>
      <c r="AR527" s="652"/>
      <c r="AS527" s="633"/>
      <c r="AT527" s="652"/>
      <c r="AU527" s="633"/>
      <c r="AV527" s="652"/>
      <c r="AW527" s="633"/>
      <c r="AX527" s="652"/>
      <c r="AY527" s="633"/>
      <c r="AZ527" s="652"/>
      <c r="BA527" s="633"/>
      <c r="BB527" s="652"/>
      <c r="BC527" s="633"/>
      <c r="BD527" s="652"/>
      <c r="BE527" s="633"/>
      <c r="BF527" s="652"/>
      <c r="BG527" s="633"/>
      <c r="BH527" s="652"/>
      <c r="BI527" s="633"/>
      <c r="BJ527" s="652"/>
      <c r="BK527" s="633"/>
      <c r="BL527" s="652"/>
      <c r="BM527" s="633"/>
      <c r="BN527" s="652"/>
      <c r="BO527" s="633"/>
      <c r="BP527" s="652"/>
      <c r="BQ527" s="633"/>
      <c r="BR527" s="652"/>
      <c r="BS527" s="633"/>
      <c r="BT527" s="652"/>
      <c r="BU527" s="633"/>
      <c r="BV527" s="652"/>
      <c r="BW527" s="633"/>
      <c r="BX527" s="652"/>
      <c r="BY527" s="633"/>
      <c r="BZ527" s="652"/>
    </row>
    <row r="528" spans="3:78">
      <c r="S528" s="657"/>
      <c r="T528" s="661"/>
      <c r="U528" s="657"/>
      <c r="V528" s="657"/>
      <c r="W528" s="662"/>
      <c r="X528" s="657"/>
      <c r="Y528" s="633"/>
      <c r="Z528" s="652"/>
      <c r="AA528" s="633"/>
      <c r="AB528" s="652"/>
      <c r="AC528" s="633"/>
      <c r="AD528" s="652"/>
      <c r="AE528" s="633"/>
      <c r="AF528" s="652"/>
      <c r="AG528" s="633"/>
      <c r="AH528" s="652"/>
      <c r="AI528" s="633"/>
      <c r="AJ528" s="652"/>
      <c r="AK528" s="633"/>
      <c r="AL528" s="652"/>
      <c r="AM528" s="633"/>
      <c r="AN528" s="652"/>
      <c r="AO528" s="633"/>
      <c r="AP528" s="652"/>
      <c r="AQ528" s="633"/>
      <c r="AR528" s="652"/>
      <c r="AS528" s="633"/>
      <c r="AT528" s="652"/>
      <c r="AU528" s="633"/>
      <c r="AV528" s="652"/>
      <c r="AW528" s="633"/>
      <c r="AX528" s="652"/>
      <c r="AY528" s="633"/>
      <c r="AZ528" s="652"/>
      <c r="BA528" s="633"/>
      <c r="BB528" s="652"/>
      <c r="BC528" s="633"/>
      <c r="BD528" s="652"/>
      <c r="BE528" s="633"/>
      <c r="BF528" s="652"/>
      <c r="BG528" s="633"/>
      <c r="BH528" s="652"/>
      <c r="BI528" s="633"/>
      <c r="BJ528" s="652"/>
      <c r="BK528" s="633"/>
      <c r="BL528" s="652"/>
      <c r="BM528" s="633"/>
      <c r="BN528" s="652"/>
      <c r="BO528" s="633"/>
      <c r="BP528" s="652"/>
      <c r="BQ528" s="633"/>
      <c r="BR528" s="652"/>
      <c r="BS528" s="633"/>
      <c r="BT528" s="652"/>
      <c r="BU528" s="633"/>
      <c r="BV528" s="652"/>
      <c r="BW528" s="633"/>
      <c r="BX528" s="652"/>
      <c r="BY528" s="633"/>
      <c r="BZ528" s="652"/>
    </row>
    <row r="529" spans="19:78">
      <c r="S529" s="657"/>
      <c r="T529" s="661"/>
      <c r="U529" s="657"/>
      <c r="V529" s="657"/>
      <c r="W529" s="662"/>
      <c r="X529" s="657"/>
      <c r="Y529" s="633"/>
      <c r="Z529" s="652"/>
      <c r="AA529" s="633"/>
      <c r="AB529" s="652"/>
      <c r="AC529" s="633"/>
      <c r="AD529" s="652"/>
      <c r="AE529" s="633"/>
      <c r="AF529" s="652"/>
      <c r="AG529" s="633"/>
      <c r="AH529" s="652"/>
      <c r="AI529" s="633"/>
      <c r="AJ529" s="652"/>
      <c r="AK529" s="633"/>
      <c r="AL529" s="652"/>
      <c r="AM529" s="633"/>
      <c r="AN529" s="652"/>
      <c r="AO529" s="633"/>
      <c r="AP529" s="652"/>
      <c r="AQ529" s="633"/>
      <c r="AR529" s="652"/>
      <c r="AS529" s="633"/>
      <c r="AT529" s="652"/>
      <c r="AU529" s="633"/>
      <c r="AV529" s="652"/>
      <c r="AW529" s="633"/>
      <c r="AX529" s="652"/>
      <c r="AY529" s="633"/>
      <c r="AZ529" s="652"/>
      <c r="BA529" s="633"/>
      <c r="BB529" s="652"/>
      <c r="BC529" s="633"/>
      <c r="BD529" s="652"/>
      <c r="BE529" s="633"/>
      <c r="BF529" s="652"/>
      <c r="BG529" s="633"/>
      <c r="BH529" s="652"/>
      <c r="BI529" s="633"/>
      <c r="BJ529" s="652"/>
      <c r="BK529" s="633"/>
      <c r="BL529" s="652"/>
      <c r="BM529" s="633"/>
      <c r="BN529" s="652"/>
      <c r="BO529" s="633"/>
      <c r="BP529" s="652"/>
      <c r="BQ529" s="633"/>
      <c r="BR529" s="652"/>
      <c r="BS529" s="633"/>
      <c r="BT529" s="652"/>
      <c r="BU529" s="633"/>
      <c r="BV529" s="652"/>
      <c r="BW529" s="633"/>
      <c r="BX529" s="652"/>
      <c r="BY529" s="633"/>
      <c r="BZ529" s="652"/>
    </row>
    <row r="530" spans="19:78">
      <c r="S530" s="657"/>
      <c r="T530" s="661"/>
      <c r="U530" s="657"/>
      <c r="V530" s="657"/>
      <c r="W530" s="662"/>
      <c r="X530" s="657"/>
      <c r="Y530" s="633"/>
      <c r="Z530" s="652"/>
      <c r="AA530" s="633"/>
      <c r="AB530" s="652"/>
      <c r="AC530" s="633"/>
      <c r="AD530" s="652"/>
      <c r="AE530" s="633"/>
      <c r="AF530" s="652"/>
      <c r="AG530" s="633"/>
      <c r="AH530" s="652"/>
      <c r="AI530" s="633"/>
      <c r="AJ530" s="652"/>
      <c r="AK530" s="633"/>
      <c r="AL530" s="652"/>
      <c r="AM530" s="633"/>
      <c r="AN530" s="652"/>
      <c r="AO530" s="633"/>
      <c r="AP530" s="652"/>
      <c r="AQ530" s="633"/>
      <c r="AR530" s="652"/>
      <c r="AS530" s="633"/>
      <c r="AT530" s="652"/>
      <c r="AU530" s="633"/>
      <c r="AV530" s="652"/>
      <c r="AW530" s="633"/>
      <c r="AX530" s="652"/>
      <c r="AY530" s="633"/>
      <c r="AZ530" s="652"/>
      <c r="BA530" s="633"/>
      <c r="BB530" s="652"/>
      <c r="BC530" s="633"/>
      <c r="BD530" s="652"/>
      <c r="BE530" s="633"/>
      <c r="BF530" s="652"/>
      <c r="BG530" s="633"/>
      <c r="BH530" s="652"/>
      <c r="BI530" s="633"/>
      <c r="BJ530" s="652"/>
      <c r="BK530" s="633"/>
      <c r="BL530" s="652"/>
      <c r="BM530" s="633"/>
      <c r="BN530" s="652"/>
      <c r="BO530" s="633"/>
      <c r="BP530" s="652"/>
      <c r="BQ530" s="633"/>
      <c r="BR530" s="652"/>
      <c r="BS530" s="633"/>
      <c r="BT530" s="652"/>
      <c r="BU530" s="633"/>
      <c r="BV530" s="652"/>
      <c r="BW530" s="633"/>
      <c r="BX530" s="652"/>
      <c r="BY530" s="633"/>
      <c r="BZ530" s="652"/>
    </row>
    <row r="531" spans="19:78">
      <c r="S531" s="657"/>
      <c r="T531" s="661"/>
      <c r="U531" s="657"/>
      <c r="V531" s="657"/>
      <c r="W531" s="662"/>
      <c r="X531" s="657"/>
      <c r="Y531" s="633"/>
      <c r="Z531" s="652"/>
      <c r="AA531" s="633"/>
      <c r="AB531" s="652"/>
      <c r="AC531" s="633"/>
      <c r="AD531" s="652"/>
      <c r="AE531" s="633"/>
      <c r="AF531" s="652"/>
      <c r="AG531" s="633"/>
      <c r="AH531" s="652"/>
      <c r="AI531" s="633"/>
      <c r="AJ531" s="652"/>
      <c r="AK531" s="633"/>
      <c r="AL531" s="652"/>
      <c r="AM531" s="633"/>
      <c r="AN531" s="652"/>
      <c r="AO531" s="633"/>
      <c r="AP531" s="652"/>
      <c r="AQ531" s="633"/>
      <c r="AR531" s="652"/>
      <c r="AS531" s="633"/>
      <c r="AT531" s="652"/>
      <c r="AU531" s="633"/>
      <c r="AV531" s="652"/>
      <c r="AW531" s="633"/>
      <c r="AX531" s="652"/>
      <c r="AY531" s="633"/>
      <c r="AZ531" s="652"/>
      <c r="BA531" s="633"/>
      <c r="BB531" s="652"/>
      <c r="BC531" s="633"/>
      <c r="BD531" s="652"/>
      <c r="BE531" s="633"/>
      <c r="BF531" s="652"/>
      <c r="BG531" s="633"/>
      <c r="BH531" s="652"/>
      <c r="BI531" s="633"/>
      <c r="BJ531" s="652"/>
      <c r="BK531" s="633"/>
      <c r="BL531" s="652"/>
      <c r="BM531" s="633"/>
      <c r="BN531" s="652"/>
      <c r="BO531" s="633"/>
      <c r="BP531" s="652"/>
      <c r="BQ531" s="633"/>
      <c r="BR531" s="652"/>
      <c r="BS531" s="633"/>
      <c r="BT531" s="652"/>
      <c r="BU531" s="633"/>
      <c r="BV531" s="652"/>
      <c r="BW531" s="633"/>
      <c r="BX531" s="652"/>
      <c r="BY531" s="633"/>
      <c r="BZ531" s="652"/>
    </row>
    <row r="532" spans="19:78">
      <c r="S532" s="657"/>
      <c r="T532" s="661"/>
      <c r="U532" s="657"/>
      <c r="V532" s="657"/>
      <c r="W532" s="662"/>
      <c r="X532" s="657"/>
      <c r="Y532" s="633"/>
      <c r="Z532" s="652"/>
      <c r="AA532" s="633"/>
      <c r="AB532" s="652"/>
      <c r="AC532" s="633"/>
      <c r="AD532" s="652"/>
      <c r="AE532" s="633"/>
      <c r="AF532" s="652"/>
      <c r="AG532" s="633"/>
      <c r="AH532" s="652"/>
      <c r="AI532" s="633"/>
      <c r="AJ532" s="652"/>
      <c r="AK532" s="633"/>
      <c r="AL532" s="652"/>
      <c r="AM532" s="633"/>
      <c r="AN532" s="652"/>
      <c r="AO532" s="633"/>
      <c r="AP532" s="652"/>
      <c r="AQ532" s="633"/>
      <c r="AR532" s="652"/>
      <c r="AS532" s="633"/>
      <c r="AT532" s="652"/>
      <c r="AU532" s="633"/>
      <c r="AV532" s="652"/>
      <c r="AW532" s="633"/>
      <c r="AX532" s="652"/>
      <c r="AY532" s="633"/>
      <c r="AZ532" s="652"/>
      <c r="BA532" s="633"/>
      <c r="BB532" s="652"/>
      <c r="BC532" s="633"/>
      <c r="BD532" s="652"/>
      <c r="BE532" s="633"/>
      <c r="BF532" s="652"/>
      <c r="BG532" s="633"/>
      <c r="BH532" s="652"/>
      <c r="BI532" s="633"/>
      <c r="BJ532" s="652"/>
      <c r="BK532" s="633"/>
      <c r="BL532" s="652"/>
      <c r="BM532" s="633"/>
      <c r="BN532" s="652"/>
      <c r="BO532" s="633"/>
      <c r="BP532" s="652"/>
      <c r="BQ532" s="633"/>
      <c r="BR532" s="652"/>
      <c r="BS532" s="633"/>
      <c r="BT532" s="652"/>
      <c r="BU532" s="633"/>
      <c r="BV532" s="652"/>
      <c r="BW532" s="633"/>
      <c r="BX532" s="652"/>
      <c r="BY532" s="633"/>
      <c r="BZ532" s="652"/>
    </row>
    <row r="533" spans="19:78">
      <c r="S533" s="657"/>
      <c r="T533" s="661"/>
      <c r="U533" s="657"/>
      <c r="V533" s="657"/>
      <c r="W533" s="662"/>
      <c r="X533" s="657"/>
      <c r="Y533" s="633"/>
      <c r="Z533" s="652"/>
      <c r="AA533" s="633"/>
      <c r="AB533" s="652"/>
      <c r="AC533" s="633"/>
      <c r="AD533" s="652"/>
      <c r="AE533" s="633"/>
      <c r="AF533" s="652"/>
      <c r="AG533" s="633"/>
      <c r="AH533" s="652"/>
      <c r="AI533" s="633"/>
      <c r="AJ533" s="652"/>
      <c r="AK533" s="633"/>
      <c r="AL533" s="652"/>
      <c r="AM533" s="633"/>
      <c r="AN533" s="652"/>
      <c r="AO533" s="633"/>
      <c r="AP533" s="652"/>
      <c r="AQ533" s="633"/>
      <c r="AR533" s="652"/>
      <c r="AS533" s="633"/>
      <c r="AT533" s="652"/>
      <c r="AU533" s="633"/>
      <c r="AV533" s="652"/>
      <c r="AW533" s="633"/>
      <c r="AX533" s="652"/>
      <c r="AY533" s="633"/>
      <c r="AZ533" s="652"/>
      <c r="BA533" s="633"/>
      <c r="BB533" s="652"/>
      <c r="BC533" s="633"/>
      <c r="BD533" s="652"/>
      <c r="BE533" s="633"/>
      <c r="BF533" s="652"/>
      <c r="BG533" s="633"/>
      <c r="BH533" s="652"/>
      <c r="BI533" s="633"/>
      <c r="BJ533" s="652"/>
      <c r="BK533" s="633"/>
      <c r="BL533" s="652"/>
      <c r="BM533" s="633"/>
      <c r="BN533" s="652"/>
      <c r="BO533" s="633"/>
      <c r="BP533" s="652"/>
      <c r="BQ533" s="633"/>
      <c r="BR533" s="652"/>
      <c r="BS533" s="633"/>
      <c r="BT533" s="652"/>
      <c r="BU533" s="633"/>
      <c r="BV533" s="652"/>
      <c r="BW533" s="633"/>
      <c r="BX533" s="652"/>
      <c r="BY533" s="633"/>
      <c r="BZ533" s="652"/>
    </row>
    <row r="534" spans="19:78">
      <c r="S534" s="657"/>
      <c r="T534" s="661"/>
      <c r="U534" s="657"/>
      <c r="V534" s="657"/>
      <c r="W534" s="662"/>
      <c r="X534" s="657"/>
      <c r="Y534" s="633"/>
      <c r="Z534" s="652"/>
      <c r="AA534" s="633"/>
      <c r="AB534" s="652"/>
      <c r="AC534" s="633"/>
      <c r="AD534" s="652"/>
      <c r="AE534" s="633"/>
      <c r="AF534" s="652"/>
      <c r="AG534" s="633"/>
      <c r="AH534" s="652"/>
      <c r="AI534" s="633"/>
      <c r="AJ534" s="652"/>
      <c r="AK534" s="633"/>
      <c r="AL534" s="652"/>
      <c r="AM534" s="633"/>
      <c r="AN534" s="652"/>
      <c r="AO534" s="633"/>
      <c r="AP534" s="652"/>
      <c r="AQ534" s="633"/>
      <c r="AR534" s="652"/>
      <c r="AS534" s="633"/>
      <c r="AT534" s="652"/>
      <c r="AU534" s="633"/>
      <c r="AV534" s="652"/>
      <c r="AW534" s="633"/>
      <c r="AX534" s="652"/>
      <c r="AY534" s="633"/>
      <c r="AZ534" s="652"/>
      <c r="BA534" s="633"/>
      <c r="BB534" s="652"/>
      <c r="BC534" s="633"/>
      <c r="BD534" s="652"/>
      <c r="BE534" s="633"/>
      <c r="BF534" s="652"/>
      <c r="BG534" s="633"/>
      <c r="BH534" s="652"/>
      <c r="BI534" s="633"/>
      <c r="BJ534" s="652"/>
      <c r="BK534" s="633"/>
      <c r="BL534" s="652"/>
      <c r="BM534" s="633"/>
      <c r="BN534" s="652"/>
      <c r="BO534" s="633"/>
      <c r="BP534" s="652"/>
      <c r="BQ534" s="633"/>
      <c r="BR534" s="652"/>
      <c r="BS534" s="633"/>
      <c r="BT534" s="652"/>
      <c r="BU534" s="633"/>
      <c r="BV534" s="652"/>
      <c r="BW534" s="633"/>
      <c r="BX534" s="652"/>
      <c r="BY534" s="633"/>
      <c r="BZ534" s="652"/>
    </row>
    <row r="535" spans="19:78">
      <c r="S535" s="657"/>
      <c r="T535" s="661"/>
      <c r="U535" s="657"/>
      <c r="V535" s="657"/>
      <c r="W535" s="662"/>
      <c r="X535" s="657"/>
      <c r="Y535" s="633"/>
      <c r="Z535" s="652"/>
      <c r="AA535" s="633"/>
      <c r="AB535" s="652"/>
      <c r="AC535" s="633"/>
      <c r="AD535" s="652"/>
      <c r="AE535" s="633"/>
      <c r="AF535" s="652"/>
      <c r="AG535" s="633"/>
      <c r="AH535" s="652"/>
      <c r="AI535" s="633"/>
      <c r="AJ535" s="652"/>
      <c r="AK535" s="633"/>
      <c r="AL535" s="652"/>
      <c r="AM535" s="633"/>
      <c r="AN535" s="652"/>
      <c r="AO535" s="633"/>
      <c r="AP535" s="652"/>
      <c r="AQ535" s="633"/>
      <c r="AR535" s="652"/>
      <c r="AS535" s="633"/>
      <c r="AT535" s="652"/>
      <c r="AU535" s="633"/>
      <c r="AV535" s="652"/>
      <c r="AW535" s="633"/>
      <c r="AX535" s="652"/>
      <c r="AY535" s="633"/>
      <c r="AZ535" s="652"/>
      <c r="BA535" s="633"/>
      <c r="BB535" s="652"/>
      <c r="BC535" s="633"/>
      <c r="BD535" s="652"/>
      <c r="BE535" s="633"/>
      <c r="BF535" s="652"/>
      <c r="BG535" s="633"/>
      <c r="BH535" s="652"/>
      <c r="BI535" s="633"/>
      <c r="BJ535" s="652"/>
      <c r="BK535" s="633"/>
      <c r="BL535" s="652"/>
      <c r="BM535" s="633"/>
      <c r="BN535" s="652"/>
      <c r="BO535" s="633"/>
      <c r="BP535" s="652"/>
      <c r="BQ535" s="633"/>
      <c r="BR535" s="652"/>
      <c r="BS535" s="633"/>
      <c r="BT535" s="652"/>
      <c r="BU535" s="633"/>
      <c r="BV535" s="652"/>
      <c r="BW535" s="633"/>
      <c r="BX535" s="652"/>
      <c r="BY535" s="633"/>
      <c r="BZ535" s="652"/>
    </row>
    <row r="536" spans="19:78">
      <c r="S536" s="657"/>
      <c r="T536" s="661"/>
      <c r="U536" s="657"/>
      <c r="V536" s="657"/>
      <c r="W536" s="662"/>
      <c r="X536" s="657"/>
      <c r="Y536" s="633"/>
      <c r="Z536" s="652"/>
      <c r="AA536" s="633"/>
      <c r="AB536" s="652"/>
      <c r="AC536" s="633"/>
      <c r="AD536" s="652"/>
      <c r="AE536" s="633"/>
      <c r="AF536" s="652"/>
      <c r="AG536" s="633"/>
      <c r="AH536" s="652"/>
      <c r="AI536" s="633"/>
      <c r="AJ536" s="652"/>
      <c r="AK536" s="633"/>
      <c r="AL536" s="652"/>
      <c r="AM536" s="633"/>
      <c r="AN536" s="652"/>
      <c r="AO536" s="633"/>
      <c r="AP536" s="652"/>
      <c r="AQ536" s="633"/>
      <c r="AR536" s="652"/>
      <c r="AS536" s="633"/>
      <c r="AT536" s="652"/>
      <c r="AU536" s="633"/>
      <c r="AV536" s="652"/>
      <c r="AW536" s="633"/>
      <c r="AX536" s="652"/>
      <c r="AY536" s="633"/>
      <c r="AZ536" s="652"/>
      <c r="BA536" s="633"/>
      <c r="BB536" s="652"/>
      <c r="BC536" s="633"/>
      <c r="BD536" s="652"/>
      <c r="BE536" s="633"/>
      <c r="BF536" s="652"/>
      <c r="BG536" s="633"/>
      <c r="BH536" s="652"/>
      <c r="BI536" s="633"/>
      <c r="BJ536" s="652"/>
      <c r="BK536" s="633"/>
      <c r="BL536" s="652"/>
      <c r="BM536" s="633"/>
      <c r="BN536" s="652"/>
      <c r="BO536" s="633"/>
      <c r="BP536" s="652"/>
      <c r="BQ536" s="633"/>
      <c r="BR536" s="652"/>
      <c r="BS536" s="633"/>
      <c r="BT536" s="652"/>
      <c r="BU536" s="633"/>
      <c r="BV536" s="652"/>
      <c r="BW536" s="633"/>
      <c r="BX536" s="652"/>
      <c r="BY536" s="633"/>
      <c r="BZ536" s="652"/>
    </row>
    <row r="537" spans="19:78">
      <c r="S537" s="657"/>
      <c r="T537" s="661"/>
      <c r="U537" s="657"/>
      <c r="V537" s="657"/>
      <c r="W537" s="662"/>
      <c r="X537" s="657"/>
      <c r="Y537" s="633"/>
      <c r="Z537" s="652"/>
      <c r="AA537" s="633"/>
      <c r="AB537" s="652"/>
      <c r="AC537" s="633"/>
      <c r="AD537" s="652"/>
      <c r="AE537" s="633"/>
      <c r="AF537" s="652"/>
      <c r="AG537" s="633"/>
      <c r="AH537" s="652"/>
      <c r="AI537" s="633"/>
      <c r="AJ537" s="652"/>
      <c r="AK537" s="633"/>
      <c r="AL537" s="652"/>
      <c r="AM537" s="633"/>
      <c r="AN537" s="652"/>
      <c r="AO537" s="633"/>
      <c r="AP537" s="652"/>
      <c r="AQ537" s="633"/>
      <c r="AR537" s="652"/>
      <c r="AS537" s="633"/>
      <c r="AT537" s="652"/>
      <c r="AU537" s="633"/>
      <c r="AV537" s="652"/>
      <c r="AW537" s="633"/>
      <c r="AX537" s="652"/>
      <c r="AY537" s="633"/>
      <c r="AZ537" s="652"/>
      <c r="BA537" s="633"/>
      <c r="BB537" s="652"/>
      <c r="BC537" s="633"/>
      <c r="BD537" s="652"/>
      <c r="BE537" s="633"/>
      <c r="BF537" s="652"/>
      <c r="BG537" s="633"/>
      <c r="BH537" s="652"/>
      <c r="BI537" s="633"/>
      <c r="BJ537" s="652"/>
      <c r="BK537" s="633"/>
      <c r="BL537" s="652"/>
      <c r="BM537" s="633"/>
      <c r="BN537" s="652"/>
      <c r="BO537" s="633"/>
      <c r="BP537" s="652"/>
      <c r="BQ537" s="633"/>
      <c r="BR537" s="652"/>
      <c r="BS537" s="633"/>
      <c r="BT537" s="652"/>
      <c r="BU537" s="633"/>
      <c r="BV537" s="652"/>
      <c r="BW537" s="633"/>
      <c r="BX537" s="652"/>
      <c r="BY537" s="633"/>
      <c r="BZ537" s="652"/>
    </row>
    <row r="538" spans="19:78">
      <c r="S538" s="657"/>
      <c r="T538" s="661"/>
      <c r="U538" s="657"/>
      <c r="V538" s="657"/>
      <c r="W538" s="662"/>
      <c r="X538" s="657"/>
      <c r="Y538" s="633"/>
      <c r="Z538" s="652"/>
      <c r="AA538" s="633"/>
      <c r="AB538" s="652"/>
      <c r="AC538" s="633"/>
      <c r="AD538" s="652"/>
      <c r="AE538" s="633"/>
      <c r="AF538" s="652"/>
      <c r="AG538" s="633"/>
      <c r="AH538" s="652"/>
      <c r="AI538" s="633"/>
      <c r="AJ538" s="652"/>
      <c r="AK538" s="633"/>
      <c r="AL538" s="652"/>
      <c r="AM538" s="633"/>
      <c r="AN538" s="652"/>
      <c r="AO538" s="633"/>
      <c r="AP538" s="652"/>
      <c r="AQ538" s="633"/>
      <c r="AR538" s="652"/>
      <c r="AS538" s="633"/>
      <c r="AT538" s="652"/>
      <c r="AU538" s="633"/>
      <c r="AV538" s="652"/>
      <c r="AW538" s="633"/>
      <c r="AX538" s="652"/>
      <c r="AY538" s="633"/>
      <c r="AZ538" s="652"/>
      <c r="BA538" s="633"/>
      <c r="BB538" s="652"/>
      <c r="BC538" s="633"/>
      <c r="BD538" s="652"/>
      <c r="BE538" s="633"/>
      <c r="BF538" s="652"/>
      <c r="BG538" s="633"/>
      <c r="BH538" s="652"/>
      <c r="BI538" s="633"/>
      <c r="BJ538" s="652"/>
      <c r="BK538" s="633"/>
      <c r="BL538" s="652"/>
      <c r="BM538" s="633"/>
      <c r="BN538" s="652"/>
      <c r="BO538" s="633"/>
      <c r="BP538" s="652"/>
      <c r="BQ538" s="633"/>
      <c r="BR538" s="652"/>
      <c r="BS538" s="633"/>
      <c r="BT538" s="652"/>
      <c r="BU538" s="633"/>
      <c r="BV538" s="652"/>
      <c r="BW538" s="633"/>
      <c r="BX538" s="652"/>
      <c r="BY538" s="633"/>
      <c r="BZ538" s="652"/>
    </row>
    <row r="539" spans="19:78">
      <c r="S539" s="657"/>
      <c r="T539" s="661"/>
      <c r="U539" s="657"/>
      <c r="V539" s="657"/>
      <c r="W539" s="662"/>
      <c r="X539" s="657"/>
      <c r="Y539" s="633"/>
      <c r="Z539" s="652"/>
      <c r="AA539" s="633"/>
      <c r="AB539" s="652"/>
      <c r="AC539" s="633"/>
      <c r="AD539" s="652"/>
      <c r="AE539" s="633"/>
      <c r="AF539" s="652"/>
      <c r="AG539" s="633"/>
      <c r="AH539" s="652"/>
      <c r="AI539" s="633"/>
      <c r="AJ539" s="652"/>
      <c r="AK539" s="633"/>
      <c r="AL539" s="652"/>
      <c r="AM539" s="633"/>
      <c r="AN539" s="652"/>
      <c r="AO539" s="633"/>
      <c r="AP539" s="652"/>
      <c r="AQ539" s="633"/>
      <c r="AR539" s="652"/>
      <c r="AS539" s="633"/>
      <c r="AT539" s="652"/>
      <c r="AU539" s="633"/>
      <c r="AV539" s="652"/>
      <c r="AW539" s="633"/>
      <c r="AX539" s="652"/>
      <c r="AY539" s="633"/>
      <c r="AZ539" s="652"/>
      <c r="BA539" s="633"/>
      <c r="BB539" s="652"/>
      <c r="BC539" s="633"/>
      <c r="BD539" s="652"/>
      <c r="BE539" s="633"/>
      <c r="BF539" s="652"/>
      <c r="BG539" s="633"/>
      <c r="BH539" s="652"/>
      <c r="BI539" s="633"/>
      <c r="BJ539" s="652"/>
      <c r="BK539" s="633"/>
      <c r="BL539" s="652"/>
      <c r="BM539" s="633"/>
      <c r="BN539" s="652"/>
      <c r="BO539" s="633"/>
      <c r="BP539" s="652"/>
      <c r="BQ539" s="633"/>
      <c r="BR539" s="652"/>
      <c r="BS539" s="633"/>
      <c r="BT539" s="652"/>
      <c r="BU539" s="633"/>
      <c r="BV539" s="652"/>
      <c r="BW539" s="633"/>
      <c r="BX539" s="652"/>
      <c r="BY539" s="633"/>
      <c r="BZ539" s="652"/>
    </row>
    <row r="540" spans="19:78">
      <c r="S540" s="657"/>
      <c r="T540" s="661"/>
      <c r="U540" s="657"/>
      <c r="V540" s="657"/>
      <c r="W540" s="662"/>
      <c r="X540" s="657"/>
      <c r="Y540" s="633"/>
      <c r="Z540" s="652"/>
      <c r="AA540" s="633"/>
      <c r="AB540" s="652"/>
      <c r="AC540" s="633"/>
      <c r="AD540" s="652"/>
      <c r="AE540" s="633"/>
      <c r="AF540" s="652"/>
      <c r="AG540" s="633"/>
      <c r="AH540" s="652"/>
      <c r="AI540" s="633"/>
      <c r="AJ540" s="652"/>
      <c r="AK540" s="633"/>
      <c r="AL540" s="652"/>
      <c r="AM540" s="633"/>
      <c r="AN540" s="652"/>
      <c r="AO540" s="633"/>
      <c r="AP540" s="652"/>
      <c r="AQ540" s="633"/>
      <c r="AR540" s="652"/>
      <c r="AS540" s="633"/>
      <c r="AT540" s="652"/>
      <c r="AU540" s="633"/>
      <c r="AV540" s="652"/>
      <c r="AW540" s="633"/>
      <c r="AX540" s="652"/>
      <c r="AY540" s="633"/>
      <c r="AZ540" s="652"/>
      <c r="BA540" s="633"/>
      <c r="BB540" s="652"/>
      <c r="BC540" s="633"/>
      <c r="BD540" s="652"/>
      <c r="BE540" s="633"/>
      <c r="BF540" s="652"/>
      <c r="BG540" s="633"/>
      <c r="BH540" s="652"/>
      <c r="BI540" s="633"/>
      <c r="BJ540" s="652"/>
      <c r="BK540" s="633"/>
      <c r="BL540" s="652"/>
      <c r="BM540" s="633"/>
      <c r="BN540" s="652"/>
      <c r="BO540" s="633"/>
      <c r="BP540" s="652"/>
      <c r="BQ540" s="633"/>
      <c r="BR540" s="652"/>
      <c r="BS540" s="633"/>
      <c r="BT540" s="652"/>
      <c r="BU540" s="633"/>
      <c r="BV540" s="652"/>
      <c r="BW540" s="633"/>
      <c r="BX540" s="652"/>
      <c r="BY540" s="633"/>
      <c r="BZ540" s="652"/>
    </row>
    <row r="541" spans="19:78">
      <c r="S541" s="657"/>
      <c r="T541" s="661"/>
      <c r="U541" s="657"/>
      <c r="V541" s="657"/>
      <c r="W541" s="662"/>
      <c r="X541" s="657"/>
      <c r="Y541" s="633"/>
      <c r="Z541" s="652"/>
      <c r="AA541" s="633"/>
      <c r="AB541" s="652"/>
      <c r="AC541" s="633"/>
      <c r="AD541" s="652"/>
      <c r="AE541" s="633"/>
      <c r="AF541" s="652"/>
      <c r="AG541" s="633"/>
      <c r="AH541" s="652"/>
      <c r="AI541" s="633"/>
      <c r="AJ541" s="652"/>
      <c r="AK541" s="633"/>
      <c r="AL541" s="652"/>
      <c r="AM541" s="633"/>
      <c r="AN541" s="652"/>
      <c r="AO541" s="633"/>
      <c r="AP541" s="652"/>
      <c r="AQ541" s="633"/>
      <c r="AR541" s="652"/>
      <c r="AS541" s="633"/>
      <c r="AT541" s="652"/>
      <c r="AU541" s="633"/>
      <c r="AV541" s="652"/>
      <c r="AW541" s="633"/>
      <c r="AX541" s="652"/>
      <c r="AY541" s="633"/>
      <c r="AZ541" s="652"/>
      <c r="BA541" s="633"/>
      <c r="BB541" s="652"/>
      <c r="BC541" s="633"/>
      <c r="BD541" s="652"/>
      <c r="BE541" s="633"/>
      <c r="BF541" s="652"/>
      <c r="BG541" s="633"/>
      <c r="BH541" s="652"/>
      <c r="BI541" s="633"/>
      <c r="BJ541" s="652"/>
      <c r="BK541" s="633"/>
      <c r="BL541" s="652"/>
      <c r="BM541" s="633"/>
      <c r="BN541" s="652"/>
      <c r="BO541" s="633"/>
      <c r="BP541" s="652"/>
      <c r="BQ541" s="633"/>
      <c r="BR541" s="652"/>
      <c r="BS541" s="633"/>
      <c r="BT541" s="652"/>
      <c r="BU541" s="633"/>
      <c r="BV541" s="652"/>
      <c r="BW541" s="633"/>
      <c r="BX541" s="652"/>
      <c r="BY541" s="633"/>
      <c r="BZ541" s="652"/>
    </row>
    <row r="542" spans="19:78">
      <c r="S542" s="657"/>
      <c r="T542" s="661"/>
      <c r="U542" s="657"/>
      <c r="V542" s="657"/>
      <c r="W542" s="662"/>
      <c r="X542" s="657"/>
      <c r="Y542" s="633"/>
      <c r="Z542" s="652"/>
      <c r="AA542" s="633"/>
      <c r="AB542" s="652"/>
      <c r="AC542" s="633"/>
      <c r="AD542" s="652"/>
      <c r="AE542" s="633"/>
      <c r="AF542" s="652"/>
      <c r="AG542" s="633"/>
      <c r="AH542" s="652"/>
      <c r="AI542" s="633"/>
      <c r="AJ542" s="652"/>
      <c r="AK542" s="633"/>
      <c r="AL542" s="652"/>
      <c r="AM542" s="633"/>
      <c r="AN542" s="652"/>
      <c r="AO542" s="633"/>
      <c r="AP542" s="652"/>
      <c r="AQ542" s="633"/>
      <c r="AR542" s="652"/>
      <c r="AS542" s="633"/>
      <c r="AT542" s="652"/>
      <c r="AU542" s="633"/>
      <c r="AV542" s="652"/>
      <c r="AW542" s="633"/>
      <c r="AX542" s="652"/>
      <c r="AY542" s="633"/>
      <c r="AZ542" s="652"/>
      <c r="BA542" s="633"/>
      <c r="BB542" s="652"/>
      <c r="BC542" s="633"/>
      <c r="BD542" s="652"/>
      <c r="BE542" s="633"/>
      <c r="BF542" s="652"/>
      <c r="BG542" s="633"/>
      <c r="BH542" s="652"/>
      <c r="BI542" s="633"/>
      <c r="BJ542" s="652"/>
      <c r="BK542" s="633"/>
      <c r="BL542" s="652"/>
      <c r="BM542" s="633"/>
      <c r="BN542" s="652"/>
      <c r="BO542" s="633"/>
      <c r="BP542" s="652"/>
      <c r="BQ542" s="633"/>
      <c r="BR542" s="652"/>
      <c r="BS542" s="633"/>
      <c r="BT542" s="652"/>
      <c r="BU542" s="633"/>
      <c r="BV542" s="652"/>
      <c r="BW542" s="633"/>
      <c r="BX542" s="652"/>
      <c r="BY542" s="633"/>
      <c r="BZ542" s="652"/>
    </row>
    <row r="543" spans="19:78">
      <c r="S543" s="657"/>
      <c r="T543" s="661"/>
      <c r="U543" s="657"/>
      <c r="V543" s="657"/>
      <c r="W543" s="662"/>
      <c r="X543" s="657"/>
      <c r="Y543" s="633"/>
      <c r="Z543" s="652"/>
      <c r="AA543" s="633"/>
      <c r="AB543" s="652"/>
      <c r="AC543" s="633"/>
      <c r="AD543" s="652"/>
      <c r="AE543" s="633"/>
      <c r="AF543" s="652"/>
      <c r="AG543" s="633"/>
      <c r="AH543" s="652"/>
      <c r="AI543" s="633"/>
      <c r="AJ543" s="652"/>
      <c r="AK543" s="633"/>
      <c r="AL543" s="652"/>
      <c r="AM543" s="633"/>
      <c r="AN543" s="652"/>
      <c r="AO543" s="633"/>
      <c r="AP543" s="652"/>
      <c r="AQ543" s="633"/>
      <c r="AR543" s="652"/>
      <c r="AS543" s="633"/>
      <c r="AT543" s="652"/>
      <c r="AU543" s="633"/>
      <c r="AV543" s="652"/>
      <c r="AW543" s="633"/>
      <c r="AX543" s="652"/>
      <c r="AY543" s="633"/>
      <c r="AZ543" s="652"/>
      <c r="BA543" s="633"/>
      <c r="BB543" s="652"/>
      <c r="BC543" s="633"/>
      <c r="BD543" s="652"/>
      <c r="BE543" s="633"/>
      <c r="BF543" s="652"/>
      <c r="BG543" s="633"/>
      <c r="BH543" s="652"/>
      <c r="BI543" s="633"/>
      <c r="BJ543" s="652"/>
      <c r="BK543" s="633"/>
      <c r="BL543" s="652"/>
      <c r="BM543" s="633"/>
      <c r="BN543" s="652"/>
      <c r="BO543" s="633"/>
      <c r="BP543" s="652"/>
      <c r="BQ543" s="633"/>
      <c r="BR543" s="652"/>
      <c r="BS543" s="633"/>
      <c r="BT543" s="652"/>
      <c r="BU543" s="633"/>
      <c r="BV543" s="652"/>
      <c r="BW543" s="633"/>
      <c r="BX543" s="652"/>
      <c r="BY543" s="633"/>
      <c r="BZ543" s="652"/>
    </row>
    <row r="544" spans="19:78">
      <c r="S544" s="657"/>
      <c r="T544" s="661"/>
      <c r="U544" s="657"/>
      <c r="V544" s="657"/>
      <c r="W544" s="662"/>
      <c r="X544" s="657"/>
      <c r="Y544" s="633"/>
      <c r="Z544" s="652"/>
      <c r="AA544" s="633"/>
      <c r="AB544" s="652"/>
      <c r="AC544" s="633"/>
      <c r="AD544" s="652"/>
      <c r="AE544" s="633"/>
      <c r="AF544" s="652"/>
      <c r="AG544" s="633"/>
      <c r="AH544" s="652"/>
      <c r="AI544" s="633"/>
      <c r="AJ544" s="652"/>
      <c r="AK544" s="633"/>
      <c r="AL544" s="652"/>
      <c r="AM544" s="633"/>
      <c r="AN544" s="652"/>
      <c r="AO544" s="633"/>
      <c r="AP544" s="652"/>
      <c r="AQ544" s="633"/>
      <c r="AR544" s="652"/>
      <c r="AS544" s="633"/>
      <c r="AT544" s="652"/>
      <c r="AU544" s="633"/>
      <c r="AV544" s="652"/>
      <c r="AW544" s="633"/>
      <c r="AX544" s="652"/>
      <c r="AY544" s="633"/>
      <c r="AZ544" s="652"/>
      <c r="BA544" s="633"/>
      <c r="BB544" s="652"/>
      <c r="BC544" s="633"/>
      <c r="BD544" s="652"/>
      <c r="BE544" s="633"/>
      <c r="BF544" s="652"/>
      <c r="BG544" s="633"/>
      <c r="BH544" s="652"/>
      <c r="BI544" s="633"/>
      <c r="BJ544" s="652"/>
      <c r="BK544" s="633"/>
      <c r="BL544" s="652"/>
      <c r="BM544" s="633"/>
      <c r="BN544" s="652"/>
      <c r="BO544" s="633"/>
      <c r="BP544" s="652"/>
      <c r="BQ544" s="633"/>
      <c r="BR544" s="652"/>
      <c r="BS544" s="633"/>
      <c r="BT544" s="652"/>
      <c r="BU544" s="633"/>
      <c r="BV544" s="652"/>
      <c r="BW544" s="633"/>
      <c r="BX544" s="652"/>
      <c r="BY544" s="633"/>
      <c r="BZ544" s="652"/>
    </row>
    <row r="545" spans="19:78">
      <c r="S545" s="657"/>
      <c r="T545" s="661"/>
      <c r="U545" s="657"/>
      <c r="V545" s="657"/>
      <c r="W545" s="662"/>
      <c r="X545" s="657"/>
      <c r="Y545" s="633"/>
      <c r="Z545" s="652"/>
      <c r="AA545" s="633"/>
      <c r="AB545" s="652"/>
      <c r="AC545" s="633"/>
      <c r="AD545" s="652"/>
      <c r="AE545" s="633"/>
      <c r="AF545" s="652"/>
      <c r="AG545" s="633"/>
      <c r="AH545" s="652"/>
      <c r="AI545" s="633"/>
      <c r="AJ545" s="652"/>
      <c r="AK545" s="633"/>
      <c r="AL545" s="652"/>
      <c r="AM545" s="633"/>
      <c r="AN545" s="652"/>
      <c r="AO545" s="633"/>
      <c r="AP545" s="652"/>
      <c r="AQ545" s="633"/>
      <c r="AR545" s="652"/>
      <c r="AS545" s="633"/>
      <c r="AT545" s="652"/>
      <c r="AU545" s="633"/>
      <c r="AV545" s="652"/>
      <c r="AW545" s="633"/>
      <c r="AX545" s="652"/>
      <c r="AY545" s="633"/>
      <c r="AZ545" s="652"/>
      <c r="BA545" s="633"/>
      <c r="BB545" s="652"/>
      <c r="BC545" s="633"/>
      <c r="BD545" s="652"/>
      <c r="BE545" s="633"/>
      <c r="BF545" s="652"/>
      <c r="BG545" s="633"/>
      <c r="BH545" s="652"/>
      <c r="BI545" s="633"/>
      <c r="BJ545" s="652"/>
      <c r="BK545" s="633"/>
      <c r="BL545" s="652"/>
      <c r="BM545" s="633"/>
      <c r="BN545" s="652"/>
      <c r="BO545" s="633"/>
      <c r="BP545" s="652"/>
      <c r="BQ545" s="633"/>
      <c r="BR545" s="652"/>
      <c r="BS545" s="633"/>
      <c r="BT545" s="652"/>
      <c r="BU545" s="633"/>
      <c r="BV545" s="652"/>
      <c r="BW545" s="633"/>
      <c r="BX545" s="652"/>
      <c r="BY545" s="633"/>
      <c r="BZ545" s="652"/>
    </row>
    <row r="546" spans="19:78">
      <c r="S546" s="657"/>
      <c r="T546" s="661"/>
      <c r="U546" s="657"/>
      <c r="V546" s="657"/>
      <c r="W546" s="662"/>
      <c r="X546" s="657"/>
      <c r="Y546" s="633"/>
      <c r="Z546" s="652"/>
      <c r="AA546" s="633"/>
      <c r="AB546" s="652"/>
      <c r="AC546" s="633"/>
      <c r="AD546" s="652"/>
      <c r="AE546" s="633"/>
      <c r="AF546" s="652"/>
      <c r="AG546" s="633"/>
      <c r="AH546" s="652"/>
      <c r="AI546" s="633"/>
      <c r="AJ546" s="652"/>
      <c r="AK546" s="633"/>
      <c r="AL546" s="652"/>
      <c r="AM546" s="633"/>
      <c r="AN546" s="652"/>
      <c r="AO546" s="633"/>
      <c r="AP546" s="652"/>
      <c r="AQ546" s="633"/>
      <c r="AR546" s="652"/>
      <c r="AS546" s="633"/>
      <c r="AT546" s="652"/>
      <c r="AU546" s="633"/>
      <c r="AV546" s="652"/>
      <c r="AW546" s="633"/>
      <c r="AX546" s="652"/>
      <c r="AY546" s="633"/>
      <c r="AZ546" s="652"/>
      <c r="BA546" s="633"/>
      <c r="BB546" s="652"/>
      <c r="BC546" s="633"/>
      <c r="BD546" s="652"/>
      <c r="BE546" s="633"/>
      <c r="BF546" s="652"/>
      <c r="BG546" s="633"/>
      <c r="BH546" s="652"/>
      <c r="BI546" s="633"/>
      <c r="BJ546" s="652"/>
      <c r="BK546" s="633"/>
      <c r="BL546" s="652"/>
      <c r="BM546" s="633"/>
      <c r="BN546" s="652"/>
      <c r="BO546" s="633"/>
      <c r="BP546" s="652"/>
      <c r="BQ546" s="633"/>
      <c r="BR546" s="652"/>
      <c r="BS546" s="633"/>
      <c r="BT546" s="652"/>
      <c r="BU546" s="633"/>
      <c r="BV546" s="652"/>
      <c r="BW546" s="633"/>
      <c r="BX546" s="652"/>
      <c r="BY546" s="633"/>
      <c r="BZ546" s="652"/>
    </row>
    <row r="547" spans="19:78">
      <c r="S547" s="657"/>
      <c r="T547" s="661"/>
      <c r="U547" s="657"/>
      <c r="V547" s="657"/>
      <c r="W547" s="662"/>
      <c r="X547" s="657"/>
      <c r="Y547" s="633"/>
      <c r="Z547" s="652"/>
      <c r="AA547" s="633"/>
      <c r="AB547" s="652"/>
      <c r="AC547" s="633"/>
      <c r="AD547" s="652"/>
      <c r="AE547" s="633"/>
      <c r="AF547" s="652"/>
      <c r="AG547" s="633"/>
      <c r="AH547" s="652"/>
      <c r="AI547" s="633"/>
      <c r="AJ547" s="652"/>
      <c r="AK547" s="633"/>
      <c r="AL547" s="652"/>
      <c r="AM547" s="633"/>
      <c r="AN547" s="652"/>
      <c r="AO547" s="633"/>
      <c r="AP547" s="652"/>
      <c r="AQ547" s="633"/>
      <c r="AR547" s="652"/>
      <c r="AS547" s="633"/>
      <c r="AT547" s="652"/>
      <c r="AU547" s="633"/>
      <c r="AV547" s="652"/>
      <c r="AW547" s="633"/>
      <c r="AX547" s="652"/>
      <c r="AY547" s="633"/>
      <c r="AZ547" s="652"/>
      <c r="BA547" s="633"/>
      <c r="BB547" s="652"/>
      <c r="BC547" s="633"/>
      <c r="BD547" s="652"/>
      <c r="BE547" s="633"/>
      <c r="BF547" s="652"/>
      <c r="BG547" s="633"/>
      <c r="BH547" s="652"/>
      <c r="BI547" s="633"/>
      <c r="BJ547" s="652"/>
      <c r="BK547" s="633"/>
      <c r="BL547" s="652"/>
      <c r="BM547" s="633"/>
      <c r="BN547" s="652"/>
      <c r="BO547" s="633"/>
      <c r="BP547" s="652"/>
      <c r="BQ547" s="633"/>
      <c r="BR547" s="652"/>
      <c r="BS547" s="633"/>
      <c r="BT547" s="652"/>
      <c r="BU547" s="633"/>
      <c r="BV547" s="652"/>
      <c r="BW547" s="633"/>
      <c r="BX547" s="652"/>
      <c r="BY547" s="633"/>
      <c r="BZ547" s="652"/>
    </row>
    <row r="548" spans="19:78">
      <c r="S548" s="657"/>
      <c r="T548" s="661"/>
      <c r="U548" s="657"/>
      <c r="V548" s="657"/>
      <c r="W548" s="662"/>
      <c r="X548" s="657"/>
      <c r="Y548" s="633"/>
      <c r="Z548" s="652"/>
      <c r="AA548" s="633"/>
      <c r="AB548" s="652"/>
      <c r="AC548" s="633"/>
      <c r="AD548" s="652"/>
      <c r="AE548" s="633"/>
      <c r="AF548" s="652"/>
      <c r="AG548" s="633"/>
      <c r="AH548" s="652"/>
      <c r="AI548" s="633"/>
      <c r="AJ548" s="652"/>
      <c r="AK548" s="633"/>
      <c r="AL548" s="652"/>
      <c r="AM548" s="633"/>
      <c r="AN548" s="652"/>
      <c r="AO548" s="633"/>
      <c r="AP548" s="652"/>
      <c r="AQ548" s="633"/>
      <c r="AR548" s="652"/>
      <c r="AS548" s="633"/>
      <c r="AT548" s="652"/>
      <c r="AU548" s="633"/>
      <c r="AV548" s="652"/>
      <c r="AW548" s="633"/>
      <c r="AX548" s="652"/>
      <c r="AY548" s="633"/>
      <c r="AZ548" s="652"/>
      <c r="BA548" s="633"/>
      <c r="BB548" s="652"/>
      <c r="BC548" s="633"/>
      <c r="BD548" s="652"/>
      <c r="BE548" s="633"/>
      <c r="BF548" s="652"/>
      <c r="BG548" s="633"/>
      <c r="BH548" s="652"/>
      <c r="BI548" s="633"/>
      <c r="BJ548" s="652"/>
      <c r="BK548" s="633"/>
      <c r="BL548" s="652"/>
      <c r="BM548" s="633"/>
      <c r="BN548" s="652"/>
      <c r="BO548" s="633"/>
      <c r="BP548" s="652"/>
      <c r="BQ548" s="633"/>
      <c r="BR548" s="652"/>
      <c r="BS548" s="633"/>
      <c r="BT548" s="652"/>
      <c r="BU548" s="633"/>
      <c r="BV548" s="652"/>
      <c r="BW548" s="633"/>
      <c r="BX548" s="652"/>
      <c r="BY548" s="633"/>
      <c r="BZ548" s="652"/>
    </row>
    <row r="549" spans="19:78">
      <c r="S549" s="657"/>
      <c r="T549" s="661"/>
      <c r="U549" s="657"/>
      <c r="V549" s="657"/>
      <c r="W549" s="662"/>
      <c r="X549" s="657"/>
      <c r="Y549" s="633"/>
      <c r="Z549" s="652"/>
      <c r="AA549" s="633"/>
      <c r="AB549" s="652"/>
      <c r="AC549" s="633"/>
      <c r="AD549" s="652"/>
      <c r="AE549" s="633"/>
      <c r="AF549" s="652"/>
      <c r="AG549" s="633"/>
      <c r="AH549" s="652"/>
      <c r="AI549" s="633"/>
      <c r="AJ549" s="652"/>
      <c r="AK549" s="633"/>
      <c r="AL549" s="652"/>
      <c r="AM549" s="633"/>
      <c r="AN549" s="652"/>
      <c r="AO549" s="633"/>
      <c r="AP549" s="652"/>
      <c r="AQ549" s="633"/>
      <c r="AR549" s="652"/>
      <c r="AS549" s="633"/>
      <c r="AT549" s="652"/>
      <c r="AU549" s="633"/>
      <c r="AV549" s="652"/>
      <c r="AW549" s="633"/>
      <c r="AX549" s="652"/>
      <c r="AY549" s="633"/>
      <c r="AZ549" s="652"/>
      <c r="BA549" s="633"/>
      <c r="BB549" s="652"/>
      <c r="BC549" s="633"/>
      <c r="BD549" s="652"/>
      <c r="BE549" s="633"/>
      <c r="BF549" s="652"/>
      <c r="BG549" s="633"/>
      <c r="BH549" s="652"/>
      <c r="BI549" s="633"/>
      <c r="BJ549" s="652"/>
      <c r="BK549" s="633"/>
      <c r="BL549" s="652"/>
      <c r="BM549" s="633"/>
      <c r="BN549" s="652"/>
      <c r="BO549" s="633"/>
      <c r="BP549" s="652"/>
      <c r="BQ549" s="633"/>
      <c r="BR549" s="652"/>
      <c r="BS549" s="633"/>
      <c r="BT549" s="652"/>
      <c r="BU549" s="633"/>
      <c r="BV549" s="652"/>
      <c r="BW549" s="633"/>
      <c r="BX549" s="652"/>
      <c r="BY549" s="633"/>
      <c r="BZ549" s="652"/>
    </row>
    <row r="550" spans="19:78">
      <c r="S550" s="657"/>
      <c r="T550" s="661"/>
      <c r="U550" s="657"/>
      <c r="V550" s="657"/>
      <c r="W550" s="662"/>
      <c r="X550" s="657"/>
      <c r="Y550" s="633"/>
      <c r="Z550" s="652"/>
      <c r="AA550" s="633"/>
      <c r="AB550" s="652"/>
      <c r="AC550" s="633"/>
      <c r="AD550" s="652"/>
      <c r="AE550" s="633"/>
      <c r="AF550" s="652"/>
      <c r="AG550" s="633"/>
      <c r="AH550" s="652"/>
      <c r="AI550" s="633"/>
      <c r="AJ550" s="652"/>
      <c r="AK550" s="633"/>
      <c r="AL550" s="652"/>
      <c r="AM550" s="633"/>
      <c r="AN550" s="652"/>
      <c r="AO550" s="633"/>
      <c r="AP550" s="652"/>
      <c r="AQ550" s="633"/>
      <c r="AR550" s="652"/>
      <c r="AS550" s="633"/>
      <c r="AT550" s="652"/>
      <c r="AU550" s="633"/>
      <c r="AV550" s="652"/>
      <c r="AW550" s="633"/>
      <c r="AX550" s="652"/>
      <c r="AY550" s="633"/>
      <c r="AZ550" s="652"/>
      <c r="BA550" s="633"/>
      <c r="BB550" s="652"/>
      <c r="BC550" s="633"/>
      <c r="BD550" s="652"/>
      <c r="BE550" s="633"/>
      <c r="BF550" s="652"/>
      <c r="BG550" s="633"/>
      <c r="BH550" s="652"/>
      <c r="BI550" s="633"/>
      <c r="BJ550" s="652"/>
      <c r="BK550" s="633"/>
      <c r="BL550" s="652"/>
      <c r="BM550" s="633"/>
      <c r="BN550" s="652"/>
      <c r="BO550" s="633"/>
      <c r="BP550" s="652"/>
      <c r="BQ550" s="633"/>
      <c r="BR550" s="652"/>
      <c r="BS550" s="633"/>
      <c r="BT550" s="652"/>
      <c r="BU550" s="633"/>
      <c r="BV550" s="652"/>
      <c r="BW550" s="633"/>
      <c r="BX550" s="652"/>
      <c r="BY550" s="633"/>
      <c r="BZ550" s="652"/>
    </row>
    <row r="551" spans="19:78">
      <c r="S551" s="657"/>
      <c r="T551" s="661"/>
      <c r="U551" s="657"/>
      <c r="V551" s="657"/>
      <c r="W551" s="662"/>
      <c r="X551" s="657"/>
      <c r="Y551" s="633"/>
      <c r="Z551" s="652"/>
      <c r="AA551" s="633"/>
      <c r="AB551" s="652"/>
      <c r="AC551" s="633"/>
      <c r="AD551" s="652"/>
      <c r="AE551" s="633"/>
      <c r="AF551" s="652"/>
      <c r="AG551" s="633"/>
      <c r="AH551" s="652"/>
      <c r="AI551" s="633"/>
      <c r="AJ551" s="652"/>
      <c r="AK551" s="633"/>
      <c r="AL551" s="652"/>
      <c r="AM551" s="633"/>
      <c r="AN551" s="652"/>
      <c r="AO551" s="633"/>
      <c r="AP551" s="652"/>
      <c r="AQ551" s="633"/>
      <c r="AR551" s="652"/>
      <c r="AS551" s="633"/>
      <c r="AT551" s="652"/>
      <c r="AU551" s="633"/>
      <c r="AV551" s="652"/>
      <c r="AW551" s="633"/>
      <c r="AX551" s="652"/>
      <c r="AY551" s="633"/>
      <c r="AZ551" s="652"/>
      <c r="BA551" s="633"/>
      <c r="BB551" s="652"/>
      <c r="BC551" s="633"/>
      <c r="BD551" s="652"/>
      <c r="BE551" s="633"/>
      <c r="BF551" s="652"/>
      <c r="BG551" s="633"/>
      <c r="BH551" s="652"/>
      <c r="BI551" s="633"/>
      <c r="BJ551" s="652"/>
      <c r="BK551" s="633"/>
      <c r="BL551" s="652"/>
      <c r="BM551" s="633"/>
      <c r="BN551" s="652"/>
      <c r="BO551" s="633"/>
      <c r="BP551" s="652"/>
      <c r="BQ551" s="633"/>
      <c r="BR551" s="652"/>
      <c r="BS551" s="633"/>
      <c r="BT551" s="652"/>
      <c r="BU551" s="633"/>
      <c r="BV551" s="652"/>
      <c r="BW551" s="633"/>
      <c r="BX551" s="652"/>
      <c r="BY551" s="633"/>
      <c r="BZ551" s="652"/>
    </row>
    <row r="552" spans="19:78">
      <c r="S552" s="657"/>
      <c r="T552" s="661"/>
      <c r="U552" s="657"/>
      <c r="V552" s="657"/>
      <c r="W552" s="662"/>
      <c r="X552" s="657"/>
      <c r="Y552" s="633"/>
      <c r="Z552" s="652"/>
      <c r="AA552" s="633"/>
      <c r="AB552" s="652"/>
      <c r="AC552" s="633"/>
      <c r="AD552" s="652"/>
      <c r="AE552" s="633"/>
      <c r="AF552" s="652"/>
      <c r="AG552" s="633"/>
      <c r="AH552" s="652"/>
      <c r="AI552" s="633"/>
      <c r="AJ552" s="652"/>
      <c r="AK552" s="633"/>
      <c r="AL552" s="652"/>
      <c r="AM552" s="633"/>
      <c r="AN552" s="652"/>
      <c r="AO552" s="633"/>
      <c r="AP552" s="652"/>
      <c r="AQ552" s="633"/>
      <c r="AR552" s="652"/>
      <c r="AS552" s="633"/>
      <c r="AT552" s="652"/>
      <c r="AU552" s="633"/>
      <c r="AV552" s="652"/>
      <c r="AW552" s="633"/>
      <c r="AX552" s="652"/>
      <c r="AY552" s="633"/>
      <c r="AZ552" s="652"/>
      <c r="BA552" s="633"/>
      <c r="BB552" s="652"/>
      <c r="BC552" s="633"/>
      <c r="BD552" s="652"/>
      <c r="BE552" s="633"/>
      <c r="BF552" s="652"/>
      <c r="BG552" s="633"/>
      <c r="BH552" s="652"/>
      <c r="BI552" s="633"/>
      <c r="BJ552" s="652"/>
      <c r="BK552" s="633"/>
      <c r="BL552" s="652"/>
      <c r="BM552" s="633"/>
      <c r="BN552" s="652"/>
      <c r="BO552" s="633"/>
      <c r="BP552" s="652"/>
      <c r="BQ552" s="633"/>
      <c r="BR552" s="652"/>
      <c r="BS552" s="633"/>
      <c r="BT552" s="652"/>
      <c r="BU552" s="633"/>
      <c r="BV552" s="652"/>
      <c r="BW552" s="633"/>
      <c r="BX552" s="652"/>
      <c r="BY552" s="633"/>
      <c r="BZ552" s="652"/>
    </row>
    <row r="553" spans="19:78">
      <c r="S553" s="657"/>
      <c r="T553" s="661"/>
      <c r="U553" s="657"/>
      <c r="V553" s="657"/>
      <c r="W553" s="662"/>
      <c r="X553" s="657"/>
      <c r="Y553" s="637"/>
      <c r="Z553" s="663"/>
      <c r="AA553" s="637"/>
      <c r="AB553" s="663"/>
      <c r="AC553" s="637"/>
      <c r="AD553" s="663"/>
      <c r="AE553" s="637"/>
      <c r="AF553" s="663"/>
      <c r="AG553" s="637"/>
      <c r="AH553" s="663"/>
      <c r="AI553" s="637"/>
      <c r="AJ553" s="663"/>
      <c r="AK553" s="637"/>
      <c r="AL553" s="663"/>
      <c r="AM553" s="637"/>
      <c r="AN553" s="663"/>
      <c r="AO553" s="637"/>
      <c r="AP553" s="663"/>
      <c r="AQ553" s="637"/>
      <c r="AR553" s="663"/>
      <c r="AS553" s="637"/>
      <c r="AT553" s="663"/>
      <c r="AU553" s="637"/>
      <c r="AV553" s="663"/>
      <c r="AW553" s="637"/>
      <c r="AX553" s="663"/>
      <c r="AY553" s="637"/>
      <c r="AZ553" s="663"/>
      <c r="BA553" s="637"/>
      <c r="BB553" s="663"/>
      <c r="BC553" s="637"/>
      <c r="BD553" s="663"/>
      <c r="BE553" s="637"/>
      <c r="BF553" s="663"/>
      <c r="BG553" s="637"/>
      <c r="BH553" s="663"/>
      <c r="BI553" s="637"/>
      <c r="BJ553" s="663"/>
      <c r="BK553" s="637"/>
      <c r="BL553" s="663"/>
      <c r="BM553" s="637"/>
      <c r="BN553" s="663"/>
      <c r="BO553" s="637"/>
      <c r="BP553" s="663"/>
      <c r="BQ553" s="637"/>
      <c r="BR553" s="663"/>
      <c r="BS553" s="637"/>
      <c r="BT553" s="663"/>
      <c r="BU553" s="637"/>
      <c r="BV553" s="663"/>
      <c r="BW553" s="637"/>
      <c r="BX553" s="663"/>
      <c r="BY553" s="637"/>
      <c r="BZ553" s="663"/>
    </row>
    <row r="554" spans="19:78">
      <c r="S554" s="657"/>
      <c r="T554" s="661"/>
      <c r="U554" s="657"/>
      <c r="V554" s="657"/>
      <c r="W554" s="662"/>
      <c r="X554" s="657"/>
      <c r="Y554" s="637"/>
      <c r="Z554" s="663"/>
      <c r="AA554" s="637"/>
      <c r="AB554" s="663"/>
      <c r="AC554" s="637"/>
      <c r="AD554" s="663"/>
      <c r="AE554" s="637"/>
      <c r="AF554" s="663"/>
      <c r="AG554" s="637"/>
      <c r="AH554" s="663"/>
      <c r="AI554" s="637"/>
      <c r="AJ554" s="663"/>
      <c r="AK554" s="637"/>
      <c r="AL554" s="663"/>
      <c r="AM554" s="637"/>
      <c r="AN554" s="663"/>
      <c r="AO554" s="637"/>
      <c r="AP554" s="663"/>
      <c r="AQ554" s="637"/>
      <c r="AR554" s="663"/>
      <c r="AS554" s="637"/>
      <c r="AT554" s="663"/>
      <c r="AU554" s="637"/>
      <c r="AV554" s="663"/>
      <c r="AW554" s="637"/>
      <c r="AX554" s="663"/>
      <c r="AY554" s="637"/>
      <c r="AZ554" s="663"/>
      <c r="BA554" s="637"/>
      <c r="BB554" s="663"/>
      <c r="BC554" s="637"/>
      <c r="BD554" s="663"/>
      <c r="BE554" s="637"/>
      <c r="BF554" s="663"/>
      <c r="BG554" s="637"/>
      <c r="BH554" s="663"/>
      <c r="BI554" s="637"/>
      <c r="BJ554" s="663"/>
      <c r="BK554" s="637"/>
      <c r="BL554" s="663"/>
      <c r="BM554" s="637"/>
      <c r="BN554" s="663"/>
      <c r="BO554" s="637"/>
      <c r="BP554" s="663"/>
      <c r="BQ554" s="637"/>
      <c r="BR554" s="663"/>
      <c r="BS554" s="637"/>
      <c r="BT554" s="663"/>
      <c r="BU554" s="637"/>
      <c r="BV554" s="663"/>
      <c r="BW554" s="637"/>
      <c r="BX554" s="663"/>
      <c r="BY554" s="637"/>
      <c r="BZ554" s="663"/>
    </row>
    <row r="555" spans="19:78">
      <c r="S555" s="657"/>
      <c r="T555" s="661"/>
      <c r="U555" s="657"/>
      <c r="V555" s="657"/>
      <c r="W555" s="662"/>
      <c r="X555" s="657"/>
      <c r="Y555" s="637"/>
      <c r="Z555" s="663"/>
      <c r="AA555" s="637"/>
      <c r="AB555" s="663"/>
      <c r="AC555" s="637"/>
      <c r="AD555" s="663"/>
      <c r="AE555" s="637"/>
      <c r="AF555" s="663"/>
      <c r="AG555" s="637"/>
      <c r="AH555" s="663"/>
      <c r="AI555" s="637"/>
      <c r="AJ555" s="663"/>
      <c r="AK555" s="637"/>
      <c r="AL555" s="663"/>
      <c r="AM555" s="637"/>
      <c r="AN555" s="663"/>
      <c r="AO555" s="637"/>
      <c r="AP555" s="663"/>
      <c r="AQ555" s="637"/>
      <c r="AR555" s="663"/>
      <c r="AS555" s="637"/>
      <c r="AT555" s="663"/>
      <c r="AU555" s="637"/>
      <c r="AV555" s="663"/>
      <c r="AW555" s="637"/>
      <c r="AX555" s="663"/>
      <c r="AY555" s="637"/>
      <c r="AZ555" s="663"/>
      <c r="BA555" s="637"/>
      <c r="BB555" s="663"/>
      <c r="BC555" s="637"/>
      <c r="BD555" s="663"/>
      <c r="BE555" s="637"/>
      <c r="BF555" s="663"/>
      <c r="BG555" s="637"/>
      <c r="BH555" s="663"/>
      <c r="BI555" s="637"/>
      <c r="BJ555" s="663"/>
      <c r="BK555" s="637"/>
      <c r="BL555" s="663"/>
      <c r="BM555" s="637"/>
      <c r="BN555" s="663"/>
      <c r="BO555" s="637"/>
      <c r="BP555" s="663"/>
      <c r="BQ555" s="637"/>
      <c r="BR555" s="663"/>
      <c r="BS555" s="637"/>
      <c r="BT555" s="663"/>
      <c r="BU555" s="637"/>
      <c r="BV555" s="663"/>
      <c r="BW555" s="637"/>
      <c r="BX555" s="663"/>
      <c r="BY555" s="637"/>
      <c r="BZ555" s="663"/>
    </row>
    <row r="556" spans="19:78">
      <c r="S556" s="657"/>
      <c r="T556" s="661"/>
      <c r="U556" s="657"/>
      <c r="V556" s="657"/>
      <c r="W556" s="662"/>
      <c r="X556" s="657"/>
      <c r="Y556" s="637"/>
      <c r="Z556" s="663"/>
      <c r="AA556" s="637"/>
      <c r="AB556" s="663"/>
      <c r="AC556" s="637"/>
      <c r="AD556" s="663"/>
      <c r="AE556" s="637"/>
      <c r="AF556" s="663"/>
      <c r="AG556" s="637"/>
      <c r="AH556" s="663"/>
      <c r="AI556" s="637"/>
      <c r="AJ556" s="663"/>
      <c r="AK556" s="637"/>
      <c r="AL556" s="663"/>
      <c r="AM556" s="637"/>
      <c r="AN556" s="663"/>
      <c r="AO556" s="637"/>
      <c r="AP556" s="663"/>
      <c r="AQ556" s="637"/>
      <c r="AR556" s="663"/>
      <c r="AS556" s="637"/>
      <c r="AT556" s="663"/>
      <c r="AU556" s="637"/>
      <c r="AV556" s="663"/>
      <c r="AW556" s="637"/>
      <c r="AX556" s="663"/>
      <c r="AY556" s="637"/>
      <c r="AZ556" s="663"/>
      <c r="BA556" s="637"/>
      <c r="BB556" s="663"/>
      <c r="BC556" s="637"/>
      <c r="BD556" s="663"/>
      <c r="BE556" s="637"/>
      <c r="BF556" s="663"/>
      <c r="BG556" s="637"/>
      <c r="BH556" s="663"/>
      <c r="BI556" s="637"/>
      <c r="BJ556" s="663"/>
      <c r="BK556" s="637"/>
      <c r="BL556" s="663"/>
      <c r="BM556" s="637"/>
      <c r="BN556" s="663"/>
      <c r="BO556" s="637"/>
      <c r="BP556" s="663"/>
      <c r="BQ556" s="637"/>
      <c r="BR556" s="663"/>
      <c r="BS556" s="637"/>
      <c r="BT556" s="663"/>
      <c r="BU556" s="637"/>
      <c r="BV556" s="663"/>
      <c r="BW556" s="637"/>
      <c r="BX556" s="663"/>
      <c r="BY556" s="637"/>
      <c r="BZ556" s="663"/>
    </row>
    <row r="557" spans="19:78">
      <c r="S557" s="657"/>
      <c r="T557" s="661"/>
      <c r="U557" s="657"/>
      <c r="V557" s="657"/>
      <c r="W557" s="662"/>
      <c r="X557" s="657"/>
      <c r="Y557" s="637"/>
      <c r="Z557" s="663"/>
      <c r="AA557" s="637"/>
      <c r="AB557" s="663"/>
      <c r="AC557" s="637"/>
      <c r="AD557" s="663"/>
      <c r="AE557" s="637"/>
      <c r="AF557" s="663"/>
      <c r="AG557" s="637"/>
      <c r="AH557" s="663"/>
      <c r="AI557" s="637"/>
      <c r="AJ557" s="663"/>
      <c r="AK557" s="637"/>
      <c r="AL557" s="663"/>
      <c r="AM557" s="637"/>
      <c r="AN557" s="663"/>
      <c r="AO557" s="637"/>
      <c r="AP557" s="663"/>
      <c r="AQ557" s="637"/>
      <c r="AR557" s="663"/>
      <c r="AS557" s="637"/>
      <c r="AT557" s="663"/>
      <c r="AU557" s="637"/>
      <c r="AV557" s="663"/>
      <c r="AW557" s="637"/>
      <c r="AX557" s="663"/>
      <c r="AY557" s="637"/>
      <c r="AZ557" s="663"/>
      <c r="BA557" s="637"/>
      <c r="BB557" s="663"/>
      <c r="BC557" s="637"/>
      <c r="BD557" s="663"/>
      <c r="BE557" s="637"/>
      <c r="BF557" s="663"/>
      <c r="BG557" s="637"/>
      <c r="BH557" s="663"/>
      <c r="BI557" s="637"/>
      <c r="BJ557" s="663"/>
      <c r="BK557" s="637"/>
      <c r="BL557" s="663"/>
      <c r="BM557" s="637"/>
      <c r="BN557" s="663"/>
      <c r="BO557" s="637"/>
      <c r="BP557" s="663"/>
      <c r="BQ557" s="637"/>
      <c r="BR557" s="663"/>
      <c r="BS557" s="637"/>
      <c r="BT557" s="663"/>
      <c r="BU557" s="637"/>
      <c r="BV557" s="663"/>
      <c r="BW557" s="637"/>
      <c r="BX557" s="663"/>
      <c r="BY557" s="637"/>
      <c r="BZ557" s="663"/>
    </row>
    <row r="558" spans="19:78">
      <c r="S558" s="657"/>
      <c r="T558" s="661"/>
      <c r="U558" s="657"/>
      <c r="V558" s="657"/>
      <c r="W558" s="662"/>
      <c r="X558" s="657"/>
      <c r="Y558" s="637"/>
      <c r="Z558" s="663"/>
      <c r="AA558" s="637"/>
      <c r="AB558" s="663"/>
      <c r="AC558" s="637"/>
      <c r="AD558" s="663"/>
      <c r="AE558" s="637"/>
      <c r="AF558" s="663"/>
      <c r="AG558" s="637"/>
      <c r="AH558" s="663"/>
      <c r="AI558" s="637"/>
      <c r="AJ558" s="663"/>
      <c r="AK558" s="637"/>
      <c r="AL558" s="663"/>
      <c r="AM558" s="637"/>
      <c r="AN558" s="663"/>
      <c r="AO558" s="637"/>
      <c r="AP558" s="663"/>
      <c r="AQ558" s="637"/>
      <c r="AR558" s="663"/>
      <c r="AS558" s="637"/>
      <c r="AT558" s="663"/>
      <c r="AU558" s="637"/>
      <c r="AV558" s="663"/>
      <c r="AW558" s="637"/>
      <c r="AX558" s="663"/>
      <c r="AY558" s="637"/>
      <c r="AZ558" s="663"/>
      <c r="BA558" s="637"/>
      <c r="BB558" s="663"/>
      <c r="BC558" s="637"/>
      <c r="BD558" s="663"/>
      <c r="BE558" s="637"/>
      <c r="BF558" s="663"/>
      <c r="BG558" s="637"/>
      <c r="BH558" s="663"/>
      <c r="BI558" s="637"/>
      <c r="BJ558" s="663"/>
      <c r="BK558" s="637"/>
      <c r="BL558" s="663"/>
      <c r="BM558" s="637"/>
      <c r="BN558" s="663"/>
      <c r="BO558" s="637"/>
      <c r="BP558" s="663"/>
      <c r="BQ558" s="637"/>
      <c r="BR558" s="663"/>
      <c r="BS558" s="637"/>
      <c r="BT558" s="663"/>
      <c r="BU558" s="637"/>
      <c r="BV558" s="663"/>
      <c r="BW558" s="637"/>
      <c r="BX558" s="663"/>
      <c r="BY558" s="637"/>
      <c r="BZ558" s="663"/>
    </row>
    <row r="559" spans="19:78">
      <c r="S559" s="657"/>
      <c r="T559" s="661"/>
      <c r="U559" s="657"/>
      <c r="V559" s="657"/>
      <c r="W559" s="662"/>
      <c r="X559" s="657"/>
      <c r="Y559" s="637"/>
      <c r="Z559" s="663"/>
      <c r="AA559" s="637"/>
      <c r="AB559" s="663"/>
      <c r="AC559" s="637"/>
      <c r="AD559" s="663"/>
      <c r="AE559" s="637"/>
      <c r="AF559" s="663"/>
      <c r="AG559" s="637"/>
      <c r="AH559" s="663"/>
      <c r="AI559" s="637"/>
      <c r="AJ559" s="663"/>
      <c r="AK559" s="637"/>
      <c r="AL559" s="663"/>
      <c r="AM559" s="637"/>
      <c r="AN559" s="663"/>
      <c r="AO559" s="637"/>
      <c r="AP559" s="663"/>
      <c r="AQ559" s="637"/>
      <c r="AR559" s="663"/>
      <c r="AS559" s="637"/>
      <c r="AT559" s="663"/>
      <c r="AU559" s="637"/>
      <c r="AV559" s="663"/>
      <c r="AW559" s="637"/>
      <c r="AX559" s="663"/>
      <c r="AY559" s="637"/>
      <c r="AZ559" s="663"/>
      <c r="BA559" s="637"/>
      <c r="BB559" s="663"/>
      <c r="BC559" s="637"/>
      <c r="BD559" s="663"/>
      <c r="BE559" s="637"/>
      <c r="BF559" s="663"/>
      <c r="BG559" s="637"/>
      <c r="BH559" s="663"/>
      <c r="BI559" s="637"/>
      <c r="BJ559" s="663"/>
      <c r="BK559" s="637"/>
      <c r="BL559" s="663"/>
      <c r="BM559" s="637"/>
      <c r="BN559" s="663"/>
      <c r="BO559" s="637"/>
      <c r="BP559" s="663"/>
      <c r="BQ559" s="637"/>
      <c r="BR559" s="663"/>
      <c r="BS559" s="637"/>
      <c r="BT559" s="663"/>
      <c r="BU559" s="637"/>
      <c r="BV559" s="663"/>
      <c r="BW559" s="637"/>
      <c r="BX559" s="663"/>
      <c r="BY559" s="637"/>
      <c r="BZ559" s="663"/>
    </row>
    <row r="560" spans="19:78">
      <c r="S560" s="657"/>
      <c r="T560" s="661"/>
      <c r="U560" s="657"/>
      <c r="V560" s="657"/>
      <c r="W560" s="662"/>
      <c r="X560" s="657"/>
      <c r="Y560" s="637"/>
      <c r="Z560" s="663"/>
      <c r="AA560" s="637"/>
      <c r="AB560" s="663"/>
      <c r="AC560" s="637"/>
      <c r="AD560" s="663"/>
      <c r="AE560" s="637"/>
      <c r="AF560" s="663"/>
      <c r="AG560" s="637"/>
      <c r="AH560" s="663"/>
      <c r="AI560" s="637"/>
      <c r="AJ560" s="663"/>
      <c r="AK560" s="637"/>
      <c r="AL560" s="663"/>
      <c r="AM560" s="637"/>
      <c r="AN560" s="663"/>
      <c r="AO560" s="637"/>
      <c r="AP560" s="663"/>
      <c r="AQ560" s="637"/>
      <c r="AR560" s="663"/>
      <c r="AS560" s="637"/>
      <c r="AT560" s="663"/>
      <c r="AU560" s="637"/>
      <c r="AV560" s="663"/>
      <c r="AW560" s="637"/>
      <c r="AX560" s="663"/>
      <c r="AY560" s="637"/>
      <c r="AZ560" s="663"/>
      <c r="BA560" s="637"/>
      <c r="BB560" s="663"/>
      <c r="BC560" s="637"/>
      <c r="BD560" s="663"/>
      <c r="BE560" s="637"/>
      <c r="BF560" s="663"/>
      <c r="BG560" s="637"/>
      <c r="BH560" s="663"/>
      <c r="BI560" s="637"/>
      <c r="BJ560" s="663"/>
      <c r="BK560" s="637"/>
      <c r="BL560" s="663"/>
      <c r="BM560" s="637"/>
      <c r="BN560" s="663"/>
      <c r="BO560" s="637"/>
      <c r="BP560" s="663"/>
      <c r="BQ560" s="637"/>
      <c r="BR560" s="663"/>
      <c r="BS560" s="637"/>
      <c r="BT560" s="663"/>
      <c r="BU560" s="637"/>
      <c r="BV560" s="663"/>
      <c r="BW560" s="637"/>
      <c r="BX560" s="663"/>
      <c r="BY560" s="637"/>
      <c r="BZ560" s="663"/>
    </row>
    <row r="561" spans="19:78">
      <c r="S561" s="657"/>
      <c r="T561" s="661"/>
      <c r="U561" s="657"/>
      <c r="V561" s="657"/>
      <c r="W561" s="662"/>
      <c r="X561" s="657"/>
      <c r="Y561" s="637"/>
      <c r="Z561" s="663"/>
      <c r="AA561" s="637"/>
      <c r="AB561" s="663"/>
      <c r="AC561" s="637"/>
      <c r="AD561" s="663"/>
      <c r="AE561" s="637"/>
      <c r="AF561" s="663"/>
      <c r="AG561" s="637"/>
      <c r="AH561" s="663"/>
      <c r="AI561" s="637"/>
      <c r="AJ561" s="663"/>
      <c r="AK561" s="637"/>
      <c r="AL561" s="663"/>
      <c r="AM561" s="637"/>
      <c r="AN561" s="663"/>
      <c r="AO561" s="637"/>
      <c r="AP561" s="663"/>
      <c r="AQ561" s="637"/>
      <c r="AR561" s="663"/>
      <c r="AS561" s="637"/>
      <c r="AT561" s="663"/>
      <c r="AU561" s="637"/>
      <c r="AV561" s="663"/>
      <c r="AW561" s="637"/>
      <c r="AX561" s="663"/>
      <c r="AY561" s="637"/>
      <c r="AZ561" s="663"/>
      <c r="BA561" s="637"/>
      <c r="BB561" s="663"/>
      <c r="BC561" s="637"/>
      <c r="BD561" s="663"/>
      <c r="BE561" s="637"/>
      <c r="BF561" s="663"/>
      <c r="BG561" s="637"/>
      <c r="BH561" s="663"/>
      <c r="BI561" s="637"/>
      <c r="BJ561" s="663"/>
      <c r="BK561" s="637"/>
      <c r="BL561" s="663"/>
      <c r="BM561" s="637"/>
      <c r="BN561" s="663"/>
      <c r="BO561" s="637"/>
      <c r="BP561" s="663"/>
      <c r="BQ561" s="637"/>
      <c r="BR561" s="663"/>
      <c r="BS561" s="637"/>
      <c r="BT561" s="663"/>
      <c r="BU561" s="637"/>
      <c r="BV561" s="663"/>
      <c r="BW561" s="637"/>
      <c r="BX561" s="663"/>
      <c r="BY561" s="637"/>
      <c r="BZ561" s="663"/>
    </row>
    <row r="562" spans="19:78">
      <c r="S562" s="657"/>
      <c r="T562" s="661"/>
      <c r="U562" s="657"/>
      <c r="V562" s="657"/>
      <c r="W562" s="662"/>
      <c r="X562" s="657"/>
      <c r="Y562" s="637"/>
      <c r="Z562" s="663"/>
      <c r="AA562" s="637"/>
      <c r="AB562" s="663"/>
      <c r="AC562" s="637"/>
      <c r="AD562" s="663"/>
      <c r="AE562" s="637"/>
      <c r="AF562" s="663"/>
      <c r="AG562" s="637"/>
      <c r="AH562" s="663"/>
      <c r="AI562" s="637"/>
      <c r="AJ562" s="663"/>
      <c r="AK562" s="637"/>
      <c r="AL562" s="663"/>
      <c r="AM562" s="637"/>
      <c r="AN562" s="663"/>
      <c r="AO562" s="637"/>
      <c r="AP562" s="663"/>
      <c r="AQ562" s="637"/>
      <c r="AR562" s="663"/>
      <c r="AS562" s="637"/>
      <c r="AT562" s="663"/>
      <c r="AU562" s="637"/>
      <c r="AV562" s="663"/>
      <c r="AW562" s="637"/>
      <c r="AX562" s="663"/>
      <c r="AY562" s="637"/>
      <c r="AZ562" s="663"/>
      <c r="BA562" s="637"/>
      <c r="BB562" s="663"/>
      <c r="BC562" s="637"/>
      <c r="BD562" s="663"/>
      <c r="BE562" s="637"/>
      <c r="BF562" s="663"/>
      <c r="BG562" s="637"/>
      <c r="BH562" s="663"/>
      <c r="BI562" s="637"/>
      <c r="BJ562" s="663"/>
      <c r="BK562" s="637"/>
      <c r="BL562" s="663"/>
      <c r="BM562" s="637"/>
      <c r="BN562" s="663"/>
      <c r="BO562" s="637"/>
      <c r="BP562" s="663"/>
      <c r="BQ562" s="637"/>
      <c r="BR562" s="663"/>
      <c r="BS562" s="637"/>
      <c r="BT562" s="663"/>
      <c r="BU562" s="637"/>
      <c r="BV562" s="663"/>
      <c r="BW562" s="637"/>
      <c r="BX562" s="663"/>
      <c r="BY562" s="637"/>
      <c r="BZ562" s="663"/>
    </row>
    <row r="563" spans="19:78">
      <c r="S563" s="657"/>
      <c r="T563" s="661"/>
      <c r="U563" s="657"/>
      <c r="V563" s="657"/>
      <c r="W563" s="662"/>
      <c r="X563" s="657"/>
      <c r="Y563" s="637"/>
      <c r="Z563" s="663"/>
      <c r="AA563" s="637"/>
      <c r="AB563" s="663"/>
      <c r="AC563" s="637"/>
      <c r="AD563" s="663"/>
      <c r="AE563" s="637"/>
      <c r="AF563" s="663"/>
      <c r="AG563" s="637"/>
      <c r="AH563" s="663"/>
      <c r="AI563" s="637"/>
      <c r="AJ563" s="663"/>
      <c r="AK563" s="637"/>
      <c r="AL563" s="663"/>
      <c r="AM563" s="637"/>
      <c r="AN563" s="663"/>
      <c r="AO563" s="637"/>
      <c r="AP563" s="663"/>
      <c r="AQ563" s="637"/>
      <c r="AR563" s="663"/>
      <c r="AS563" s="637"/>
      <c r="AT563" s="663"/>
      <c r="AU563" s="637"/>
      <c r="AV563" s="663"/>
      <c r="AW563" s="637"/>
      <c r="AX563" s="663"/>
      <c r="AY563" s="637"/>
      <c r="AZ563" s="663"/>
      <c r="BA563" s="637"/>
      <c r="BB563" s="663"/>
      <c r="BC563" s="637"/>
      <c r="BD563" s="663"/>
      <c r="BE563" s="637"/>
      <c r="BF563" s="663"/>
      <c r="BG563" s="637"/>
      <c r="BH563" s="663"/>
      <c r="BI563" s="637"/>
      <c r="BJ563" s="663"/>
      <c r="BK563" s="637"/>
      <c r="BL563" s="663"/>
      <c r="BM563" s="637"/>
      <c r="BN563" s="663"/>
      <c r="BO563" s="637"/>
      <c r="BP563" s="663"/>
      <c r="BQ563" s="637"/>
      <c r="BR563" s="663"/>
      <c r="BS563" s="637"/>
      <c r="BT563" s="663"/>
      <c r="BU563" s="637"/>
      <c r="BV563" s="663"/>
      <c r="BW563" s="637"/>
      <c r="BX563" s="663"/>
      <c r="BY563" s="637"/>
      <c r="BZ563" s="663"/>
    </row>
    <row r="564" spans="19:78">
      <c r="S564" s="657"/>
      <c r="T564" s="661"/>
      <c r="U564" s="657"/>
      <c r="V564" s="657"/>
      <c r="W564" s="662"/>
      <c r="X564" s="657"/>
      <c r="Y564" s="637"/>
      <c r="Z564" s="663"/>
      <c r="AA564" s="637"/>
      <c r="AB564" s="663"/>
      <c r="AC564" s="637"/>
      <c r="AD564" s="663"/>
      <c r="AE564" s="637"/>
      <c r="AF564" s="663"/>
      <c r="AG564" s="637"/>
      <c r="AH564" s="663"/>
      <c r="AI564" s="637"/>
      <c r="AJ564" s="663"/>
      <c r="AK564" s="637"/>
      <c r="AL564" s="663"/>
      <c r="AM564" s="637"/>
      <c r="AN564" s="663"/>
      <c r="AO564" s="637"/>
      <c r="AP564" s="663"/>
      <c r="AQ564" s="637"/>
      <c r="AR564" s="663"/>
      <c r="AS564" s="637"/>
      <c r="AT564" s="663"/>
      <c r="AU564" s="637"/>
      <c r="AV564" s="663"/>
      <c r="AW564" s="637"/>
      <c r="AX564" s="663"/>
      <c r="AY564" s="637"/>
      <c r="AZ564" s="663"/>
      <c r="BA564" s="637"/>
      <c r="BB564" s="663"/>
      <c r="BC564" s="637"/>
      <c r="BD564" s="663"/>
      <c r="BE564" s="637"/>
      <c r="BF564" s="663"/>
      <c r="BG564" s="637"/>
      <c r="BH564" s="663"/>
      <c r="BI564" s="637"/>
      <c r="BJ564" s="663"/>
      <c r="BK564" s="637"/>
      <c r="BL564" s="663"/>
      <c r="BM564" s="637"/>
      <c r="BN564" s="663"/>
      <c r="BO564" s="637"/>
      <c r="BP564" s="663"/>
      <c r="BQ564" s="637"/>
      <c r="BR564" s="663"/>
      <c r="BS564" s="637"/>
      <c r="BT564" s="663"/>
      <c r="BU564" s="637"/>
      <c r="BV564" s="663"/>
      <c r="BW564" s="637"/>
      <c r="BX564" s="663"/>
      <c r="BY564" s="637"/>
      <c r="BZ564" s="663"/>
    </row>
    <row r="565" spans="19:78">
      <c r="S565" s="657"/>
      <c r="T565" s="661"/>
      <c r="U565" s="657"/>
      <c r="V565" s="657"/>
      <c r="W565" s="662"/>
      <c r="X565" s="657"/>
      <c r="Y565" s="637"/>
      <c r="Z565" s="663"/>
      <c r="AA565" s="637"/>
      <c r="AB565" s="663"/>
      <c r="AC565" s="637"/>
      <c r="AD565" s="663"/>
      <c r="AE565" s="637"/>
      <c r="AF565" s="663"/>
      <c r="AG565" s="637"/>
      <c r="AH565" s="663"/>
      <c r="AI565" s="637"/>
      <c r="AJ565" s="663"/>
      <c r="AK565" s="637"/>
      <c r="AL565" s="663"/>
      <c r="AM565" s="637"/>
      <c r="AN565" s="663"/>
      <c r="AO565" s="637"/>
      <c r="AP565" s="663"/>
      <c r="AQ565" s="637"/>
      <c r="AR565" s="663"/>
      <c r="AS565" s="637"/>
      <c r="AT565" s="663"/>
      <c r="AU565" s="637"/>
      <c r="AV565" s="663"/>
      <c r="AW565" s="637"/>
      <c r="AX565" s="663"/>
      <c r="AY565" s="637"/>
      <c r="AZ565" s="663"/>
      <c r="BA565" s="637"/>
      <c r="BB565" s="663"/>
      <c r="BC565" s="637"/>
      <c r="BD565" s="663"/>
      <c r="BE565" s="637"/>
      <c r="BF565" s="663"/>
      <c r="BG565" s="637"/>
      <c r="BH565" s="663"/>
      <c r="BI565" s="637"/>
      <c r="BJ565" s="663"/>
      <c r="BK565" s="637"/>
      <c r="BL565" s="663"/>
      <c r="BM565" s="637"/>
      <c r="BN565" s="663"/>
      <c r="BO565" s="637"/>
      <c r="BP565" s="663"/>
      <c r="BQ565" s="637"/>
      <c r="BR565" s="663"/>
      <c r="BS565" s="637"/>
      <c r="BT565" s="663"/>
      <c r="BU565" s="637"/>
      <c r="BV565" s="663"/>
      <c r="BW565" s="637"/>
      <c r="BX565" s="663"/>
      <c r="BY565" s="637"/>
      <c r="BZ565" s="663"/>
    </row>
    <row r="566" spans="19:78">
      <c r="S566" s="657"/>
      <c r="T566" s="661"/>
      <c r="U566" s="657"/>
      <c r="V566" s="657"/>
      <c r="W566" s="662"/>
      <c r="X566" s="657"/>
      <c r="Y566" s="637"/>
      <c r="Z566" s="663"/>
      <c r="AA566" s="637"/>
      <c r="AB566" s="663"/>
      <c r="AC566" s="637"/>
      <c r="AD566" s="663"/>
      <c r="AE566" s="637"/>
      <c r="AF566" s="663"/>
      <c r="AG566" s="637"/>
      <c r="AH566" s="663"/>
      <c r="AI566" s="637"/>
      <c r="AJ566" s="663"/>
      <c r="AK566" s="637"/>
      <c r="AL566" s="663"/>
      <c r="AM566" s="637"/>
      <c r="AN566" s="663"/>
      <c r="AO566" s="637"/>
      <c r="AP566" s="663"/>
      <c r="AQ566" s="637"/>
      <c r="AR566" s="663"/>
      <c r="AS566" s="637"/>
      <c r="AT566" s="663"/>
      <c r="AU566" s="637"/>
      <c r="AV566" s="663"/>
      <c r="AW566" s="637"/>
      <c r="AX566" s="663"/>
      <c r="AY566" s="637"/>
      <c r="AZ566" s="663"/>
      <c r="BA566" s="637"/>
      <c r="BB566" s="663"/>
      <c r="BC566" s="637"/>
      <c r="BD566" s="663"/>
      <c r="BE566" s="637"/>
      <c r="BF566" s="663"/>
      <c r="BG566" s="637"/>
      <c r="BH566" s="663"/>
      <c r="BI566" s="637"/>
      <c r="BJ566" s="663"/>
      <c r="BK566" s="637"/>
      <c r="BL566" s="663"/>
      <c r="BM566" s="637"/>
      <c r="BN566" s="663"/>
      <c r="BO566" s="637"/>
      <c r="BP566" s="663"/>
      <c r="BQ566" s="637"/>
      <c r="BR566" s="663"/>
      <c r="BS566" s="637"/>
      <c r="BT566" s="663"/>
      <c r="BU566" s="637"/>
      <c r="BV566" s="663"/>
      <c r="BW566" s="637"/>
      <c r="BX566" s="663"/>
      <c r="BY566" s="637"/>
      <c r="BZ566" s="663"/>
    </row>
    <row r="567" spans="19:78">
      <c r="S567" s="657"/>
      <c r="T567" s="661"/>
      <c r="U567" s="657"/>
      <c r="V567" s="657"/>
      <c r="W567" s="662"/>
      <c r="X567" s="657"/>
      <c r="Y567" s="637"/>
      <c r="Z567" s="663"/>
      <c r="AA567" s="637"/>
      <c r="AB567" s="663"/>
      <c r="AC567" s="637"/>
      <c r="AD567" s="663"/>
      <c r="AE567" s="637"/>
      <c r="AF567" s="663"/>
      <c r="AG567" s="637"/>
      <c r="AH567" s="663"/>
      <c r="AI567" s="637"/>
      <c r="AJ567" s="663"/>
      <c r="AK567" s="637"/>
      <c r="AL567" s="663"/>
      <c r="AM567" s="637"/>
      <c r="AN567" s="663"/>
      <c r="AO567" s="637"/>
      <c r="AP567" s="663"/>
      <c r="AQ567" s="637"/>
      <c r="AR567" s="663"/>
      <c r="AS567" s="637"/>
      <c r="AT567" s="663"/>
      <c r="AU567" s="637"/>
      <c r="AV567" s="663"/>
      <c r="AW567" s="637"/>
      <c r="AX567" s="663"/>
      <c r="AY567" s="637"/>
      <c r="AZ567" s="663"/>
      <c r="BA567" s="637"/>
      <c r="BB567" s="663"/>
      <c r="BC567" s="637"/>
      <c r="BD567" s="663"/>
      <c r="BE567" s="637"/>
      <c r="BF567" s="663"/>
      <c r="BG567" s="637"/>
      <c r="BH567" s="663"/>
      <c r="BI567" s="637"/>
      <c r="BJ567" s="663"/>
      <c r="BK567" s="637"/>
      <c r="BL567" s="663"/>
      <c r="BM567" s="637"/>
      <c r="BN567" s="663"/>
      <c r="BO567" s="637"/>
      <c r="BP567" s="663"/>
      <c r="BQ567" s="637"/>
      <c r="BR567" s="663"/>
      <c r="BS567" s="637"/>
      <c r="BT567" s="663"/>
      <c r="BU567" s="637"/>
      <c r="BV567" s="663"/>
      <c r="BW567" s="637"/>
      <c r="BX567" s="663"/>
      <c r="BY567" s="637"/>
      <c r="BZ567" s="663"/>
    </row>
    <row r="568" spans="19:78">
      <c r="S568" s="657"/>
      <c r="T568" s="661"/>
      <c r="U568" s="657"/>
      <c r="V568" s="657"/>
      <c r="W568" s="662"/>
      <c r="X568" s="657"/>
      <c r="Y568" s="637"/>
      <c r="Z568" s="663"/>
      <c r="AA568" s="637"/>
      <c r="AB568" s="663"/>
      <c r="AC568" s="637"/>
      <c r="AD568" s="663"/>
      <c r="AE568" s="637"/>
      <c r="AF568" s="663"/>
      <c r="AG568" s="637"/>
      <c r="AH568" s="663"/>
      <c r="AI568" s="637"/>
      <c r="AJ568" s="663"/>
      <c r="AK568" s="637"/>
      <c r="AL568" s="663"/>
      <c r="AM568" s="637"/>
      <c r="AN568" s="663"/>
      <c r="AO568" s="637"/>
      <c r="AP568" s="663"/>
      <c r="AQ568" s="637"/>
      <c r="AR568" s="663"/>
      <c r="AS568" s="637"/>
      <c r="AT568" s="663"/>
      <c r="AU568" s="637"/>
      <c r="AV568" s="663"/>
      <c r="AW568" s="637"/>
      <c r="AX568" s="663"/>
      <c r="AY568" s="637"/>
      <c r="AZ568" s="663"/>
      <c r="BA568" s="637"/>
      <c r="BB568" s="663"/>
      <c r="BC568" s="637"/>
      <c r="BD568" s="663"/>
      <c r="BE568" s="637"/>
      <c r="BF568" s="663"/>
      <c r="BG568" s="637"/>
      <c r="BH568" s="663"/>
      <c r="BI568" s="637"/>
      <c r="BJ568" s="663"/>
      <c r="BK568" s="637"/>
      <c r="BL568" s="663"/>
      <c r="BM568" s="637"/>
      <c r="BN568" s="663"/>
      <c r="BO568" s="637"/>
      <c r="BP568" s="663"/>
      <c r="BQ568" s="637"/>
      <c r="BR568" s="663"/>
      <c r="BS568" s="637"/>
      <c r="BT568" s="663"/>
      <c r="BU568" s="637"/>
      <c r="BV568" s="663"/>
      <c r="BW568" s="637"/>
      <c r="BX568" s="663"/>
      <c r="BY568" s="637"/>
      <c r="BZ568" s="663"/>
    </row>
    <row r="569" spans="19:78">
      <c r="S569" s="657"/>
      <c r="T569" s="661"/>
      <c r="U569" s="657"/>
      <c r="V569" s="657"/>
      <c r="W569" s="662"/>
      <c r="X569" s="657"/>
      <c r="Y569" s="637"/>
      <c r="Z569" s="663"/>
      <c r="AA569" s="637"/>
      <c r="AB569" s="663"/>
      <c r="AC569" s="637"/>
      <c r="AD569" s="663"/>
      <c r="AE569" s="637"/>
      <c r="AF569" s="663"/>
      <c r="AG569" s="637"/>
      <c r="AH569" s="663"/>
      <c r="AI569" s="637"/>
      <c r="AJ569" s="663"/>
      <c r="AK569" s="637"/>
      <c r="AL569" s="663"/>
      <c r="AM569" s="637"/>
      <c r="AN569" s="663"/>
      <c r="AO569" s="637"/>
      <c r="AP569" s="663"/>
      <c r="AQ569" s="637"/>
      <c r="AR569" s="663"/>
      <c r="AS569" s="637"/>
      <c r="AT569" s="663"/>
      <c r="AU569" s="637"/>
      <c r="AV569" s="663"/>
      <c r="AW569" s="637"/>
      <c r="AX569" s="663"/>
      <c r="AY569" s="637"/>
      <c r="AZ569" s="663"/>
      <c r="BA569" s="637"/>
      <c r="BB569" s="663"/>
      <c r="BC569" s="637"/>
      <c r="BD569" s="663"/>
      <c r="BE569" s="637"/>
      <c r="BF569" s="663"/>
      <c r="BG569" s="637"/>
      <c r="BH569" s="663"/>
      <c r="BI569" s="637"/>
      <c r="BJ569" s="663"/>
      <c r="BK569" s="637"/>
      <c r="BL569" s="663"/>
      <c r="BM569" s="637"/>
      <c r="BN569" s="663"/>
      <c r="BO569" s="637"/>
      <c r="BP569" s="663"/>
      <c r="BQ569" s="637"/>
      <c r="BR569" s="663"/>
      <c r="BS569" s="637"/>
      <c r="BT569" s="663"/>
      <c r="BU569" s="637"/>
      <c r="BV569" s="663"/>
      <c r="BW569" s="637"/>
      <c r="BX569" s="663"/>
      <c r="BY569" s="637"/>
      <c r="BZ569" s="663"/>
    </row>
    <row r="570" spans="19:78">
      <c r="S570" s="657"/>
      <c r="T570" s="661"/>
      <c r="U570" s="657"/>
      <c r="V570" s="657"/>
      <c r="W570" s="662"/>
      <c r="X570" s="657"/>
      <c r="Y570" s="637"/>
      <c r="Z570" s="663"/>
      <c r="AA570" s="637"/>
      <c r="AB570" s="663"/>
      <c r="AC570" s="637"/>
      <c r="AD570" s="663"/>
      <c r="AE570" s="637"/>
      <c r="AF570" s="663"/>
      <c r="AG570" s="637"/>
      <c r="AH570" s="663"/>
      <c r="AI570" s="637"/>
      <c r="AJ570" s="663"/>
      <c r="AK570" s="637"/>
      <c r="AL570" s="663"/>
      <c r="AM570" s="637"/>
      <c r="AN570" s="663"/>
      <c r="AO570" s="637"/>
      <c r="AP570" s="663"/>
      <c r="AQ570" s="637"/>
      <c r="AR570" s="663"/>
      <c r="AS570" s="637"/>
      <c r="AT570" s="663"/>
      <c r="AU570" s="637"/>
      <c r="AV570" s="663"/>
      <c r="AW570" s="637"/>
      <c r="AX570" s="663"/>
      <c r="AY570" s="637"/>
      <c r="AZ570" s="663"/>
      <c r="BA570" s="637"/>
      <c r="BB570" s="663"/>
      <c r="BC570" s="637"/>
      <c r="BD570" s="663"/>
      <c r="BE570" s="637"/>
      <c r="BF570" s="663"/>
      <c r="BG570" s="637"/>
      <c r="BH570" s="663"/>
      <c r="BI570" s="637"/>
      <c r="BJ570" s="663"/>
      <c r="BK570" s="637"/>
      <c r="BL570" s="663"/>
      <c r="BM570" s="637"/>
      <c r="BN570" s="663"/>
      <c r="BO570" s="637"/>
      <c r="BP570" s="663"/>
      <c r="BQ570" s="637"/>
      <c r="BR570" s="663"/>
      <c r="BS570" s="637"/>
      <c r="BT570" s="663"/>
      <c r="BU570" s="637"/>
      <c r="BV570" s="663"/>
      <c r="BW570" s="637"/>
      <c r="BX570" s="663"/>
      <c r="BY570" s="637"/>
      <c r="BZ570" s="663"/>
    </row>
    <row r="571" spans="19:78">
      <c r="S571" s="657"/>
      <c r="T571" s="661"/>
      <c r="U571" s="657"/>
      <c r="V571" s="657"/>
      <c r="W571" s="662"/>
      <c r="X571" s="657"/>
      <c r="Y571" s="637"/>
      <c r="Z571" s="663"/>
      <c r="AA571" s="637"/>
      <c r="AB571" s="663"/>
      <c r="AC571" s="637"/>
      <c r="AD571" s="663"/>
      <c r="AE571" s="637"/>
      <c r="AF571" s="663"/>
      <c r="AG571" s="637"/>
      <c r="AH571" s="663"/>
      <c r="AI571" s="637"/>
      <c r="AJ571" s="663"/>
      <c r="AK571" s="637"/>
      <c r="AL571" s="663"/>
      <c r="AM571" s="637"/>
      <c r="AN571" s="663"/>
      <c r="AO571" s="637"/>
      <c r="AP571" s="663"/>
      <c r="AQ571" s="637"/>
      <c r="AR571" s="663"/>
      <c r="AS571" s="637"/>
      <c r="AT571" s="663"/>
      <c r="AU571" s="637"/>
      <c r="AV571" s="663"/>
      <c r="AW571" s="637"/>
      <c r="AX571" s="663"/>
      <c r="AY571" s="637"/>
      <c r="AZ571" s="663"/>
      <c r="BA571" s="637"/>
      <c r="BB571" s="663"/>
      <c r="BC571" s="637"/>
      <c r="BD571" s="663"/>
      <c r="BE571" s="637"/>
      <c r="BF571" s="663"/>
      <c r="BG571" s="637"/>
      <c r="BH571" s="663"/>
      <c r="BI571" s="637"/>
      <c r="BJ571" s="663"/>
      <c r="BK571" s="637"/>
      <c r="BL571" s="663"/>
      <c r="BM571" s="637"/>
      <c r="BN571" s="663"/>
      <c r="BO571" s="637"/>
      <c r="BP571" s="663"/>
      <c r="BQ571" s="637"/>
      <c r="BR571" s="663"/>
      <c r="BS571" s="637"/>
      <c r="BT571" s="663"/>
      <c r="BU571" s="637"/>
      <c r="BV571" s="663"/>
      <c r="BW571" s="637"/>
      <c r="BX571" s="663"/>
      <c r="BY571" s="637"/>
      <c r="BZ571" s="663"/>
    </row>
    <row r="572" spans="19:78">
      <c r="S572" s="657"/>
      <c r="T572" s="661"/>
      <c r="U572" s="657"/>
      <c r="V572" s="657"/>
      <c r="W572" s="662"/>
      <c r="X572" s="657"/>
      <c r="Y572" s="637"/>
      <c r="Z572" s="663"/>
      <c r="AA572" s="637"/>
      <c r="AB572" s="663"/>
      <c r="AC572" s="637"/>
      <c r="AD572" s="663"/>
      <c r="AE572" s="637"/>
      <c r="AF572" s="663"/>
      <c r="AG572" s="637"/>
      <c r="AH572" s="663"/>
      <c r="AI572" s="637"/>
      <c r="AJ572" s="663"/>
      <c r="AK572" s="637"/>
      <c r="AL572" s="663"/>
      <c r="AM572" s="637"/>
      <c r="AN572" s="663"/>
      <c r="AO572" s="637"/>
      <c r="AP572" s="663"/>
      <c r="AQ572" s="637"/>
      <c r="AR572" s="663"/>
      <c r="AS572" s="637"/>
      <c r="AT572" s="663"/>
      <c r="AU572" s="637"/>
      <c r="AV572" s="663"/>
      <c r="AW572" s="637"/>
      <c r="AX572" s="663"/>
      <c r="AY572" s="637"/>
      <c r="AZ572" s="663"/>
      <c r="BA572" s="637"/>
      <c r="BB572" s="663"/>
      <c r="BC572" s="637"/>
      <c r="BD572" s="663"/>
      <c r="BE572" s="637"/>
      <c r="BF572" s="663"/>
      <c r="BG572" s="637"/>
      <c r="BH572" s="663"/>
      <c r="BI572" s="637"/>
      <c r="BJ572" s="663"/>
      <c r="BK572" s="637"/>
      <c r="BL572" s="663"/>
      <c r="BM572" s="637"/>
      <c r="BN572" s="663"/>
      <c r="BO572" s="637"/>
      <c r="BP572" s="663"/>
      <c r="BQ572" s="637"/>
      <c r="BR572" s="663"/>
      <c r="BS572" s="637"/>
      <c r="BT572" s="663"/>
      <c r="BU572" s="637"/>
      <c r="BV572" s="663"/>
      <c r="BW572" s="637"/>
      <c r="BX572" s="663"/>
      <c r="BY572" s="637"/>
      <c r="BZ572" s="663"/>
    </row>
    <row r="573" spans="19:78">
      <c r="S573" s="657"/>
      <c r="T573" s="661"/>
      <c r="U573" s="657"/>
      <c r="V573" s="657"/>
      <c r="W573" s="662"/>
      <c r="X573" s="657"/>
      <c r="Y573" s="637"/>
      <c r="Z573" s="663"/>
      <c r="AA573" s="637"/>
      <c r="AB573" s="663"/>
      <c r="AC573" s="637"/>
      <c r="AD573" s="663"/>
      <c r="AE573" s="637"/>
      <c r="AF573" s="663"/>
      <c r="AG573" s="637"/>
      <c r="AH573" s="663"/>
      <c r="AI573" s="637"/>
      <c r="AJ573" s="663"/>
      <c r="AK573" s="637"/>
      <c r="AL573" s="663"/>
      <c r="AM573" s="637"/>
      <c r="AN573" s="663"/>
      <c r="AO573" s="637"/>
      <c r="AP573" s="663"/>
      <c r="AQ573" s="637"/>
      <c r="AR573" s="663"/>
      <c r="AS573" s="637"/>
      <c r="AT573" s="663"/>
      <c r="AU573" s="637"/>
      <c r="AV573" s="663"/>
      <c r="AW573" s="637"/>
      <c r="AX573" s="663"/>
      <c r="AY573" s="637"/>
      <c r="AZ573" s="663"/>
      <c r="BA573" s="637"/>
      <c r="BB573" s="663"/>
      <c r="BC573" s="637"/>
      <c r="BD573" s="663"/>
      <c r="BE573" s="637"/>
      <c r="BF573" s="663"/>
      <c r="BG573" s="637"/>
      <c r="BH573" s="663"/>
      <c r="BI573" s="637"/>
      <c r="BJ573" s="663"/>
      <c r="BK573" s="637"/>
      <c r="BL573" s="663"/>
      <c r="BM573" s="637"/>
      <c r="BN573" s="663"/>
      <c r="BO573" s="637"/>
      <c r="BP573" s="663"/>
      <c r="BQ573" s="637"/>
      <c r="BR573" s="663"/>
      <c r="BS573" s="637"/>
      <c r="BT573" s="663"/>
      <c r="BU573" s="637"/>
      <c r="BV573" s="663"/>
      <c r="BW573" s="637"/>
      <c r="BX573" s="663"/>
      <c r="BY573" s="637"/>
      <c r="BZ573" s="663"/>
    </row>
    <row r="574" spans="19:78">
      <c r="S574" s="657"/>
      <c r="T574" s="661"/>
      <c r="U574" s="657"/>
      <c r="V574" s="657"/>
      <c r="W574" s="662"/>
      <c r="X574" s="657"/>
      <c r="Y574" s="637"/>
      <c r="Z574" s="663"/>
      <c r="AA574" s="637"/>
      <c r="AB574" s="663"/>
      <c r="AC574" s="637"/>
      <c r="AD574" s="663"/>
      <c r="AE574" s="637"/>
      <c r="AF574" s="663"/>
      <c r="AG574" s="637"/>
      <c r="AH574" s="663"/>
      <c r="AI574" s="637"/>
      <c r="AJ574" s="663"/>
      <c r="AK574" s="637"/>
      <c r="AL574" s="663"/>
      <c r="AM574" s="637"/>
      <c r="AN574" s="663"/>
      <c r="AO574" s="637"/>
      <c r="AP574" s="663"/>
      <c r="AQ574" s="637"/>
      <c r="AR574" s="663"/>
      <c r="AS574" s="637"/>
      <c r="AT574" s="663"/>
      <c r="AU574" s="637"/>
      <c r="AV574" s="663"/>
      <c r="AW574" s="637"/>
      <c r="AX574" s="663"/>
      <c r="AY574" s="637"/>
      <c r="AZ574" s="663"/>
      <c r="BA574" s="637"/>
      <c r="BB574" s="663"/>
      <c r="BC574" s="637"/>
      <c r="BD574" s="663"/>
      <c r="BE574" s="637"/>
      <c r="BF574" s="663"/>
      <c r="BG574" s="637"/>
      <c r="BH574" s="663"/>
      <c r="BI574" s="637"/>
      <c r="BJ574" s="663"/>
      <c r="BK574" s="637"/>
      <c r="BL574" s="663"/>
      <c r="BM574" s="637"/>
      <c r="BN574" s="663"/>
      <c r="BO574" s="637"/>
      <c r="BP574" s="663"/>
      <c r="BQ574" s="637"/>
      <c r="BR574" s="663"/>
      <c r="BS574" s="637"/>
      <c r="BT574" s="663"/>
      <c r="BU574" s="637"/>
      <c r="BV574" s="663"/>
      <c r="BW574" s="637"/>
      <c r="BX574" s="663"/>
      <c r="BY574" s="637"/>
      <c r="BZ574" s="663"/>
    </row>
    <row r="575" spans="19:78">
      <c r="S575" s="657"/>
      <c r="T575" s="661"/>
      <c r="U575" s="657"/>
      <c r="V575" s="657"/>
      <c r="W575" s="662"/>
      <c r="X575" s="657"/>
      <c r="Y575" s="637"/>
      <c r="Z575" s="663"/>
      <c r="AA575" s="637"/>
      <c r="AB575" s="663"/>
      <c r="AC575" s="637"/>
      <c r="AD575" s="663"/>
      <c r="AE575" s="637"/>
      <c r="AF575" s="663"/>
      <c r="AG575" s="637"/>
      <c r="AH575" s="663"/>
      <c r="AI575" s="637"/>
      <c r="AJ575" s="663"/>
      <c r="AK575" s="637"/>
      <c r="AL575" s="663"/>
      <c r="AM575" s="637"/>
      <c r="AN575" s="663"/>
      <c r="AO575" s="637"/>
      <c r="AP575" s="663"/>
      <c r="AQ575" s="637"/>
      <c r="AR575" s="663"/>
      <c r="AS575" s="637"/>
      <c r="AT575" s="663"/>
      <c r="AU575" s="637"/>
      <c r="AV575" s="663"/>
      <c r="AW575" s="637"/>
      <c r="AX575" s="663"/>
      <c r="AY575" s="637"/>
      <c r="AZ575" s="663"/>
      <c r="BA575" s="637"/>
      <c r="BB575" s="663"/>
      <c r="BC575" s="637"/>
      <c r="BD575" s="663"/>
      <c r="BE575" s="637"/>
      <c r="BF575" s="663"/>
      <c r="BG575" s="637"/>
      <c r="BH575" s="663"/>
      <c r="BI575" s="637"/>
      <c r="BJ575" s="663"/>
      <c r="BK575" s="637"/>
      <c r="BL575" s="663"/>
      <c r="BM575" s="637"/>
      <c r="BN575" s="663"/>
      <c r="BO575" s="637"/>
      <c r="BP575" s="663"/>
      <c r="BQ575" s="637"/>
      <c r="BR575" s="663"/>
      <c r="BS575" s="637"/>
      <c r="BT575" s="663"/>
      <c r="BU575" s="637"/>
      <c r="BV575" s="663"/>
      <c r="BW575" s="637"/>
      <c r="BX575" s="663"/>
      <c r="BY575" s="637"/>
      <c r="BZ575" s="663"/>
    </row>
    <row r="576" spans="19:78">
      <c r="S576" s="657"/>
      <c r="T576" s="661"/>
      <c r="U576" s="657"/>
      <c r="V576" s="657"/>
      <c r="W576" s="662"/>
      <c r="X576" s="657"/>
      <c r="Y576" s="637"/>
      <c r="Z576" s="663"/>
      <c r="AA576" s="637"/>
      <c r="AB576" s="663"/>
      <c r="AC576" s="637"/>
      <c r="AD576" s="663"/>
      <c r="AE576" s="637"/>
      <c r="AF576" s="663"/>
      <c r="AG576" s="637"/>
      <c r="AH576" s="663"/>
      <c r="AI576" s="637"/>
      <c r="AJ576" s="663"/>
      <c r="AK576" s="637"/>
      <c r="AL576" s="663"/>
      <c r="AM576" s="637"/>
      <c r="AN576" s="663"/>
      <c r="AO576" s="637"/>
      <c r="AP576" s="663"/>
      <c r="AQ576" s="637"/>
      <c r="AR576" s="663"/>
      <c r="AS576" s="637"/>
      <c r="AT576" s="663"/>
      <c r="AU576" s="637"/>
      <c r="AV576" s="663"/>
      <c r="AW576" s="637"/>
      <c r="AX576" s="663"/>
      <c r="AY576" s="637"/>
      <c r="AZ576" s="663"/>
      <c r="BA576" s="637"/>
      <c r="BB576" s="663"/>
      <c r="BC576" s="637"/>
      <c r="BD576" s="663"/>
      <c r="BE576" s="637"/>
      <c r="BF576" s="663"/>
      <c r="BG576" s="637"/>
      <c r="BH576" s="663"/>
      <c r="BI576" s="637"/>
      <c r="BJ576" s="663"/>
      <c r="BK576" s="637"/>
      <c r="BL576" s="663"/>
      <c r="BM576" s="637"/>
      <c r="BN576" s="663"/>
      <c r="BO576" s="637"/>
      <c r="BP576" s="663"/>
      <c r="BQ576" s="637"/>
      <c r="BR576" s="663"/>
      <c r="BS576" s="637"/>
      <c r="BT576" s="663"/>
      <c r="BU576" s="637"/>
      <c r="BV576" s="663"/>
      <c r="BW576" s="637"/>
      <c r="BX576" s="663"/>
      <c r="BY576" s="637"/>
      <c r="BZ576" s="663"/>
    </row>
    <row r="577" spans="19:78">
      <c r="S577" s="657"/>
      <c r="T577" s="661"/>
      <c r="U577" s="657"/>
      <c r="V577" s="657"/>
      <c r="W577" s="662"/>
      <c r="X577" s="657"/>
      <c r="Y577" s="637"/>
      <c r="Z577" s="663"/>
      <c r="AA577" s="637"/>
      <c r="AB577" s="663"/>
      <c r="AC577" s="637"/>
      <c r="AD577" s="663"/>
      <c r="AE577" s="637"/>
      <c r="AF577" s="663"/>
      <c r="AG577" s="637"/>
      <c r="AH577" s="663"/>
      <c r="AI577" s="637"/>
      <c r="AJ577" s="663"/>
      <c r="AK577" s="637"/>
      <c r="AL577" s="663"/>
      <c r="AM577" s="637"/>
      <c r="AN577" s="663"/>
      <c r="AO577" s="637"/>
      <c r="AP577" s="663"/>
      <c r="AQ577" s="637"/>
      <c r="AR577" s="663"/>
      <c r="AS577" s="637"/>
      <c r="AT577" s="663"/>
      <c r="AU577" s="637"/>
      <c r="AV577" s="663"/>
      <c r="AW577" s="637"/>
      <c r="AX577" s="663"/>
      <c r="AY577" s="637"/>
      <c r="AZ577" s="663"/>
      <c r="BA577" s="637"/>
      <c r="BB577" s="663"/>
      <c r="BC577" s="637"/>
      <c r="BD577" s="663"/>
      <c r="BE577" s="637"/>
      <c r="BF577" s="663"/>
      <c r="BG577" s="637"/>
      <c r="BH577" s="663"/>
      <c r="BI577" s="637"/>
      <c r="BJ577" s="663"/>
      <c r="BK577" s="637"/>
      <c r="BL577" s="663"/>
      <c r="BM577" s="637"/>
      <c r="BN577" s="663"/>
      <c r="BO577" s="637"/>
      <c r="BP577" s="663"/>
      <c r="BQ577" s="637"/>
      <c r="BR577" s="663"/>
      <c r="BS577" s="637"/>
      <c r="BT577" s="663"/>
      <c r="BU577" s="637"/>
      <c r="BV577" s="663"/>
      <c r="BW577" s="637"/>
      <c r="BX577" s="663"/>
      <c r="BY577" s="637"/>
      <c r="BZ577" s="663"/>
    </row>
    <row r="578" spans="19:78">
      <c r="S578" s="657"/>
      <c r="T578" s="661"/>
      <c r="U578" s="657"/>
      <c r="V578" s="657"/>
      <c r="W578" s="662"/>
      <c r="X578" s="657"/>
      <c r="Y578" s="637"/>
      <c r="Z578" s="663"/>
      <c r="AA578" s="637"/>
      <c r="AB578" s="663"/>
      <c r="AC578" s="637"/>
      <c r="AD578" s="663"/>
      <c r="AE578" s="637"/>
      <c r="AF578" s="663"/>
      <c r="AG578" s="637"/>
      <c r="AH578" s="663"/>
      <c r="AI578" s="637"/>
      <c r="AJ578" s="663"/>
      <c r="AK578" s="637"/>
      <c r="AL578" s="663"/>
      <c r="AM578" s="637"/>
      <c r="AN578" s="663"/>
      <c r="AO578" s="637"/>
      <c r="AP578" s="663"/>
      <c r="AQ578" s="637"/>
      <c r="AR578" s="663"/>
      <c r="AS578" s="637"/>
      <c r="AT578" s="663"/>
      <c r="AU578" s="637"/>
      <c r="AV578" s="663"/>
      <c r="AW578" s="637"/>
      <c r="AX578" s="663"/>
      <c r="AY578" s="637"/>
      <c r="AZ578" s="663"/>
      <c r="BA578" s="637"/>
      <c r="BB578" s="663"/>
      <c r="BC578" s="637"/>
      <c r="BD578" s="663"/>
      <c r="BE578" s="637"/>
      <c r="BF578" s="663"/>
      <c r="BG578" s="637"/>
      <c r="BH578" s="663"/>
      <c r="BI578" s="637"/>
      <c r="BJ578" s="663"/>
      <c r="BK578" s="637"/>
      <c r="BL578" s="663"/>
      <c r="BM578" s="637"/>
      <c r="BN578" s="663"/>
      <c r="BO578" s="637"/>
      <c r="BP578" s="663"/>
      <c r="BQ578" s="637"/>
      <c r="BR578" s="663"/>
      <c r="BS578" s="637"/>
      <c r="BT578" s="663"/>
      <c r="BU578" s="637"/>
      <c r="BV578" s="663"/>
      <c r="BW578" s="637"/>
      <c r="BX578" s="663"/>
      <c r="BY578" s="637"/>
      <c r="BZ578" s="663"/>
    </row>
    <row r="579" spans="19:78">
      <c r="S579" s="657"/>
      <c r="T579" s="661"/>
      <c r="U579" s="657"/>
      <c r="V579" s="657"/>
      <c r="W579" s="662"/>
      <c r="X579" s="657"/>
      <c r="Y579" s="637"/>
      <c r="Z579" s="663"/>
      <c r="AA579" s="637"/>
      <c r="AB579" s="663"/>
      <c r="AC579" s="637"/>
      <c r="AD579" s="663"/>
      <c r="AE579" s="637"/>
      <c r="AF579" s="663"/>
      <c r="AG579" s="637"/>
      <c r="AH579" s="663"/>
      <c r="AI579" s="637"/>
      <c r="AJ579" s="663"/>
      <c r="AK579" s="637"/>
      <c r="AL579" s="663"/>
      <c r="AM579" s="637"/>
      <c r="AN579" s="663"/>
      <c r="AO579" s="637"/>
      <c r="AP579" s="663"/>
      <c r="AQ579" s="637"/>
      <c r="AR579" s="663"/>
      <c r="AS579" s="637"/>
      <c r="AT579" s="663"/>
      <c r="AU579" s="637"/>
      <c r="AV579" s="663"/>
      <c r="AW579" s="637"/>
      <c r="AX579" s="663"/>
      <c r="AY579" s="637"/>
      <c r="AZ579" s="663"/>
      <c r="BA579" s="637"/>
      <c r="BB579" s="663"/>
      <c r="BC579" s="637"/>
      <c r="BD579" s="663"/>
      <c r="BE579" s="637"/>
      <c r="BF579" s="663"/>
      <c r="BG579" s="637"/>
      <c r="BH579" s="663"/>
      <c r="BI579" s="637"/>
      <c r="BJ579" s="663"/>
      <c r="BK579" s="637"/>
      <c r="BL579" s="663"/>
      <c r="BM579" s="637"/>
      <c r="BN579" s="663"/>
      <c r="BO579" s="637"/>
      <c r="BP579" s="663"/>
      <c r="BQ579" s="637"/>
      <c r="BR579" s="663"/>
      <c r="BS579" s="637"/>
      <c r="BT579" s="663"/>
      <c r="BU579" s="637"/>
      <c r="BV579" s="663"/>
      <c r="BW579" s="637"/>
      <c r="BX579" s="663"/>
      <c r="BY579" s="637"/>
      <c r="BZ579" s="663"/>
    </row>
    <row r="580" spans="19:78">
      <c r="S580" s="657"/>
      <c r="T580" s="661"/>
      <c r="U580" s="657"/>
      <c r="V580" s="657"/>
      <c r="W580" s="662"/>
      <c r="X580" s="657"/>
      <c r="Y580" s="637"/>
      <c r="Z580" s="663"/>
      <c r="AA580" s="637"/>
      <c r="AB580" s="663"/>
      <c r="AC580" s="637"/>
      <c r="AD580" s="663"/>
      <c r="AE580" s="637"/>
      <c r="AF580" s="663"/>
      <c r="AG580" s="637"/>
      <c r="AH580" s="663"/>
      <c r="AI580" s="637"/>
      <c r="AJ580" s="663"/>
      <c r="AK580" s="637"/>
      <c r="AL580" s="663"/>
      <c r="AM580" s="637"/>
      <c r="AN580" s="663"/>
      <c r="AO580" s="637"/>
      <c r="AP580" s="663"/>
      <c r="AQ580" s="637"/>
      <c r="AR580" s="663"/>
      <c r="AS580" s="637"/>
      <c r="AT580" s="663"/>
      <c r="AU580" s="637"/>
      <c r="AV580" s="663"/>
      <c r="AW580" s="637"/>
      <c r="AX580" s="663"/>
      <c r="AY580" s="637"/>
      <c r="AZ580" s="663"/>
      <c r="BA580" s="637"/>
      <c r="BB580" s="663"/>
      <c r="BC580" s="637"/>
      <c r="BD580" s="663"/>
      <c r="BE580" s="637"/>
      <c r="BF580" s="663"/>
      <c r="BG580" s="637"/>
      <c r="BH580" s="663"/>
      <c r="BI580" s="637"/>
      <c r="BJ580" s="663"/>
      <c r="BK580" s="637"/>
      <c r="BL580" s="663"/>
      <c r="BM580" s="637"/>
      <c r="BN580" s="663"/>
      <c r="BO580" s="637"/>
      <c r="BP580" s="663"/>
      <c r="BQ580" s="637"/>
      <c r="BR580" s="663"/>
      <c r="BS580" s="637"/>
      <c r="BT580" s="663"/>
      <c r="BU580" s="637"/>
      <c r="BV580" s="663"/>
      <c r="BW580" s="637"/>
      <c r="BX580" s="663"/>
      <c r="BY580" s="637"/>
      <c r="BZ580" s="663"/>
    </row>
    <row r="581" spans="19:78">
      <c r="S581" s="657"/>
      <c r="T581" s="661"/>
      <c r="U581" s="657"/>
      <c r="V581" s="657"/>
      <c r="W581" s="662"/>
      <c r="X581" s="657"/>
      <c r="Y581" s="637"/>
      <c r="Z581" s="663"/>
      <c r="AA581" s="637"/>
      <c r="AB581" s="663"/>
      <c r="AC581" s="637"/>
      <c r="AD581" s="663"/>
      <c r="AE581" s="637"/>
      <c r="AF581" s="663"/>
      <c r="AG581" s="637"/>
      <c r="AH581" s="663"/>
      <c r="AI581" s="637"/>
      <c r="AJ581" s="663"/>
      <c r="AK581" s="637"/>
      <c r="AL581" s="663"/>
      <c r="AM581" s="637"/>
      <c r="AN581" s="663"/>
      <c r="AO581" s="637"/>
      <c r="AP581" s="663"/>
      <c r="AQ581" s="637"/>
      <c r="AR581" s="663"/>
      <c r="AS581" s="637"/>
      <c r="AT581" s="663"/>
      <c r="AU581" s="637"/>
      <c r="AV581" s="663"/>
      <c r="AW581" s="637"/>
      <c r="AX581" s="663"/>
      <c r="AY581" s="637"/>
      <c r="AZ581" s="663"/>
      <c r="BA581" s="637"/>
      <c r="BB581" s="663"/>
      <c r="BC581" s="637"/>
      <c r="BD581" s="663"/>
      <c r="BE581" s="637"/>
      <c r="BF581" s="663"/>
      <c r="BG581" s="637"/>
      <c r="BH581" s="663"/>
      <c r="BI581" s="637"/>
      <c r="BJ581" s="663"/>
      <c r="BK581" s="637"/>
      <c r="BL581" s="663"/>
      <c r="BM581" s="637"/>
      <c r="BN581" s="663"/>
      <c r="BO581" s="637"/>
      <c r="BP581" s="663"/>
      <c r="BQ581" s="637"/>
      <c r="BR581" s="663"/>
      <c r="BS581" s="637"/>
      <c r="BT581" s="663"/>
      <c r="BU581" s="637"/>
      <c r="BV581" s="663"/>
      <c r="BW581" s="637"/>
      <c r="BX581" s="663"/>
      <c r="BY581" s="637"/>
      <c r="BZ581" s="663"/>
    </row>
    <row r="582" spans="19:78">
      <c r="S582" s="657"/>
      <c r="T582" s="661"/>
      <c r="U582" s="657"/>
      <c r="V582" s="657"/>
      <c r="W582" s="662"/>
      <c r="X582" s="657"/>
      <c r="Y582" s="637"/>
      <c r="Z582" s="663"/>
      <c r="AA582" s="637"/>
      <c r="AB582" s="663"/>
      <c r="AC582" s="637"/>
      <c r="AD582" s="663"/>
      <c r="AE582" s="637"/>
      <c r="AF582" s="663"/>
      <c r="AG582" s="637"/>
      <c r="AH582" s="663"/>
      <c r="AI582" s="637"/>
      <c r="AJ582" s="663"/>
      <c r="AK582" s="637"/>
      <c r="AL582" s="663"/>
      <c r="AM582" s="637"/>
      <c r="AN582" s="663"/>
      <c r="AO582" s="637"/>
      <c r="AP582" s="663"/>
      <c r="AQ582" s="637"/>
      <c r="AR582" s="663"/>
      <c r="AS582" s="637"/>
      <c r="AT582" s="663"/>
      <c r="AU582" s="637"/>
      <c r="AV582" s="663"/>
      <c r="AW582" s="637"/>
      <c r="AX582" s="663"/>
      <c r="AY582" s="637"/>
      <c r="AZ582" s="663"/>
      <c r="BA582" s="637"/>
      <c r="BB582" s="663"/>
      <c r="BC582" s="637"/>
      <c r="BD582" s="663"/>
      <c r="BE582" s="637"/>
      <c r="BF582" s="663"/>
      <c r="BG582" s="637"/>
      <c r="BH582" s="663"/>
      <c r="BI582" s="637"/>
      <c r="BJ582" s="663"/>
      <c r="BK582" s="637"/>
      <c r="BL582" s="663"/>
      <c r="BM582" s="637"/>
      <c r="BN582" s="663"/>
      <c r="BO582" s="637"/>
      <c r="BP582" s="663"/>
      <c r="BQ582" s="637"/>
      <c r="BR582" s="663"/>
      <c r="BS582" s="637"/>
      <c r="BT582" s="663"/>
      <c r="BU582" s="637"/>
      <c r="BV582" s="663"/>
      <c r="BW582" s="637"/>
      <c r="BX582" s="663"/>
      <c r="BY582" s="637"/>
      <c r="BZ582" s="663"/>
    </row>
    <row r="583" spans="19:78">
      <c r="S583" s="657"/>
      <c r="T583" s="661"/>
      <c r="U583" s="657"/>
      <c r="V583" s="657"/>
      <c r="W583" s="662"/>
      <c r="X583" s="657"/>
      <c r="Y583" s="637"/>
      <c r="Z583" s="663"/>
      <c r="AA583" s="637"/>
      <c r="AB583" s="663"/>
      <c r="AC583" s="637"/>
      <c r="AD583" s="663"/>
      <c r="AE583" s="637"/>
      <c r="AF583" s="663"/>
      <c r="AG583" s="637"/>
      <c r="AH583" s="663"/>
      <c r="AI583" s="637"/>
      <c r="AJ583" s="663"/>
      <c r="AK583" s="637"/>
      <c r="AL583" s="663"/>
      <c r="AM583" s="637"/>
      <c r="AN583" s="663"/>
      <c r="AO583" s="637"/>
      <c r="AP583" s="663"/>
      <c r="AQ583" s="637"/>
      <c r="AR583" s="663"/>
      <c r="AS583" s="637"/>
      <c r="AT583" s="663"/>
      <c r="AU583" s="637"/>
      <c r="AV583" s="663"/>
      <c r="AW583" s="637"/>
      <c r="AX583" s="663"/>
      <c r="AY583" s="637"/>
      <c r="AZ583" s="663"/>
      <c r="BA583" s="637"/>
      <c r="BB583" s="663"/>
      <c r="BC583" s="637"/>
      <c r="BD583" s="663"/>
      <c r="BE583" s="637"/>
      <c r="BF583" s="663"/>
      <c r="BG583" s="637"/>
      <c r="BH583" s="663"/>
      <c r="BI583" s="637"/>
      <c r="BJ583" s="663"/>
      <c r="BK583" s="637"/>
      <c r="BL583" s="663"/>
      <c r="BM583" s="637"/>
      <c r="BN583" s="663"/>
      <c r="BO583" s="637"/>
      <c r="BP583" s="663"/>
      <c r="BQ583" s="637"/>
      <c r="BR583" s="663"/>
      <c r="BS583" s="637"/>
      <c r="BT583" s="663"/>
      <c r="BU583" s="637"/>
      <c r="BV583" s="663"/>
      <c r="BW583" s="637"/>
      <c r="BX583" s="663"/>
      <c r="BY583" s="637"/>
      <c r="BZ583" s="663"/>
    </row>
    <row r="584" spans="19:78">
      <c r="S584" s="657"/>
      <c r="T584" s="661"/>
      <c r="U584" s="657"/>
      <c r="V584" s="657"/>
      <c r="W584" s="662"/>
      <c r="X584" s="657"/>
      <c r="Y584" s="637"/>
      <c r="Z584" s="663"/>
      <c r="AA584" s="637"/>
      <c r="AB584" s="663"/>
      <c r="AC584" s="637"/>
      <c r="AD584" s="663"/>
      <c r="AE584" s="637"/>
      <c r="AF584" s="663"/>
      <c r="AG584" s="637"/>
      <c r="AH584" s="663"/>
      <c r="AI584" s="637"/>
      <c r="AJ584" s="663"/>
      <c r="AK584" s="637"/>
      <c r="AL584" s="663"/>
      <c r="AM584" s="637"/>
      <c r="AN584" s="663"/>
      <c r="AO584" s="637"/>
      <c r="AP584" s="663"/>
      <c r="AQ584" s="637"/>
      <c r="AR584" s="663"/>
      <c r="AS584" s="637"/>
      <c r="AT584" s="663"/>
      <c r="AU584" s="637"/>
      <c r="AV584" s="663"/>
      <c r="AW584" s="637"/>
      <c r="AX584" s="663"/>
      <c r="AY584" s="637"/>
      <c r="AZ584" s="663"/>
      <c r="BA584" s="637"/>
      <c r="BB584" s="663"/>
      <c r="BC584" s="637"/>
      <c r="BD584" s="663"/>
      <c r="BE584" s="637"/>
      <c r="BF584" s="663"/>
      <c r="BG584" s="637"/>
      <c r="BH584" s="663"/>
      <c r="BI584" s="637"/>
      <c r="BJ584" s="663"/>
      <c r="BK584" s="637"/>
      <c r="BL584" s="663"/>
      <c r="BM584" s="637"/>
      <c r="BN584" s="663"/>
      <c r="BO584" s="637"/>
      <c r="BP584" s="663"/>
      <c r="BQ584" s="637"/>
      <c r="BR584" s="663"/>
      <c r="BS584" s="637"/>
      <c r="BT584" s="663"/>
      <c r="BU584" s="637"/>
      <c r="BV584" s="663"/>
      <c r="BW584" s="637"/>
      <c r="BX584" s="663"/>
      <c r="BY584" s="637"/>
      <c r="BZ584" s="663"/>
    </row>
    <row r="585" spans="19:78">
      <c r="S585" s="657"/>
      <c r="T585" s="661"/>
      <c r="U585" s="657"/>
      <c r="V585" s="657"/>
      <c r="W585" s="662"/>
      <c r="X585" s="657"/>
      <c r="Y585" s="637"/>
      <c r="Z585" s="663"/>
      <c r="AA585" s="637"/>
      <c r="AB585" s="663"/>
      <c r="AC585" s="637"/>
      <c r="AD585" s="663"/>
      <c r="AE585" s="637"/>
      <c r="AF585" s="663"/>
      <c r="AG585" s="637"/>
      <c r="AH585" s="663"/>
      <c r="AI585" s="637"/>
      <c r="AJ585" s="663"/>
      <c r="AK585" s="637"/>
      <c r="AL585" s="663"/>
      <c r="AM585" s="637"/>
      <c r="AN585" s="663"/>
      <c r="AO585" s="637"/>
      <c r="AP585" s="663"/>
      <c r="AQ585" s="637"/>
      <c r="AR585" s="663"/>
      <c r="AS585" s="637"/>
      <c r="AT585" s="663"/>
      <c r="AU585" s="637"/>
      <c r="AV585" s="663"/>
      <c r="AW585" s="637"/>
      <c r="AX585" s="663"/>
      <c r="AY585" s="637"/>
      <c r="AZ585" s="663"/>
      <c r="BA585" s="637"/>
      <c r="BB585" s="663"/>
      <c r="BC585" s="637"/>
      <c r="BD585" s="663"/>
      <c r="BE585" s="637"/>
      <c r="BF585" s="663"/>
      <c r="BG585" s="637"/>
      <c r="BH585" s="663"/>
      <c r="BI585" s="637"/>
      <c r="BJ585" s="663"/>
      <c r="BK585" s="637"/>
      <c r="BL585" s="663"/>
      <c r="BM585" s="637"/>
      <c r="BN585" s="663"/>
      <c r="BO585" s="637"/>
      <c r="BP585" s="663"/>
      <c r="BQ585" s="637"/>
      <c r="BR585" s="663"/>
      <c r="BS585" s="637"/>
      <c r="BT585" s="663"/>
      <c r="BU585" s="637"/>
      <c r="BV585" s="663"/>
      <c r="BW585" s="637"/>
      <c r="BX585" s="663"/>
      <c r="BY585" s="637"/>
      <c r="BZ585" s="663"/>
    </row>
    <row r="586" spans="19:78">
      <c r="S586" s="657"/>
      <c r="T586" s="661"/>
      <c r="U586" s="657"/>
      <c r="V586" s="657"/>
      <c r="W586" s="662"/>
      <c r="X586" s="657"/>
      <c r="Y586" s="637"/>
      <c r="Z586" s="663"/>
      <c r="AA586" s="637"/>
      <c r="AB586" s="663"/>
      <c r="AC586" s="637"/>
      <c r="AD586" s="663"/>
      <c r="AE586" s="637"/>
      <c r="AF586" s="663"/>
      <c r="AG586" s="637"/>
      <c r="AH586" s="663"/>
      <c r="AI586" s="637"/>
      <c r="AJ586" s="663"/>
      <c r="AK586" s="637"/>
      <c r="AL586" s="663"/>
      <c r="AM586" s="637"/>
      <c r="AN586" s="663"/>
      <c r="AO586" s="637"/>
      <c r="AP586" s="663"/>
      <c r="AQ586" s="637"/>
      <c r="AR586" s="663"/>
      <c r="AS586" s="637"/>
      <c r="AT586" s="663"/>
      <c r="AU586" s="637"/>
      <c r="AV586" s="663"/>
      <c r="AW586" s="637"/>
      <c r="AX586" s="663"/>
      <c r="AY586" s="637"/>
      <c r="AZ586" s="663"/>
      <c r="BA586" s="637"/>
      <c r="BB586" s="663"/>
      <c r="BC586" s="637"/>
      <c r="BD586" s="663"/>
      <c r="BE586" s="637"/>
      <c r="BF586" s="663"/>
      <c r="BG586" s="637"/>
      <c r="BH586" s="663"/>
      <c r="BI586" s="637"/>
      <c r="BJ586" s="663"/>
      <c r="BK586" s="637"/>
      <c r="BL586" s="663"/>
      <c r="BM586" s="637"/>
      <c r="BN586" s="663"/>
      <c r="BO586" s="637"/>
      <c r="BP586" s="663"/>
      <c r="BQ586" s="637"/>
      <c r="BR586" s="663"/>
      <c r="BS586" s="637"/>
      <c r="BT586" s="663"/>
      <c r="BU586" s="637"/>
      <c r="BV586" s="663"/>
      <c r="BW586" s="637"/>
      <c r="BX586" s="663"/>
      <c r="BY586" s="637"/>
      <c r="BZ586" s="663"/>
    </row>
    <row r="587" spans="19:78">
      <c r="S587" s="657"/>
      <c r="T587" s="661"/>
      <c r="U587" s="657"/>
      <c r="V587" s="657"/>
      <c r="W587" s="662"/>
      <c r="X587" s="657"/>
      <c r="Y587" s="637"/>
      <c r="Z587" s="663"/>
      <c r="AA587" s="637"/>
      <c r="AB587" s="663"/>
      <c r="AC587" s="637"/>
      <c r="AD587" s="663"/>
      <c r="AE587" s="637"/>
      <c r="AF587" s="663"/>
      <c r="AG587" s="637"/>
      <c r="AH587" s="663"/>
      <c r="AI587" s="637"/>
      <c r="AJ587" s="663"/>
      <c r="AK587" s="637"/>
      <c r="AL587" s="663"/>
      <c r="AM587" s="637"/>
      <c r="AN587" s="663"/>
      <c r="AO587" s="637"/>
      <c r="AP587" s="663"/>
      <c r="AQ587" s="637"/>
      <c r="AR587" s="663"/>
      <c r="AS587" s="637"/>
      <c r="AT587" s="663"/>
      <c r="AU587" s="637"/>
      <c r="AV587" s="663"/>
      <c r="AW587" s="637"/>
      <c r="AX587" s="663"/>
      <c r="AY587" s="637"/>
      <c r="AZ587" s="663"/>
      <c r="BA587" s="637"/>
      <c r="BB587" s="663"/>
      <c r="BC587" s="637"/>
      <c r="BD587" s="663"/>
      <c r="BE587" s="637"/>
      <c r="BF587" s="663"/>
      <c r="BG587" s="637"/>
      <c r="BH587" s="663"/>
      <c r="BI587" s="637"/>
      <c r="BJ587" s="663"/>
      <c r="BK587" s="637"/>
      <c r="BL587" s="663"/>
      <c r="BM587" s="637"/>
      <c r="BN587" s="663"/>
      <c r="BO587" s="637"/>
      <c r="BP587" s="663"/>
      <c r="BQ587" s="637"/>
      <c r="BR587" s="663"/>
      <c r="BS587" s="637"/>
      <c r="BT587" s="663"/>
      <c r="BU587" s="637"/>
      <c r="BV587" s="663"/>
      <c r="BW587" s="637"/>
      <c r="BX587" s="663"/>
      <c r="BY587" s="637"/>
      <c r="BZ587" s="663"/>
    </row>
    <row r="588" spans="19:78">
      <c r="S588" s="657"/>
      <c r="T588" s="661"/>
      <c r="U588" s="657"/>
      <c r="V588" s="657"/>
      <c r="W588" s="662"/>
      <c r="X588" s="657"/>
    </row>
    <row r="589" spans="19:78">
      <c r="S589" s="667"/>
      <c r="T589" s="653"/>
      <c r="U589" s="667"/>
      <c r="V589" s="668"/>
      <c r="W589" s="655"/>
      <c r="X589" s="667"/>
    </row>
    <row r="590" spans="19:78">
      <c r="S590" s="667"/>
      <c r="T590" s="653"/>
      <c r="U590" s="667"/>
      <c r="V590" s="668"/>
      <c r="W590" s="655"/>
      <c r="X590" s="667"/>
    </row>
    <row r="591" spans="19:78">
      <c r="S591" s="667"/>
      <c r="T591" s="653"/>
      <c r="U591" s="667"/>
      <c r="V591" s="668"/>
      <c r="W591" s="655"/>
      <c r="X591" s="667"/>
    </row>
    <row r="592" spans="19:78">
      <c r="S592" s="667"/>
      <c r="T592" s="653"/>
      <c r="U592" s="667"/>
      <c r="V592" s="668"/>
      <c r="W592" s="655"/>
      <c r="X592" s="667"/>
    </row>
    <row r="593" spans="19:24">
      <c r="S593" s="667"/>
      <c r="T593" s="653"/>
      <c r="U593" s="667"/>
      <c r="V593" s="668"/>
      <c r="W593" s="655"/>
      <c r="X593" s="667"/>
    </row>
    <row r="594" spans="19:24">
      <c r="S594" s="667"/>
      <c r="T594" s="653"/>
      <c r="U594" s="667"/>
      <c r="V594" s="668"/>
      <c r="W594" s="655"/>
      <c r="X594" s="667"/>
    </row>
    <row r="595" spans="19:24">
      <c r="S595" s="667"/>
      <c r="T595" s="653"/>
      <c r="U595" s="667"/>
      <c r="V595" s="668"/>
      <c r="W595" s="655"/>
      <c r="X595" s="667"/>
    </row>
    <row r="596" spans="19:24">
      <c r="S596" s="667"/>
      <c r="T596" s="653"/>
      <c r="U596" s="667"/>
      <c r="V596" s="668"/>
      <c r="W596" s="655"/>
      <c r="X596" s="667"/>
    </row>
    <row r="597" spans="19:24">
      <c r="S597" s="667"/>
      <c r="T597" s="653"/>
      <c r="U597" s="667"/>
      <c r="V597" s="668"/>
      <c r="W597" s="655"/>
      <c r="X597" s="667"/>
    </row>
    <row r="598" spans="19:24">
      <c r="S598" s="667"/>
      <c r="T598" s="653"/>
      <c r="U598" s="667"/>
      <c r="V598" s="668"/>
      <c r="W598" s="655"/>
      <c r="X598" s="667"/>
    </row>
    <row r="599" spans="19:24">
      <c r="S599" s="667"/>
      <c r="T599" s="653"/>
      <c r="U599" s="667"/>
      <c r="V599" s="668"/>
      <c r="W599" s="655"/>
      <c r="X599" s="667"/>
    </row>
    <row r="600" spans="19:24">
      <c r="S600" s="667"/>
      <c r="T600" s="653"/>
      <c r="U600" s="667"/>
      <c r="V600" s="668"/>
      <c r="W600" s="655"/>
      <c r="X600" s="667"/>
    </row>
    <row r="601" spans="19:24">
      <c r="S601" s="667"/>
      <c r="T601" s="653"/>
      <c r="U601" s="667"/>
      <c r="V601" s="668"/>
      <c r="W601" s="655"/>
      <c r="X601" s="667"/>
    </row>
    <row r="602" spans="19:24">
      <c r="S602" s="667"/>
      <c r="T602" s="653"/>
      <c r="U602" s="667"/>
      <c r="V602" s="668"/>
      <c r="W602" s="655"/>
      <c r="X602" s="667"/>
    </row>
    <row r="603" spans="19:24">
      <c r="S603" s="667"/>
      <c r="T603" s="653"/>
      <c r="U603" s="667"/>
      <c r="V603" s="668"/>
      <c r="W603" s="655"/>
      <c r="X603" s="667"/>
    </row>
    <row r="604" spans="19:24">
      <c r="S604" s="667"/>
      <c r="T604" s="653"/>
      <c r="U604" s="667"/>
      <c r="V604" s="668"/>
      <c r="W604" s="655"/>
      <c r="X604" s="667"/>
    </row>
    <row r="605" spans="19:24">
      <c r="S605" s="667"/>
      <c r="T605" s="653"/>
      <c r="U605" s="667"/>
      <c r="V605" s="668"/>
      <c r="W605" s="655"/>
      <c r="X605" s="667"/>
    </row>
    <row r="606" spans="19:24">
      <c r="S606" s="667"/>
      <c r="T606" s="653"/>
      <c r="U606" s="667"/>
      <c r="V606" s="668"/>
      <c r="W606" s="655"/>
      <c r="X606" s="667"/>
    </row>
    <row r="607" spans="19:24">
      <c r="S607" s="667"/>
      <c r="T607" s="653"/>
      <c r="U607" s="667"/>
      <c r="V607" s="668"/>
      <c r="W607" s="655"/>
      <c r="X607" s="667"/>
    </row>
    <row r="608" spans="19:24">
      <c r="S608" s="667"/>
      <c r="T608" s="653"/>
      <c r="U608" s="667"/>
      <c r="V608" s="668"/>
      <c r="W608" s="655"/>
      <c r="X608" s="667"/>
    </row>
    <row r="609" spans="19:24">
      <c r="S609" s="667"/>
      <c r="T609" s="653"/>
      <c r="U609" s="667"/>
      <c r="V609" s="668"/>
      <c r="W609" s="655"/>
      <c r="X609" s="667"/>
    </row>
    <row r="610" spans="19:24">
      <c r="S610" s="667"/>
      <c r="T610" s="653"/>
      <c r="U610" s="667"/>
      <c r="V610" s="668"/>
      <c r="W610" s="655"/>
      <c r="X610" s="667"/>
    </row>
    <row r="611" spans="19:24">
      <c r="S611" s="667"/>
      <c r="T611" s="653"/>
      <c r="U611" s="667"/>
      <c r="V611" s="668"/>
      <c r="W611" s="655"/>
      <c r="X611" s="667"/>
    </row>
    <row r="612" spans="19:24">
      <c r="S612" s="667"/>
      <c r="T612" s="653"/>
      <c r="U612" s="667"/>
      <c r="V612" s="668"/>
      <c r="W612" s="655"/>
      <c r="X612" s="667"/>
    </row>
    <row r="613" spans="19:24">
      <c r="S613" s="667"/>
      <c r="T613" s="653"/>
      <c r="U613" s="667"/>
      <c r="V613" s="668"/>
      <c r="W613" s="655"/>
      <c r="X613" s="667"/>
    </row>
    <row r="614" spans="19:24">
      <c r="S614" s="667"/>
      <c r="T614" s="653"/>
      <c r="U614" s="667"/>
      <c r="V614" s="668"/>
      <c r="W614" s="655"/>
      <c r="X614" s="667"/>
    </row>
    <row r="615" spans="19:24">
      <c r="S615" s="667"/>
      <c r="T615" s="653"/>
      <c r="U615" s="667"/>
      <c r="V615" s="668"/>
      <c r="W615" s="655"/>
      <c r="X615" s="667"/>
    </row>
    <row r="616" spans="19:24">
      <c r="S616" s="667"/>
      <c r="T616" s="653"/>
      <c r="U616" s="667"/>
      <c r="V616" s="668"/>
      <c r="W616" s="655"/>
      <c r="X616" s="667"/>
    </row>
    <row r="617" spans="19:24">
      <c r="S617" s="667"/>
      <c r="T617" s="653"/>
      <c r="U617" s="667"/>
      <c r="V617" s="668"/>
      <c r="W617" s="655"/>
      <c r="X617" s="667"/>
    </row>
    <row r="618" spans="19:24">
      <c r="S618" s="667"/>
      <c r="T618" s="653"/>
      <c r="U618" s="667"/>
      <c r="V618" s="668"/>
      <c r="W618" s="655"/>
      <c r="X618" s="667"/>
    </row>
    <row r="619" spans="19:24">
      <c r="S619" s="667"/>
      <c r="T619" s="653"/>
      <c r="U619" s="667"/>
      <c r="V619" s="668"/>
      <c r="W619" s="655"/>
      <c r="X619" s="667"/>
    </row>
    <row r="620" spans="19:24">
      <c r="S620" s="667"/>
      <c r="T620" s="653"/>
      <c r="U620" s="667"/>
      <c r="V620" s="668"/>
      <c r="W620" s="655"/>
      <c r="X620" s="667"/>
    </row>
    <row r="621" spans="19:24">
      <c r="S621" s="667"/>
      <c r="T621" s="653"/>
      <c r="U621" s="667"/>
      <c r="V621" s="668"/>
      <c r="W621" s="655"/>
      <c r="X621" s="667"/>
    </row>
    <row r="622" spans="19:24">
      <c r="S622" s="667"/>
      <c r="T622" s="653"/>
      <c r="U622" s="667"/>
      <c r="V622" s="668"/>
      <c r="W622" s="655"/>
      <c r="X622" s="667"/>
    </row>
    <row r="623" spans="19:24">
      <c r="S623" s="667"/>
      <c r="T623" s="653"/>
      <c r="U623" s="667"/>
      <c r="V623" s="668"/>
      <c r="W623" s="655"/>
      <c r="X623" s="667"/>
    </row>
    <row r="624" spans="19:24">
      <c r="S624" s="667"/>
      <c r="T624" s="653"/>
      <c r="U624" s="667"/>
      <c r="V624" s="668"/>
      <c r="W624" s="655"/>
      <c r="X624" s="667"/>
    </row>
    <row r="625" spans="19:24">
      <c r="S625" s="667"/>
      <c r="T625" s="653"/>
      <c r="U625" s="667"/>
      <c r="V625" s="668"/>
      <c r="W625" s="655"/>
      <c r="X625" s="667"/>
    </row>
    <row r="626" spans="19:24">
      <c r="S626" s="667"/>
      <c r="T626" s="653"/>
      <c r="U626" s="667"/>
      <c r="V626" s="668"/>
      <c r="W626" s="655"/>
      <c r="X626" s="667"/>
    </row>
    <row r="627" spans="19:24">
      <c r="S627" s="667"/>
      <c r="T627" s="653"/>
      <c r="U627" s="667"/>
      <c r="V627" s="668"/>
      <c r="W627" s="655"/>
      <c r="X627" s="667"/>
    </row>
    <row r="628" spans="19:24">
      <c r="S628" s="667"/>
      <c r="T628" s="653"/>
      <c r="U628" s="667"/>
      <c r="V628" s="668"/>
      <c r="W628" s="655"/>
      <c r="X628" s="667"/>
    </row>
    <row r="629" spans="19:24">
      <c r="S629" s="667"/>
      <c r="T629" s="653"/>
      <c r="U629" s="667"/>
      <c r="V629" s="668"/>
      <c r="W629" s="655"/>
      <c r="X629" s="667"/>
    </row>
    <row r="630" spans="19:24">
      <c r="S630" s="667"/>
      <c r="T630" s="653"/>
      <c r="U630" s="667"/>
      <c r="V630" s="668"/>
      <c r="W630" s="655"/>
      <c r="X630" s="667"/>
    </row>
    <row r="631" spans="19:24">
      <c r="S631" s="667"/>
      <c r="T631" s="653"/>
      <c r="U631" s="667"/>
      <c r="V631" s="668"/>
      <c r="W631" s="655"/>
      <c r="X631" s="667"/>
    </row>
    <row r="632" spans="19:24">
      <c r="S632" s="667"/>
      <c r="T632" s="653"/>
      <c r="U632" s="667"/>
      <c r="V632" s="668"/>
      <c r="W632" s="655"/>
      <c r="X632" s="667"/>
    </row>
    <row r="633" spans="19:24">
      <c r="S633" s="667"/>
      <c r="T633" s="653"/>
      <c r="U633" s="667"/>
      <c r="V633" s="668"/>
      <c r="W633" s="655"/>
      <c r="X633" s="667"/>
    </row>
    <row r="634" spans="19:24">
      <c r="S634" s="667"/>
      <c r="T634" s="653"/>
      <c r="U634" s="667"/>
      <c r="V634" s="668"/>
      <c r="W634" s="655"/>
      <c r="X634" s="667"/>
    </row>
    <row r="635" spans="19:24">
      <c r="S635" s="667"/>
      <c r="T635" s="653"/>
      <c r="U635" s="667"/>
      <c r="V635" s="668"/>
      <c r="W635" s="655"/>
      <c r="X635" s="667"/>
    </row>
    <row r="636" spans="19:24">
      <c r="S636" s="667"/>
      <c r="T636" s="653"/>
      <c r="U636" s="667"/>
      <c r="V636" s="668"/>
      <c r="W636" s="655"/>
      <c r="X636" s="667"/>
    </row>
    <row r="637" spans="19:24">
      <c r="S637" s="667"/>
      <c r="T637" s="653"/>
      <c r="U637" s="667"/>
      <c r="V637" s="668"/>
      <c r="W637" s="655"/>
      <c r="X637" s="667"/>
    </row>
    <row r="638" spans="19:24">
      <c r="S638" s="667"/>
      <c r="T638" s="653"/>
      <c r="U638" s="667"/>
      <c r="V638" s="668"/>
      <c r="W638" s="655"/>
      <c r="X638" s="667"/>
    </row>
    <row r="639" spans="19:24">
      <c r="S639" s="667"/>
      <c r="T639" s="653"/>
      <c r="U639" s="667"/>
      <c r="V639" s="668"/>
      <c r="W639" s="655"/>
      <c r="X639" s="667"/>
    </row>
    <row r="640" spans="19:24">
      <c r="S640" s="667"/>
      <c r="T640" s="653"/>
      <c r="U640" s="667"/>
      <c r="V640" s="668"/>
      <c r="W640" s="655"/>
      <c r="X640" s="667"/>
    </row>
    <row r="641" spans="19:24">
      <c r="S641" s="667"/>
      <c r="T641" s="653"/>
      <c r="U641" s="667"/>
      <c r="V641" s="668"/>
      <c r="W641" s="655"/>
      <c r="X641" s="667"/>
    </row>
    <row r="642" spans="19:24">
      <c r="S642" s="667"/>
      <c r="T642" s="653"/>
      <c r="U642" s="667"/>
      <c r="V642" s="668"/>
      <c r="W642" s="655"/>
      <c r="X642" s="667"/>
    </row>
    <row r="643" spans="19:24">
      <c r="S643" s="667"/>
      <c r="T643" s="653"/>
      <c r="U643" s="667"/>
      <c r="V643" s="668"/>
      <c r="W643" s="655"/>
      <c r="X643" s="667"/>
    </row>
    <row r="644" spans="19:24">
      <c r="S644" s="667"/>
      <c r="T644" s="653"/>
      <c r="U644" s="667"/>
      <c r="V644" s="668"/>
      <c r="W644" s="655"/>
      <c r="X644" s="667"/>
    </row>
    <row r="645" spans="19:24">
      <c r="S645" s="667"/>
      <c r="T645" s="653"/>
      <c r="U645" s="667"/>
      <c r="V645" s="668"/>
      <c r="W645" s="655"/>
      <c r="X645" s="667"/>
    </row>
    <row r="646" spans="19:24">
      <c r="S646" s="667"/>
      <c r="T646" s="653"/>
      <c r="U646" s="667"/>
      <c r="V646" s="668"/>
      <c r="W646" s="655"/>
      <c r="X646" s="667"/>
    </row>
    <row r="647" spans="19:24">
      <c r="S647" s="667"/>
      <c r="T647" s="653"/>
      <c r="U647" s="667"/>
      <c r="V647" s="668"/>
      <c r="W647" s="655"/>
      <c r="X647" s="667"/>
    </row>
    <row r="648" spans="19:24">
      <c r="S648" s="667"/>
      <c r="T648" s="653"/>
      <c r="U648" s="667"/>
      <c r="V648" s="668"/>
      <c r="W648" s="655"/>
      <c r="X648" s="667"/>
    </row>
    <row r="649" spans="19:24">
      <c r="S649" s="667"/>
      <c r="T649" s="653"/>
      <c r="U649" s="667"/>
      <c r="V649" s="668"/>
      <c r="W649" s="655"/>
      <c r="X649" s="667"/>
    </row>
    <row r="650" spans="19:24">
      <c r="S650" s="667"/>
      <c r="T650" s="653"/>
      <c r="U650" s="667"/>
      <c r="V650" s="668"/>
      <c r="W650" s="655"/>
      <c r="X650" s="667"/>
    </row>
    <row r="651" spans="19:24">
      <c r="S651" s="667"/>
      <c r="T651" s="653"/>
      <c r="U651" s="667"/>
      <c r="V651" s="668"/>
      <c r="W651" s="655"/>
      <c r="X651" s="667"/>
    </row>
    <row r="652" spans="19:24">
      <c r="S652" s="667"/>
      <c r="T652" s="653"/>
      <c r="U652" s="667"/>
      <c r="V652" s="668"/>
      <c r="W652" s="655"/>
      <c r="X652" s="667"/>
    </row>
    <row r="653" spans="19:24">
      <c r="S653" s="667"/>
      <c r="T653" s="653"/>
      <c r="U653" s="667"/>
      <c r="V653" s="668"/>
      <c r="W653" s="655"/>
      <c r="X653" s="667"/>
    </row>
    <row r="654" spans="19:24">
      <c r="S654" s="667"/>
      <c r="T654" s="653"/>
      <c r="U654" s="667"/>
      <c r="V654" s="668"/>
      <c r="W654" s="655"/>
      <c r="X654" s="667"/>
    </row>
    <row r="655" spans="19:24">
      <c r="S655" s="667"/>
      <c r="T655" s="653"/>
      <c r="U655" s="667"/>
      <c r="V655" s="668"/>
      <c r="W655" s="655"/>
      <c r="X655" s="667"/>
    </row>
    <row r="656" spans="19:24">
      <c r="S656" s="667"/>
      <c r="T656" s="653"/>
      <c r="U656" s="667"/>
      <c r="V656" s="668"/>
      <c r="W656" s="655"/>
      <c r="X656" s="667"/>
    </row>
    <row r="657" spans="19:24">
      <c r="S657" s="667"/>
      <c r="T657" s="653"/>
      <c r="U657" s="667"/>
      <c r="V657" s="668"/>
      <c r="W657" s="655"/>
      <c r="X657" s="667"/>
    </row>
    <row r="658" spans="19:24">
      <c r="S658" s="667"/>
      <c r="T658" s="653"/>
      <c r="U658" s="667"/>
      <c r="V658" s="668"/>
      <c r="W658" s="655"/>
      <c r="X658" s="667"/>
    </row>
    <row r="659" spans="19:24">
      <c r="S659" s="667"/>
      <c r="T659" s="653"/>
      <c r="U659" s="667"/>
      <c r="V659" s="668"/>
      <c r="W659" s="655"/>
      <c r="X659" s="667"/>
    </row>
    <row r="660" spans="19:24">
      <c r="S660" s="667"/>
      <c r="T660" s="653"/>
      <c r="U660" s="667"/>
      <c r="V660" s="668"/>
      <c r="W660" s="655"/>
      <c r="X660" s="667"/>
    </row>
    <row r="661" spans="19:24">
      <c r="S661" s="667"/>
      <c r="T661" s="653"/>
      <c r="U661" s="667"/>
      <c r="V661" s="668"/>
      <c r="W661" s="655"/>
      <c r="X661" s="667"/>
    </row>
    <row r="662" spans="19:24">
      <c r="S662" s="669"/>
      <c r="T662" s="670"/>
      <c r="U662" s="669"/>
      <c r="V662" s="668"/>
      <c r="W662" s="671"/>
      <c r="X662" s="669"/>
    </row>
    <row r="663" spans="19:24">
      <c r="S663" s="669"/>
      <c r="T663" s="670"/>
      <c r="U663" s="669"/>
      <c r="V663" s="668"/>
      <c r="W663" s="671"/>
      <c r="X663" s="669"/>
    </row>
    <row r="664" spans="19:24">
      <c r="S664" s="669"/>
      <c r="T664" s="670"/>
      <c r="U664" s="669"/>
      <c r="V664" s="668"/>
      <c r="W664" s="671"/>
      <c r="X664" s="669"/>
    </row>
    <row r="665" spans="19:24">
      <c r="S665" s="669"/>
      <c r="T665" s="670"/>
      <c r="U665" s="669"/>
      <c r="V665" s="668"/>
      <c r="W665" s="671"/>
      <c r="X665" s="669"/>
    </row>
    <row r="666" spans="19:24">
      <c r="S666" s="669"/>
      <c r="T666" s="670"/>
      <c r="U666" s="669"/>
      <c r="V666" s="668"/>
      <c r="W666" s="671"/>
      <c r="X666" s="669"/>
    </row>
    <row r="667" spans="19:24">
      <c r="S667" s="669"/>
      <c r="T667" s="670"/>
      <c r="U667" s="669"/>
      <c r="V667" s="668"/>
      <c r="W667" s="671"/>
      <c r="X667" s="669"/>
    </row>
    <row r="668" spans="19:24">
      <c r="S668" s="669"/>
      <c r="T668" s="670"/>
      <c r="U668" s="669"/>
      <c r="V668" s="668"/>
      <c r="W668" s="671"/>
      <c r="X668" s="669"/>
    </row>
    <row r="669" spans="19:24">
      <c r="S669" s="669"/>
      <c r="T669" s="670"/>
      <c r="U669" s="669"/>
      <c r="V669" s="668"/>
      <c r="W669" s="671"/>
      <c r="X669" s="669"/>
    </row>
    <row r="670" spans="19:24">
      <c r="S670" s="669"/>
      <c r="T670" s="670"/>
      <c r="U670" s="669"/>
      <c r="V670" s="668"/>
      <c r="W670" s="671"/>
      <c r="X670" s="669"/>
    </row>
    <row r="671" spans="19:24">
      <c r="S671" s="669"/>
      <c r="T671" s="670"/>
      <c r="U671" s="669"/>
      <c r="V671" s="668"/>
      <c r="W671" s="671"/>
      <c r="X671" s="669"/>
    </row>
    <row r="672" spans="19:24">
      <c r="S672" s="669"/>
      <c r="T672" s="670"/>
      <c r="U672" s="669"/>
      <c r="V672" s="668"/>
      <c r="W672" s="671"/>
      <c r="X672" s="669"/>
    </row>
    <row r="673" spans="19:24">
      <c r="S673" s="669"/>
      <c r="T673" s="670"/>
      <c r="U673" s="669"/>
      <c r="V673" s="668"/>
      <c r="W673" s="671"/>
      <c r="X673" s="669"/>
    </row>
    <row r="674" spans="19:24">
      <c r="S674" s="669"/>
      <c r="T674" s="670"/>
      <c r="U674" s="669"/>
      <c r="V674" s="668"/>
      <c r="W674" s="671"/>
      <c r="X674" s="669"/>
    </row>
    <row r="675" spans="19:24">
      <c r="S675" s="669"/>
      <c r="T675" s="670"/>
      <c r="U675" s="669"/>
      <c r="V675" s="668"/>
      <c r="W675" s="671"/>
      <c r="X675" s="669"/>
    </row>
    <row r="676" spans="19:24">
      <c r="S676" s="669"/>
      <c r="T676" s="670"/>
      <c r="U676" s="669"/>
      <c r="V676" s="668"/>
      <c r="W676" s="671"/>
      <c r="X676" s="669"/>
    </row>
    <row r="677" spans="19:24">
      <c r="S677" s="669"/>
      <c r="T677" s="670"/>
      <c r="U677" s="669"/>
      <c r="V677" s="668"/>
      <c r="W677" s="671"/>
      <c r="X677" s="669"/>
    </row>
    <row r="678" spans="19:24">
      <c r="S678" s="669"/>
      <c r="T678" s="670"/>
      <c r="U678" s="669"/>
      <c r="V678" s="668"/>
      <c r="W678" s="671"/>
      <c r="X678" s="669"/>
    </row>
    <row r="679" spans="19:24">
      <c r="S679" s="669"/>
      <c r="T679" s="670"/>
      <c r="U679" s="669"/>
      <c r="V679" s="668"/>
      <c r="W679" s="671"/>
      <c r="X679" s="669"/>
    </row>
    <row r="680" spans="19:24">
      <c r="S680" s="669"/>
      <c r="T680" s="670"/>
      <c r="U680" s="669"/>
      <c r="V680" s="668"/>
      <c r="W680" s="671"/>
      <c r="X680" s="669"/>
    </row>
    <row r="681" spans="19:24">
      <c r="S681" s="669"/>
      <c r="T681" s="670"/>
      <c r="U681" s="669"/>
      <c r="V681" s="668"/>
      <c r="W681" s="671"/>
      <c r="X681" s="669"/>
    </row>
    <row r="682" spans="19:24">
      <c r="S682" s="669"/>
      <c r="T682" s="670"/>
      <c r="U682" s="669"/>
      <c r="V682" s="668"/>
      <c r="W682" s="671"/>
      <c r="X682" s="669"/>
    </row>
    <row r="683" spans="19:24">
      <c r="S683" s="669"/>
      <c r="T683" s="670"/>
      <c r="U683" s="669"/>
      <c r="V683" s="668"/>
      <c r="W683" s="671"/>
      <c r="X683" s="669"/>
    </row>
    <row r="684" spans="19:24">
      <c r="S684" s="669"/>
      <c r="T684" s="670"/>
      <c r="U684" s="669"/>
      <c r="V684" s="668"/>
      <c r="W684" s="671"/>
      <c r="X684" s="669"/>
    </row>
    <row r="685" spans="19:24">
      <c r="S685" s="669"/>
      <c r="T685" s="670"/>
      <c r="U685" s="669"/>
      <c r="V685" s="668"/>
      <c r="W685" s="671"/>
      <c r="X685" s="669"/>
    </row>
    <row r="686" spans="19:24">
      <c r="S686" s="669"/>
      <c r="T686" s="670"/>
      <c r="U686" s="669"/>
      <c r="V686" s="668"/>
      <c r="W686" s="671"/>
      <c r="X686" s="669"/>
    </row>
    <row r="687" spans="19:24">
      <c r="S687" s="669"/>
      <c r="T687" s="670"/>
      <c r="U687" s="669"/>
      <c r="V687" s="668"/>
      <c r="W687" s="671"/>
      <c r="X687" s="669"/>
    </row>
    <row r="688" spans="19:24">
      <c r="S688" s="669"/>
      <c r="T688" s="670"/>
      <c r="U688" s="669"/>
      <c r="V688" s="668"/>
      <c r="W688" s="671"/>
      <c r="X688" s="669"/>
    </row>
    <row r="689" spans="19:24">
      <c r="S689" s="669"/>
      <c r="T689" s="670"/>
      <c r="U689" s="669"/>
      <c r="V689" s="668"/>
      <c r="W689" s="671"/>
      <c r="X689" s="669"/>
    </row>
    <row r="690" spans="19:24">
      <c r="S690" s="669"/>
      <c r="T690" s="670"/>
      <c r="U690" s="669"/>
      <c r="V690" s="668"/>
      <c r="W690" s="671"/>
      <c r="X690" s="669"/>
    </row>
    <row r="691" spans="19:24">
      <c r="S691" s="669"/>
      <c r="T691" s="670"/>
      <c r="U691" s="669"/>
      <c r="V691" s="668"/>
      <c r="W691" s="671"/>
      <c r="X691" s="669"/>
    </row>
    <row r="692" spans="19:24">
      <c r="S692" s="669"/>
      <c r="T692" s="670"/>
      <c r="U692" s="669"/>
      <c r="V692" s="668"/>
      <c r="W692" s="671"/>
      <c r="X692" s="669"/>
    </row>
    <row r="693" spans="19:24">
      <c r="S693" s="669"/>
      <c r="T693" s="670"/>
      <c r="U693" s="669"/>
      <c r="V693" s="668"/>
      <c r="W693" s="671"/>
      <c r="X693" s="669"/>
    </row>
    <row r="694" spans="19:24">
      <c r="S694" s="669"/>
      <c r="T694" s="670"/>
      <c r="U694" s="669"/>
      <c r="V694" s="668"/>
      <c r="W694" s="671"/>
      <c r="X694" s="669"/>
    </row>
    <row r="695" spans="19:24">
      <c r="S695" s="669"/>
      <c r="T695" s="670"/>
      <c r="U695" s="669"/>
      <c r="V695" s="668"/>
      <c r="W695" s="671"/>
      <c r="X695" s="669"/>
    </row>
    <row r="696" spans="19:24">
      <c r="S696" s="669"/>
      <c r="T696" s="670"/>
      <c r="U696" s="669"/>
      <c r="V696" s="668"/>
      <c r="W696" s="671"/>
      <c r="X696" s="669"/>
    </row>
    <row r="697" spans="19:24">
      <c r="S697" s="669"/>
      <c r="T697" s="670"/>
      <c r="U697" s="669"/>
      <c r="V697" s="668"/>
      <c r="W697" s="671"/>
      <c r="X697" s="669"/>
    </row>
    <row r="698" spans="19:24">
      <c r="S698" s="669"/>
      <c r="T698" s="670"/>
      <c r="U698" s="669"/>
      <c r="V698" s="668"/>
      <c r="W698" s="671"/>
      <c r="X698" s="669"/>
    </row>
    <row r="699" spans="19:24">
      <c r="S699" s="669"/>
      <c r="T699" s="670"/>
      <c r="U699" s="669"/>
      <c r="V699" s="668"/>
      <c r="W699" s="671"/>
      <c r="X699" s="669"/>
    </row>
    <row r="700" spans="19:24">
      <c r="S700" s="669"/>
      <c r="T700" s="670"/>
      <c r="U700" s="669"/>
      <c r="V700" s="668"/>
      <c r="W700" s="671"/>
      <c r="X700" s="669"/>
    </row>
    <row r="701" spans="19:24">
      <c r="S701" s="669"/>
      <c r="T701" s="670"/>
      <c r="U701" s="669"/>
      <c r="V701" s="668"/>
      <c r="W701" s="671"/>
      <c r="X701" s="669"/>
    </row>
    <row r="702" spans="19:24">
      <c r="S702" s="669"/>
      <c r="T702" s="670"/>
      <c r="U702" s="669"/>
      <c r="V702" s="668"/>
      <c r="W702" s="671"/>
      <c r="X702" s="669"/>
    </row>
    <row r="703" spans="19:24">
      <c r="S703" s="669"/>
      <c r="T703" s="670"/>
      <c r="U703" s="669"/>
      <c r="V703" s="668"/>
      <c r="W703" s="671"/>
      <c r="X703" s="669"/>
    </row>
    <row r="704" spans="19:24">
      <c r="S704" s="669"/>
      <c r="T704" s="670"/>
      <c r="U704" s="669"/>
      <c r="V704" s="668"/>
      <c r="W704" s="671"/>
      <c r="X704" s="669"/>
    </row>
    <row r="705" spans="19:24">
      <c r="S705" s="669"/>
      <c r="T705" s="670"/>
      <c r="U705" s="669"/>
      <c r="V705" s="668"/>
      <c r="W705" s="671"/>
      <c r="X705" s="669"/>
    </row>
    <row r="706" spans="19:24">
      <c r="S706" s="669"/>
      <c r="T706" s="670"/>
      <c r="U706" s="669"/>
      <c r="V706" s="668"/>
      <c r="W706" s="671"/>
      <c r="X706" s="669"/>
    </row>
    <row r="707" spans="19:24">
      <c r="S707" s="669"/>
      <c r="T707" s="670"/>
      <c r="U707" s="669"/>
      <c r="V707" s="668"/>
      <c r="W707" s="671"/>
      <c r="X707" s="669"/>
    </row>
    <row r="708" spans="19:24">
      <c r="S708" s="669"/>
      <c r="T708" s="670"/>
      <c r="U708" s="669"/>
      <c r="V708" s="668"/>
      <c r="W708" s="671"/>
      <c r="X708" s="669"/>
    </row>
    <row r="709" spans="19:24">
      <c r="S709" s="669"/>
      <c r="T709" s="670"/>
      <c r="U709" s="669"/>
      <c r="V709" s="668"/>
      <c r="W709" s="671"/>
      <c r="X709" s="669"/>
    </row>
    <row r="710" spans="19:24">
      <c r="S710" s="669"/>
      <c r="T710" s="670"/>
      <c r="U710" s="669"/>
      <c r="V710" s="668"/>
      <c r="W710" s="671"/>
      <c r="X710" s="669"/>
    </row>
    <row r="711" spans="19:24">
      <c r="S711" s="669"/>
      <c r="T711" s="670"/>
      <c r="U711" s="669"/>
      <c r="V711" s="668"/>
      <c r="W711" s="671"/>
      <c r="X711" s="669"/>
    </row>
    <row r="712" spans="19:24">
      <c r="S712" s="669"/>
      <c r="T712" s="670"/>
      <c r="U712" s="669"/>
      <c r="V712" s="668"/>
      <c r="W712" s="671"/>
      <c r="X712" s="669"/>
    </row>
    <row r="713" spans="19:24">
      <c r="S713" s="669"/>
      <c r="T713" s="670"/>
      <c r="U713" s="669"/>
      <c r="V713" s="668"/>
      <c r="W713" s="671"/>
      <c r="X713" s="669"/>
    </row>
    <row r="714" spans="19:24">
      <c r="S714" s="669"/>
      <c r="T714" s="670"/>
      <c r="U714" s="669"/>
      <c r="V714" s="668"/>
      <c r="W714" s="671"/>
      <c r="X714" s="669"/>
    </row>
    <row r="715" spans="19:24">
      <c r="S715" s="669"/>
      <c r="T715" s="670"/>
      <c r="U715" s="669"/>
      <c r="V715" s="668"/>
      <c r="W715" s="671"/>
      <c r="X715" s="669"/>
    </row>
    <row r="716" spans="19:24">
      <c r="S716" s="669"/>
      <c r="T716" s="670"/>
      <c r="U716" s="669"/>
      <c r="V716" s="668"/>
      <c r="W716" s="671"/>
      <c r="X716" s="669"/>
    </row>
    <row r="717" spans="19:24">
      <c r="S717" s="669"/>
      <c r="T717" s="670"/>
      <c r="U717" s="669"/>
      <c r="V717" s="668"/>
      <c r="W717" s="671"/>
      <c r="X717" s="669"/>
    </row>
    <row r="718" spans="19:24">
      <c r="S718" s="669"/>
      <c r="T718" s="670"/>
      <c r="U718" s="669"/>
      <c r="V718" s="668"/>
      <c r="W718" s="671"/>
      <c r="X718" s="669"/>
    </row>
    <row r="719" spans="19:24">
      <c r="S719" s="669"/>
      <c r="T719" s="670"/>
      <c r="U719" s="669"/>
      <c r="V719" s="668"/>
      <c r="W719" s="671"/>
      <c r="X719" s="669"/>
    </row>
    <row r="720" spans="19:24">
      <c r="S720" s="669"/>
      <c r="T720" s="670"/>
      <c r="U720" s="669"/>
      <c r="V720" s="668"/>
      <c r="W720" s="671"/>
      <c r="X720" s="669"/>
    </row>
  </sheetData>
  <mergeCells count="1271">
    <mergeCell ref="V1:X1"/>
    <mergeCell ref="V2:X2"/>
    <mergeCell ref="V3:W3"/>
    <mergeCell ref="V4:W4"/>
    <mergeCell ref="V5:W5"/>
    <mergeCell ref="V6:W6"/>
    <mergeCell ref="V7:W7"/>
    <mergeCell ref="V8:W8"/>
    <mergeCell ref="V9:W9"/>
    <mergeCell ref="V10:W10"/>
    <mergeCell ref="Y1:AB1"/>
    <mergeCell ref="Y2:AB2"/>
    <mergeCell ref="H2:J2"/>
    <mergeCell ref="A1:D1"/>
    <mergeCell ref="A2:D2"/>
    <mergeCell ref="B3:D3"/>
    <mergeCell ref="B4:D4"/>
    <mergeCell ref="B5:D5"/>
    <mergeCell ref="B6:D6"/>
    <mergeCell ref="B7:D7"/>
    <mergeCell ref="E1:J1"/>
    <mergeCell ref="E2:G2"/>
    <mergeCell ref="E3:F3"/>
    <mergeCell ref="E5:F5"/>
    <mergeCell ref="E4:F4"/>
    <mergeCell ref="E6:F6"/>
    <mergeCell ref="E7:F7"/>
    <mergeCell ref="K7:M7"/>
    <mergeCell ref="N7:Q7"/>
    <mergeCell ref="R7:U7"/>
    <mergeCell ref="K6:M6"/>
    <mergeCell ref="N6:Q6"/>
    <mergeCell ref="AO196:AP196"/>
    <mergeCell ref="R196:S196"/>
    <mergeCell ref="T196:U196"/>
    <mergeCell ref="O201:P201"/>
    <mergeCell ref="C202:D202"/>
    <mergeCell ref="E202:F202"/>
    <mergeCell ref="G202:Q202"/>
    <mergeCell ref="AM202:AN202"/>
    <mergeCell ref="AO202:AP202"/>
    <mergeCell ref="C200:D200"/>
    <mergeCell ref="E200:F200"/>
    <mergeCell ref="G200:Q200"/>
    <mergeCell ref="AM200:AN200"/>
    <mergeCell ref="AO200:AP200"/>
    <mergeCell ref="C201:D201"/>
    <mergeCell ref="E201:F201"/>
    <mergeCell ref="G201:H201"/>
    <mergeCell ref="I201:J201"/>
    <mergeCell ref="K201:L201"/>
    <mergeCell ref="O198:P198"/>
    <mergeCell ref="C199:D199"/>
    <mergeCell ref="E199:F199"/>
    <mergeCell ref="G199:H199"/>
    <mergeCell ref="I199:J199"/>
    <mergeCell ref="K199:L199"/>
    <mergeCell ref="O199:P199"/>
    <mergeCell ref="R195:S195"/>
    <mergeCell ref="T195:U195"/>
    <mergeCell ref="W195:X195"/>
    <mergeCell ref="Y195:Z195"/>
    <mergeCell ref="AA195:AB195"/>
    <mergeCell ref="AC195:AD195"/>
    <mergeCell ref="A196:B196"/>
    <mergeCell ref="C196:D196"/>
    <mergeCell ref="E196:F196"/>
    <mergeCell ref="G196:H196"/>
    <mergeCell ref="I196:J196"/>
    <mergeCell ref="K196:Q196"/>
    <mergeCell ref="AE195:AF195"/>
    <mergeCell ref="CA196:CB196"/>
    <mergeCell ref="B197:CB197"/>
    <mergeCell ref="C198:D198"/>
    <mergeCell ref="E198:F198"/>
    <mergeCell ref="G198:H198"/>
    <mergeCell ref="I198:J198"/>
    <mergeCell ref="K198:L198"/>
    <mergeCell ref="BU196:BV196"/>
    <mergeCell ref="BW196:BX196"/>
    <mergeCell ref="BY196:BZ196"/>
    <mergeCell ref="BI196:BJ196"/>
    <mergeCell ref="BK196:BL196"/>
    <mergeCell ref="BM196:BN196"/>
    <mergeCell ref="BO196:BP196"/>
    <mergeCell ref="BQ196:BR196"/>
    <mergeCell ref="BS196:BT196"/>
    <mergeCell ref="BC196:BD196"/>
    <mergeCell ref="BE196:BF196"/>
    <mergeCell ref="BG196:BH196"/>
    <mergeCell ref="BM195:BN195"/>
    <mergeCell ref="BO195:BP195"/>
    <mergeCell ref="BQ195:BR195"/>
    <mergeCell ref="BS195:BT195"/>
    <mergeCell ref="BC195:BD195"/>
    <mergeCell ref="BE195:BF195"/>
    <mergeCell ref="BG195:BH195"/>
    <mergeCell ref="AQ195:AR195"/>
    <mergeCell ref="AS195:AT195"/>
    <mergeCell ref="AU195:AV195"/>
    <mergeCell ref="AW195:AX195"/>
    <mergeCell ref="AY195:AZ195"/>
    <mergeCell ref="BA195:BB195"/>
    <mergeCell ref="W196:X196"/>
    <mergeCell ref="Y196:Z196"/>
    <mergeCell ref="AA196:AB196"/>
    <mergeCell ref="AC196:AD196"/>
    <mergeCell ref="AG195:AH195"/>
    <mergeCell ref="AI195:AJ195"/>
    <mergeCell ref="AK195:AL195"/>
    <mergeCell ref="AM195:AN195"/>
    <mergeCell ref="AO195:AP195"/>
    <mergeCell ref="AQ196:AR196"/>
    <mergeCell ref="AS196:AT196"/>
    <mergeCell ref="AU196:AV196"/>
    <mergeCell ref="AW196:AX196"/>
    <mergeCell ref="BA196:BB196"/>
    <mergeCell ref="AE196:AF196"/>
    <mergeCell ref="AG196:AH196"/>
    <mergeCell ref="AI196:AJ196"/>
    <mergeCell ref="AK196:AL196"/>
    <mergeCell ref="AM196:AN196"/>
    <mergeCell ref="AY196:AZ196"/>
    <mergeCell ref="BU194:BZ194"/>
    <mergeCell ref="CA194:CB194"/>
    <mergeCell ref="A195:B195"/>
    <mergeCell ref="C195:D195"/>
    <mergeCell ref="E195:F195"/>
    <mergeCell ref="G195:H195"/>
    <mergeCell ref="I195:J195"/>
    <mergeCell ref="K195:Q195"/>
    <mergeCell ref="AQ194:AV194"/>
    <mergeCell ref="AW194:BB194"/>
    <mergeCell ref="BC194:BH194"/>
    <mergeCell ref="BI194:BN194"/>
    <mergeCell ref="BO194:BT194"/>
    <mergeCell ref="R194:S194"/>
    <mergeCell ref="T194:U194"/>
    <mergeCell ref="V194:X194"/>
    <mergeCell ref="Y194:AD194"/>
    <mergeCell ref="AE194:AJ194"/>
    <mergeCell ref="AK194:AP194"/>
    <mergeCell ref="A194:B194"/>
    <mergeCell ref="C194:D194"/>
    <mergeCell ref="E194:F194"/>
    <mergeCell ref="G194:H194"/>
    <mergeCell ref="I194:J194"/>
    <mergeCell ref="K194:Q194"/>
    <mergeCell ref="CA195:CB195"/>
    <mergeCell ref="BU195:BV195"/>
    <mergeCell ref="BW195:BX195"/>
    <mergeCell ref="BY195:BZ195"/>
    <mergeCell ref="BI195:BJ195"/>
    <mergeCell ref="BK195:BL195"/>
    <mergeCell ref="A193:B193"/>
    <mergeCell ref="C193:D193"/>
    <mergeCell ref="E193:F193"/>
    <mergeCell ref="G193:X193"/>
    <mergeCell ref="Y193:BZ193"/>
    <mergeCell ref="CA193:CB193"/>
    <mergeCell ref="C191:D191"/>
    <mergeCell ref="E191:F191"/>
    <mergeCell ref="G191:Q191"/>
    <mergeCell ref="AM191:AN191"/>
    <mergeCell ref="AO191:AP191"/>
    <mergeCell ref="K192:L192"/>
    <mergeCell ref="O192:P192"/>
    <mergeCell ref="C189:D189"/>
    <mergeCell ref="E189:F189"/>
    <mergeCell ref="G189:Q189"/>
    <mergeCell ref="AM189:AN189"/>
    <mergeCell ref="AO189:AP189"/>
    <mergeCell ref="C190:D190"/>
    <mergeCell ref="E190:F190"/>
    <mergeCell ref="G190:H190"/>
    <mergeCell ref="I190:J190"/>
    <mergeCell ref="K190:Q190"/>
    <mergeCell ref="AM187:AN187"/>
    <mergeCell ref="AO187:AP187"/>
    <mergeCell ref="C188:D188"/>
    <mergeCell ref="E188:F188"/>
    <mergeCell ref="G188:H188"/>
    <mergeCell ref="I188:J188"/>
    <mergeCell ref="K188:Q188"/>
    <mergeCell ref="C186:D186"/>
    <mergeCell ref="E186:F186"/>
    <mergeCell ref="G186:H186"/>
    <mergeCell ref="I186:J186"/>
    <mergeCell ref="K186:Q186"/>
    <mergeCell ref="C187:D187"/>
    <mergeCell ref="E187:F187"/>
    <mergeCell ref="G187:Q187"/>
    <mergeCell ref="C184:D184"/>
    <mergeCell ref="E184:F184"/>
    <mergeCell ref="G184:H184"/>
    <mergeCell ref="I184:J184"/>
    <mergeCell ref="K184:Q184"/>
    <mergeCell ref="C185:D185"/>
    <mergeCell ref="E185:F185"/>
    <mergeCell ref="G185:H185"/>
    <mergeCell ref="I185:J185"/>
    <mergeCell ref="K185:Q185"/>
    <mergeCell ref="C182:D182"/>
    <mergeCell ref="E182:F182"/>
    <mergeCell ref="G182:Q182"/>
    <mergeCell ref="AM182:AN182"/>
    <mergeCell ref="AO182:AP182"/>
    <mergeCell ref="C183:D183"/>
    <mergeCell ref="E183:F183"/>
    <mergeCell ref="G183:H183"/>
    <mergeCell ref="I183:J183"/>
    <mergeCell ref="K183:Q183"/>
    <mergeCell ref="AM180:AN180"/>
    <mergeCell ref="AO180:AP180"/>
    <mergeCell ref="C181:D181"/>
    <mergeCell ref="E181:F181"/>
    <mergeCell ref="G181:H181"/>
    <mergeCell ref="I181:J181"/>
    <mergeCell ref="K181:Q181"/>
    <mergeCell ref="C179:D179"/>
    <mergeCell ref="E179:F179"/>
    <mergeCell ref="G179:H179"/>
    <mergeCell ref="I179:J179"/>
    <mergeCell ref="K179:Q179"/>
    <mergeCell ref="C180:D180"/>
    <mergeCell ref="E180:F180"/>
    <mergeCell ref="G180:Q180"/>
    <mergeCell ref="W177:X177"/>
    <mergeCell ref="C178:D178"/>
    <mergeCell ref="E178:F178"/>
    <mergeCell ref="G178:Q178"/>
    <mergeCell ref="AM178:AN178"/>
    <mergeCell ref="AO178:AP178"/>
    <mergeCell ref="C176:D176"/>
    <mergeCell ref="E176:F176"/>
    <mergeCell ref="G176:Q176"/>
    <mergeCell ref="AM176:AN176"/>
    <mergeCell ref="AO176:AP176"/>
    <mergeCell ref="C177:D177"/>
    <mergeCell ref="E177:F177"/>
    <mergeCell ref="G177:H177"/>
    <mergeCell ref="I177:J177"/>
    <mergeCell ref="K177:Q177"/>
    <mergeCell ref="C174:D174"/>
    <mergeCell ref="E174:F174"/>
    <mergeCell ref="G174:Q174"/>
    <mergeCell ref="AM174:AN174"/>
    <mergeCell ref="AO174:AP174"/>
    <mergeCell ref="C175:D175"/>
    <mergeCell ref="E175:F175"/>
    <mergeCell ref="G175:H175"/>
    <mergeCell ref="I175:J175"/>
    <mergeCell ref="K175:Q175"/>
    <mergeCell ref="C172:D172"/>
    <mergeCell ref="E172:F172"/>
    <mergeCell ref="G172:H172"/>
    <mergeCell ref="I172:J172"/>
    <mergeCell ref="K172:Q172"/>
    <mergeCell ref="C173:D173"/>
    <mergeCell ref="E173:F173"/>
    <mergeCell ref="G173:H173"/>
    <mergeCell ref="I173:J173"/>
    <mergeCell ref="K173:Q173"/>
    <mergeCell ref="C170:D170"/>
    <mergeCell ref="E170:F170"/>
    <mergeCell ref="G170:Q170"/>
    <mergeCell ref="AM170:AN170"/>
    <mergeCell ref="AO170:AP170"/>
    <mergeCell ref="B171:CB171"/>
    <mergeCell ref="C168:D168"/>
    <mergeCell ref="E168:F168"/>
    <mergeCell ref="G168:Q168"/>
    <mergeCell ref="AM168:AN168"/>
    <mergeCell ref="AO168:AP168"/>
    <mergeCell ref="C169:D169"/>
    <mergeCell ref="E169:F169"/>
    <mergeCell ref="G169:H169"/>
    <mergeCell ref="I169:J169"/>
    <mergeCell ref="K169:Q169"/>
    <mergeCell ref="C167:D167"/>
    <mergeCell ref="E167:F167"/>
    <mergeCell ref="G167:H167"/>
    <mergeCell ref="I167:J167"/>
    <mergeCell ref="K167:Q167"/>
    <mergeCell ref="C166:D166"/>
    <mergeCell ref="E166:F166"/>
    <mergeCell ref="G166:H166"/>
    <mergeCell ref="I166:J166"/>
    <mergeCell ref="K166:Q166"/>
    <mergeCell ref="AM165:AN165"/>
    <mergeCell ref="AO165:AP165"/>
    <mergeCell ref="G164:H164"/>
    <mergeCell ref="I164:J164"/>
    <mergeCell ref="K164:Q164"/>
    <mergeCell ref="C163:D163"/>
    <mergeCell ref="E163:F163"/>
    <mergeCell ref="G163:H163"/>
    <mergeCell ref="I163:J163"/>
    <mergeCell ref="K163:Q163"/>
    <mergeCell ref="C165:D165"/>
    <mergeCell ref="E165:F165"/>
    <mergeCell ref="G165:Q165"/>
    <mergeCell ref="C164:D164"/>
    <mergeCell ref="E164:F164"/>
    <mergeCell ref="C161:D161"/>
    <mergeCell ref="E161:F161"/>
    <mergeCell ref="G161:H161"/>
    <mergeCell ref="I161:J161"/>
    <mergeCell ref="K161:Q161"/>
    <mergeCell ref="C162:D162"/>
    <mergeCell ref="E162:F162"/>
    <mergeCell ref="G162:H162"/>
    <mergeCell ref="I162:J162"/>
    <mergeCell ref="K162:Q162"/>
    <mergeCell ref="C160:D160"/>
    <mergeCell ref="E160:F160"/>
    <mergeCell ref="G160:Q160"/>
    <mergeCell ref="AM160:AN160"/>
    <mergeCell ref="AO160:AP160"/>
    <mergeCell ref="G159:H159"/>
    <mergeCell ref="I159:J159"/>
    <mergeCell ref="K159:Q159"/>
    <mergeCell ref="C157:D157"/>
    <mergeCell ref="E157:F157"/>
    <mergeCell ref="G157:Q157"/>
    <mergeCell ref="AM157:AN157"/>
    <mergeCell ref="AO157:AP157"/>
    <mergeCell ref="C158:D158"/>
    <mergeCell ref="E158:F158"/>
    <mergeCell ref="G158:H158"/>
    <mergeCell ref="I158:J158"/>
    <mergeCell ref="K158:Q158"/>
    <mergeCell ref="C156:D156"/>
    <mergeCell ref="E156:F156"/>
    <mergeCell ref="G156:H156"/>
    <mergeCell ref="I156:J156"/>
    <mergeCell ref="K156:Q156"/>
    <mergeCell ref="C153:D153"/>
    <mergeCell ref="E153:F153"/>
    <mergeCell ref="G153:Q153"/>
    <mergeCell ref="AM153:AN153"/>
    <mergeCell ref="AO153:AP153"/>
    <mergeCell ref="G154:H154"/>
    <mergeCell ref="I154:J154"/>
    <mergeCell ref="K154:Q154"/>
    <mergeCell ref="C151:D151"/>
    <mergeCell ref="E151:F151"/>
    <mergeCell ref="G151:Q151"/>
    <mergeCell ref="AM151:AN151"/>
    <mergeCell ref="AO151:AP151"/>
    <mergeCell ref="C152:D152"/>
    <mergeCell ref="E152:F152"/>
    <mergeCell ref="G152:H152"/>
    <mergeCell ref="I152:J152"/>
    <mergeCell ref="K152:Q152"/>
    <mergeCell ref="E154:F154"/>
    <mergeCell ref="AM155:AN155"/>
    <mergeCell ref="AO155:AP155"/>
    <mergeCell ref="AM149:AN149"/>
    <mergeCell ref="AO149:AP149"/>
    <mergeCell ref="C150:D150"/>
    <mergeCell ref="E150:F150"/>
    <mergeCell ref="G150:H150"/>
    <mergeCell ref="I150:J150"/>
    <mergeCell ref="K150:Q150"/>
    <mergeCell ref="C148:D148"/>
    <mergeCell ref="E148:F148"/>
    <mergeCell ref="G148:H148"/>
    <mergeCell ref="I148:J148"/>
    <mergeCell ref="K148:Q148"/>
    <mergeCell ref="C149:D149"/>
    <mergeCell ref="E149:F149"/>
    <mergeCell ref="G149:Q149"/>
    <mergeCell ref="C146:D146"/>
    <mergeCell ref="E146:F146"/>
    <mergeCell ref="G146:Q146"/>
    <mergeCell ref="AM146:AN146"/>
    <mergeCell ref="AO146:AP146"/>
    <mergeCell ref="C147:D147"/>
    <mergeCell ref="E147:F147"/>
    <mergeCell ref="G147:H147"/>
    <mergeCell ref="I147:J147"/>
    <mergeCell ref="K147:Q147"/>
    <mergeCell ref="C144:D144"/>
    <mergeCell ref="E144:F144"/>
    <mergeCell ref="G144:Q144"/>
    <mergeCell ref="AM144:AN144"/>
    <mergeCell ref="AO144:AP144"/>
    <mergeCell ref="C145:D145"/>
    <mergeCell ref="E145:F145"/>
    <mergeCell ref="G145:H145"/>
    <mergeCell ref="I145:J145"/>
    <mergeCell ref="K145:Q145"/>
    <mergeCell ref="C142:D142"/>
    <mergeCell ref="E142:F142"/>
    <mergeCell ref="G142:Q142"/>
    <mergeCell ref="AM142:AN142"/>
    <mergeCell ref="AO142:AP142"/>
    <mergeCell ref="C143:D143"/>
    <mergeCell ref="E143:F143"/>
    <mergeCell ref="G143:H143"/>
    <mergeCell ref="I143:J143"/>
    <mergeCell ref="K143:Q143"/>
    <mergeCell ref="C140:D140"/>
    <mergeCell ref="E140:F140"/>
    <mergeCell ref="G140:H140"/>
    <mergeCell ref="I140:J140"/>
    <mergeCell ref="K140:Q140"/>
    <mergeCell ref="C141:D141"/>
    <mergeCell ref="E141:F141"/>
    <mergeCell ref="G141:H141"/>
    <mergeCell ref="I141:J141"/>
    <mergeCell ref="K141:Q141"/>
    <mergeCell ref="C138:D138"/>
    <mergeCell ref="E138:F138"/>
    <mergeCell ref="G138:Q138"/>
    <mergeCell ref="AM138:AN138"/>
    <mergeCell ref="AO138:AP138"/>
    <mergeCell ref="B139:CB139"/>
    <mergeCell ref="O136:P136"/>
    <mergeCell ref="C137:D137"/>
    <mergeCell ref="E137:F137"/>
    <mergeCell ref="G137:H137"/>
    <mergeCell ref="I137:J137"/>
    <mergeCell ref="K137:L137"/>
    <mergeCell ref="O137:P137"/>
    <mergeCell ref="C136:D136"/>
    <mergeCell ref="E136:F136"/>
    <mergeCell ref="G136:H136"/>
    <mergeCell ref="I136:J136"/>
    <mergeCell ref="K136:L136"/>
    <mergeCell ref="O133:P133"/>
    <mergeCell ref="C135:D135"/>
    <mergeCell ref="E135:F135"/>
    <mergeCell ref="G135:H135"/>
    <mergeCell ref="I135:J135"/>
    <mergeCell ref="K135:L135"/>
    <mergeCell ref="O135:P135"/>
    <mergeCell ref="G134:Q134"/>
    <mergeCell ref="AM134:AN134"/>
    <mergeCell ref="AO134:AP134"/>
    <mergeCell ref="C132:D132"/>
    <mergeCell ref="E132:F132"/>
    <mergeCell ref="G132:Q132"/>
    <mergeCell ref="AM132:AN132"/>
    <mergeCell ref="AO132:AP132"/>
    <mergeCell ref="C133:D133"/>
    <mergeCell ref="E133:F133"/>
    <mergeCell ref="G133:H133"/>
    <mergeCell ref="I133:J133"/>
    <mergeCell ref="K133:L133"/>
    <mergeCell ref="G124:H124"/>
    <mergeCell ref="I124:J124"/>
    <mergeCell ref="K124:L124"/>
    <mergeCell ref="O122:P122"/>
    <mergeCell ref="G123:H123"/>
    <mergeCell ref="I123:J123"/>
    <mergeCell ref="K123:L123"/>
    <mergeCell ref="O123:P123"/>
    <mergeCell ref="C129:D129"/>
    <mergeCell ref="E129:F129"/>
    <mergeCell ref="G129:Q129"/>
    <mergeCell ref="AM129:AN129"/>
    <mergeCell ref="C131:D131"/>
    <mergeCell ref="E131:F131"/>
    <mergeCell ref="G131:H131"/>
    <mergeCell ref="I131:J131"/>
    <mergeCell ref="K131:L131"/>
    <mergeCell ref="O131:P131"/>
    <mergeCell ref="C130:D130"/>
    <mergeCell ref="E130:F130"/>
    <mergeCell ref="G130:H130"/>
    <mergeCell ref="I130:J130"/>
    <mergeCell ref="K130:L130"/>
    <mergeCell ref="O130:P130"/>
    <mergeCell ref="O128:P128"/>
    <mergeCell ref="G128:H128"/>
    <mergeCell ref="I128:J128"/>
    <mergeCell ref="K128:L128"/>
    <mergeCell ref="G127:H127"/>
    <mergeCell ref="I127:J127"/>
    <mergeCell ref="K127:L127"/>
    <mergeCell ref="O127:P127"/>
    <mergeCell ref="AO129:AP129"/>
    <mergeCell ref="G122:H122"/>
    <mergeCell ref="I122:J122"/>
    <mergeCell ref="K122:L122"/>
    <mergeCell ref="C128:D128"/>
    <mergeCell ref="E128:F128"/>
    <mergeCell ref="G120:H120"/>
    <mergeCell ref="I120:J120"/>
    <mergeCell ref="K120:L120"/>
    <mergeCell ref="O120:P120"/>
    <mergeCell ref="C127:D127"/>
    <mergeCell ref="E127:F127"/>
    <mergeCell ref="G119:H119"/>
    <mergeCell ref="I119:J119"/>
    <mergeCell ref="K119:L119"/>
    <mergeCell ref="O119:P119"/>
    <mergeCell ref="O117:P117"/>
    <mergeCell ref="C126:D126"/>
    <mergeCell ref="E126:F126"/>
    <mergeCell ref="G126:Q126"/>
    <mergeCell ref="AM126:AN126"/>
    <mergeCell ref="C123:D123"/>
    <mergeCell ref="C124:D124"/>
    <mergeCell ref="C125:D125"/>
    <mergeCell ref="E123:F123"/>
    <mergeCell ref="E124:F124"/>
    <mergeCell ref="E125:F125"/>
    <mergeCell ref="C120:D120"/>
    <mergeCell ref="E120:F120"/>
    <mergeCell ref="O124:P124"/>
    <mergeCell ref="G125:H125"/>
    <mergeCell ref="I125:J125"/>
    <mergeCell ref="G114:H114"/>
    <mergeCell ref="I114:J114"/>
    <mergeCell ref="K114:L114"/>
    <mergeCell ref="O114:P114"/>
    <mergeCell ref="C118:D118"/>
    <mergeCell ref="E118:F118"/>
    <mergeCell ref="G118:Q118"/>
    <mergeCell ref="AM118:AN118"/>
    <mergeCell ref="AO118:AP118"/>
    <mergeCell ref="C119:D119"/>
    <mergeCell ref="E119:F119"/>
    <mergeCell ref="G113:H113"/>
    <mergeCell ref="I113:J113"/>
    <mergeCell ref="K113:L113"/>
    <mergeCell ref="AO126:AP126"/>
    <mergeCell ref="C121:D121"/>
    <mergeCell ref="E121:F121"/>
    <mergeCell ref="G121:Q121"/>
    <mergeCell ref="AM121:AN121"/>
    <mergeCell ref="AO121:AP121"/>
    <mergeCell ref="C122:D122"/>
    <mergeCell ref="E122:F122"/>
    <mergeCell ref="G117:H117"/>
    <mergeCell ref="I117:J117"/>
    <mergeCell ref="K117:L117"/>
    <mergeCell ref="G116:H116"/>
    <mergeCell ref="I116:J116"/>
    <mergeCell ref="K116:L116"/>
    <mergeCell ref="C117:D117"/>
    <mergeCell ref="E117:F117"/>
    <mergeCell ref="K125:L125"/>
    <mergeCell ref="O125:P125"/>
    <mergeCell ref="G112:H112"/>
    <mergeCell ref="I112:J112"/>
    <mergeCell ref="K112:L112"/>
    <mergeCell ref="O112:P112"/>
    <mergeCell ref="C115:D115"/>
    <mergeCell ref="E115:F115"/>
    <mergeCell ref="G115:Q115"/>
    <mergeCell ref="AM115:AN115"/>
    <mergeCell ref="AO115:AP115"/>
    <mergeCell ref="C116:D116"/>
    <mergeCell ref="E116:F116"/>
    <mergeCell ref="G111:H111"/>
    <mergeCell ref="I111:J111"/>
    <mergeCell ref="K111:L111"/>
    <mergeCell ref="O113:P113"/>
    <mergeCell ref="O116:P116"/>
    <mergeCell ref="O108:P108"/>
    <mergeCell ref="C114:D114"/>
    <mergeCell ref="E114:F114"/>
    <mergeCell ref="G109:H109"/>
    <mergeCell ref="I109:J109"/>
    <mergeCell ref="K109:L109"/>
    <mergeCell ref="O109:P109"/>
    <mergeCell ref="C110:D110"/>
    <mergeCell ref="E110:F110"/>
    <mergeCell ref="G110:Q110"/>
    <mergeCell ref="AM110:AN110"/>
    <mergeCell ref="AO110:AP110"/>
    <mergeCell ref="C111:D111"/>
    <mergeCell ref="E111:F111"/>
    <mergeCell ref="G108:H108"/>
    <mergeCell ref="I108:J108"/>
    <mergeCell ref="K108:L108"/>
    <mergeCell ref="E108:F108"/>
    <mergeCell ref="E109:F109"/>
    <mergeCell ref="C108:D108"/>
    <mergeCell ref="C109:D109"/>
    <mergeCell ref="C112:D112"/>
    <mergeCell ref="C113:D113"/>
    <mergeCell ref="E112:F112"/>
    <mergeCell ref="E113:F113"/>
    <mergeCell ref="O111:P111"/>
    <mergeCell ref="AO100:AP100"/>
    <mergeCell ref="C105:D105"/>
    <mergeCell ref="E105:F105"/>
    <mergeCell ref="G102:H102"/>
    <mergeCell ref="I102:J102"/>
    <mergeCell ref="K102:L102"/>
    <mergeCell ref="G104:Q104"/>
    <mergeCell ref="AM104:AN104"/>
    <mergeCell ref="AO104:AP104"/>
    <mergeCell ref="O105:P105"/>
    <mergeCell ref="C107:D107"/>
    <mergeCell ref="E107:F107"/>
    <mergeCell ref="G107:H107"/>
    <mergeCell ref="I107:J107"/>
    <mergeCell ref="K107:L107"/>
    <mergeCell ref="O107:P107"/>
    <mergeCell ref="C106:D106"/>
    <mergeCell ref="E106:F106"/>
    <mergeCell ref="G106:Q106"/>
    <mergeCell ref="AM106:AN106"/>
    <mergeCell ref="AO106:AP106"/>
    <mergeCell ref="G105:H105"/>
    <mergeCell ref="I105:J105"/>
    <mergeCell ref="K105:L105"/>
    <mergeCell ref="G101:H101"/>
    <mergeCell ref="I101:J101"/>
    <mergeCell ref="K101:L101"/>
    <mergeCell ref="O101:P101"/>
    <mergeCell ref="C99:D99"/>
    <mergeCell ref="E99:F99"/>
    <mergeCell ref="G99:H99"/>
    <mergeCell ref="I99:J99"/>
    <mergeCell ref="K99:L99"/>
    <mergeCell ref="O99:P99"/>
    <mergeCell ref="O98:P98"/>
    <mergeCell ref="C97:D97"/>
    <mergeCell ref="E97:F97"/>
    <mergeCell ref="G97:Q97"/>
    <mergeCell ref="AM97:AN97"/>
    <mergeCell ref="O102:P102"/>
    <mergeCell ref="G103:H103"/>
    <mergeCell ref="I103:J103"/>
    <mergeCell ref="K103:L103"/>
    <mergeCell ref="O103:P103"/>
    <mergeCell ref="C100:D100"/>
    <mergeCell ref="E100:F100"/>
    <mergeCell ref="G100:Q100"/>
    <mergeCell ref="AM100:AN100"/>
    <mergeCell ref="E104:F104"/>
    <mergeCell ref="E102:F102"/>
    <mergeCell ref="E103:F103"/>
    <mergeCell ref="C104:D104"/>
    <mergeCell ref="C102:D102"/>
    <mergeCell ref="C103:D103"/>
    <mergeCell ref="AO97:AP97"/>
    <mergeCell ref="C95:D95"/>
    <mergeCell ref="E95:F95"/>
    <mergeCell ref="G95:Q95"/>
    <mergeCell ref="AM95:AN95"/>
    <mergeCell ref="AO95:AP95"/>
    <mergeCell ref="G98:H98"/>
    <mergeCell ref="I98:J98"/>
    <mergeCell ref="K98:L98"/>
    <mergeCell ref="W94:X94"/>
    <mergeCell ref="C96:D96"/>
    <mergeCell ref="E96:F96"/>
    <mergeCell ref="G96:H96"/>
    <mergeCell ref="I96:J96"/>
    <mergeCell ref="K96:L96"/>
    <mergeCell ref="O96:P96"/>
    <mergeCell ref="W96:X96"/>
    <mergeCell ref="C94:D94"/>
    <mergeCell ref="E94:F94"/>
    <mergeCell ref="G94:H94"/>
    <mergeCell ref="I94:J94"/>
    <mergeCell ref="K94:L94"/>
    <mergeCell ref="O94:P94"/>
    <mergeCell ref="E98:F98"/>
    <mergeCell ref="C98:D98"/>
    <mergeCell ref="AM88:AN88"/>
    <mergeCell ref="AO88:AP88"/>
    <mergeCell ref="C92:D92"/>
    <mergeCell ref="E92:F92"/>
    <mergeCell ref="G93:H93"/>
    <mergeCell ref="I93:J93"/>
    <mergeCell ref="K93:L93"/>
    <mergeCell ref="O93:P93"/>
    <mergeCell ref="W91:X91"/>
    <mergeCell ref="C91:D91"/>
    <mergeCell ref="E91:F91"/>
    <mergeCell ref="G92:H92"/>
    <mergeCell ref="I92:J92"/>
    <mergeCell ref="K92:L92"/>
    <mergeCell ref="O92:P92"/>
    <mergeCell ref="C90:D90"/>
    <mergeCell ref="E90:F90"/>
    <mergeCell ref="G91:H91"/>
    <mergeCell ref="I91:J91"/>
    <mergeCell ref="K91:L91"/>
    <mergeCell ref="O91:P91"/>
    <mergeCell ref="G90:H90"/>
    <mergeCell ref="I90:J90"/>
    <mergeCell ref="K90:L90"/>
    <mergeCell ref="O90:P90"/>
    <mergeCell ref="W90:X90"/>
    <mergeCell ref="G89:H89"/>
    <mergeCell ref="I89:J89"/>
    <mergeCell ref="K89:L89"/>
    <mergeCell ref="O89:P89"/>
    <mergeCell ref="E93:F93"/>
    <mergeCell ref="G87:H87"/>
    <mergeCell ref="I87:J87"/>
    <mergeCell ref="K87:L87"/>
    <mergeCell ref="O87:P87"/>
    <mergeCell ref="W93:X93"/>
    <mergeCell ref="C88:D88"/>
    <mergeCell ref="E88:F88"/>
    <mergeCell ref="G88:Q88"/>
    <mergeCell ref="G81:H81"/>
    <mergeCell ref="I81:J81"/>
    <mergeCell ref="K81:L81"/>
    <mergeCell ref="O81:P81"/>
    <mergeCell ref="W86:X86"/>
    <mergeCell ref="G86:H86"/>
    <mergeCell ref="I86:J86"/>
    <mergeCell ref="K86:L86"/>
    <mergeCell ref="O86:P86"/>
    <mergeCell ref="O83:P83"/>
    <mergeCell ref="W83:X83"/>
    <mergeCell ref="G85:H85"/>
    <mergeCell ref="I85:J85"/>
    <mergeCell ref="K85:L85"/>
    <mergeCell ref="O85:P85"/>
    <mergeCell ref="W85:X85"/>
    <mergeCell ref="W89:X89"/>
    <mergeCell ref="C83:D83"/>
    <mergeCell ref="E83:F83"/>
    <mergeCell ref="C85:D85"/>
    <mergeCell ref="C86:D86"/>
    <mergeCell ref="E85:F85"/>
    <mergeCell ref="E86:F86"/>
    <mergeCell ref="C93:D93"/>
    <mergeCell ref="O78:P78"/>
    <mergeCell ref="W78:X78"/>
    <mergeCell ref="C80:D80"/>
    <mergeCell ref="E80:F80"/>
    <mergeCell ref="G80:H80"/>
    <mergeCell ref="I80:J80"/>
    <mergeCell ref="K80:L80"/>
    <mergeCell ref="O80:P80"/>
    <mergeCell ref="C79:D79"/>
    <mergeCell ref="E79:F79"/>
    <mergeCell ref="G79:Q79"/>
    <mergeCell ref="AM79:AN79"/>
    <mergeCell ref="AO79:AP79"/>
    <mergeCell ref="G78:H78"/>
    <mergeCell ref="I78:J78"/>
    <mergeCell ref="K78:L78"/>
    <mergeCell ref="C84:D84"/>
    <mergeCell ref="E84:F84"/>
    <mergeCell ref="G84:Q84"/>
    <mergeCell ref="AM84:AN84"/>
    <mergeCell ref="AO84:AP84"/>
    <mergeCell ref="G83:H83"/>
    <mergeCell ref="I83:J83"/>
    <mergeCell ref="K83:L83"/>
    <mergeCell ref="W81:X81"/>
    <mergeCell ref="C82:D82"/>
    <mergeCell ref="E82:F82"/>
    <mergeCell ref="G82:H82"/>
    <mergeCell ref="I82:J82"/>
    <mergeCell ref="K82:L82"/>
    <mergeCell ref="O82:P82"/>
    <mergeCell ref="W82:X82"/>
    <mergeCell ref="C77:D77"/>
    <mergeCell ref="E77:F77"/>
    <mergeCell ref="G77:H77"/>
    <mergeCell ref="I77:J77"/>
    <mergeCell ref="K77:L77"/>
    <mergeCell ref="O77:P77"/>
    <mergeCell ref="W75:X75"/>
    <mergeCell ref="C76:D76"/>
    <mergeCell ref="E76:F76"/>
    <mergeCell ref="G76:H76"/>
    <mergeCell ref="I76:J76"/>
    <mergeCell ref="K76:L76"/>
    <mergeCell ref="O76:P76"/>
    <mergeCell ref="C75:D75"/>
    <mergeCell ref="E75:F75"/>
    <mergeCell ref="G75:H75"/>
    <mergeCell ref="I75:J75"/>
    <mergeCell ref="K75:L75"/>
    <mergeCell ref="O75:P75"/>
    <mergeCell ref="W69:X69"/>
    <mergeCell ref="G69:H69"/>
    <mergeCell ref="I69:J69"/>
    <mergeCell ref="K69:L69"/>
    <mergeCell ref="O69:P69"/>
    <mergeCell ref="C74:D74"/>
    <mergeCell ref="E74:F74"/>
    <mergeCell ref="G74:H74"/>
    <mergeCell ref="I74:J74"/>
    <mergeCell ref="K74:L74"/>
    <mergeCell ref="O74:P74"/>
    <mergeCell ref="W72:X72"/>
    <mergeCell ref="C73:D73"/>
    <mergeCell ref="E73:F73"/>
    <mergeCell ref="G73:H73"/>
    <mergeCell ref="I73:J73"/>
    <mergeCell ref="K73:L73"/>
    <mergeCell ref="O73:P73"/>
    <mergeCell ref="C72:D72"/>
    <mergeCell ref="E72:F72"/>
    <mergeCell ref="G72:H72"/>
    <mergeCell ref="I72:J72"/>
    <mergeCell ref="K72:L72"/>
    <mergeCell ref="O72:P72"/>
    <mergeCell ref="G67:H67"/>
    <mergeCell ref="I67:J67"/>
    <mergeCell ref="K67:L67"/>
    <mergeCell ref="O67:P67"/>
    <mergeCell ref="O65:P65"/>
    <mergeCell ref="G66:H66"/>
    <mergeCell ref="I66:J66"/>
    <mergeCell ref="K66:L66"/>
    <mergeCell ref="O66:P66"/>
    <mergeCell ref="C68:D68"/>
    <mergeCell ref="C69:D69"/>
    <mergeCell ref="C71:D71"/>
    <mergeCell ref="E71:F71"/>
    <mergeCell ref="G71:H71"/>
    <mergeCell ref="I71:J71"/>
    <mergeCell ref="K71:L71"/>
    <mergeCell ref="O71:P71"/>
    <mergeCell ref="C70:D70"/>
    <mergeCell ref="E70:F70"/>
    <mergeCell ref="G70:Q70"/>
    <mergeCell ref="AM70:AN70"/>
    <mergeCell ref="AO70:AP70"/>
    <mergeCell ref="G65:H65"/>
    <mergeCell ref="I65:J65"/>
    <mergeCell ref="K65:L65"/>
    <mergeCell ref="C64:D64"/>
    <mergeCell ref="E64:F64"/>
    <mergeCell ref="G64:H64"/>
    <mergeCell ref="I64:J64"/>
    <mergeCell ref="K64:L64"/>
    <mergeCell ref="O64:P64"/>
    <mergeCell ref="O62:P62"/>
    <mergeCell ref="W62:X62"/>
    <mergeCell ref="C63:D63"/>
    <mergeCell ref="E63:F63"/>
    <mergeCell ref="G63:H63"/>
    <mergeCell ref="I63:J63"/>
    <mergeCell ref="K63:L63"/>
    <mergeCell ref="O63:P63"/>
    <mergeCell ref="E65:F65"/>
    <mergeCell ref="E66:F66"/>
    <mergeCell ref="E67:F67"/>
    <mergeCell ref="E68:F68"/>
    <mergeCell ref="E69:F69"/>
    <mergeCell ref="C65:D65"/>
    <mergeCell ref="C66:D66"/>
    <mergeCell ref="C67:D67"/>
    <mergeCell ref="W67:X67"/>
    <mergeCell ref="G68:H68"/>
    <mergeCell ref="I68:J68"/>
    <mergeCell ref="K68:L68"/>
    <mergeCell ref="O68:P68"/>
    <mergeCell ref="AO61:AP61"/>
    <mergeCell ref="C62:D62"/>
    <mergeCell ref="E62:F62"/>
    <mergeCell ref="G62:H62"/>
    <mergeCell ref="I62:J62"/>
    <mergeCell ref="K62:L62"/>
    <mergeCell ref="C60:D60"/>
    <mergeCell ref="E60:F60"/>
    <mergeCell ref="G60:H60"/>
    <mergeCell ref="I60:J60"/>
    <mergeCell ref="K60:L60"/>
    <mergeCell ref="O60:P60"/>
    <mergeCell ref="O57:P57"/>
    <mergeCell ref="C59:D59"/>
    <mergeCell ref="E59:F59"/>
    <mergeCell ref="G59:H59"/>
    <mergeCell ref="I59:J59"/>
    <mergeCell ref="K59:L59"/>
    <mergeCell ref="O59:P59"/>
    <mergeCell ref="C58:D58"/>
    <mergeCell ref="E58:F58"/>
    <mergeCell ref="G58:Q58"/>
    <mergeCell ref="AM58:AN58"/>
    <mergeCell ref="AO58:AP58"/>
    <mergeCell ref="G57:H57"/>
    <mergeCell ref="I57:J57"/>
    <mergeCell ref="K57:L57"/>
    <mergeCell ref="C55:D55"/>
    <mergeCell ref="E55:F55"/>
    <mergeCell ref="G55:H55"/>
    <mergeCell ref="I55:J55"/>
    <mergeCell ref="K55:L55"/>
    <mergeCell ref="O55:P55"/>
    <mergeCell ref="O53:P53"/>
    <mergeCell ref="C54:D54"/>
    <mergeCell ref="E54:F54"/>
    <mergeCell ref="G54:H54"/>
    <mergeCell ref="I54:J54"/>
    <mergeCell ref="K54:L54"/>
    <mergeCell ref="O54:P54"/>
    <mergeCell ref="C61:D61"/>
    <mergeCell ref="E61:F61"/>
    <mergeCell ref="G61:Q61"/>
    <mergeCell ref="AM61:AN61"/>
    <mergeCell ref="AM52:AN52"/>
    <mergeCell ref="AO52:AP52"/>
    <mergeCell ref="C53:D53"/>
    <mergeCell ref="E53:F53"/>
    <mergeCell ref="G53:H53"/>
    <mergeCell ref="I53:J53"/>
    <mergeCell ref="K53:L53"/>
    <mergeCell ref="AM46:AN46"/>
    <mergeCell ref="C51:D51"/>
    <mergeCell ref="E51:F51"/>
    <mergeCell ref="G51:H51"/>
    <mergeCell ref="I51:J51"/>
    <mergeCell ref="K51:L51"/>
    <mergeCell ref="O51:P51"/>
    <mergeCell ref="C50:D50"/>
    <mergeCell ref="E50:F50"/>
    <mergeCell ref="G50:H50"/>
    <mergeCell ref="I50:J50"/>
    <mergeCell ref="K50:L50"/>
    <mergeCell ref="O50:P50"/>
    <mergeCell ref="C49:D49"/>
    <mergeCell ref="E49:F49"/>
    <mergeCell ref="G49:H49"/>
    <mergeCell ref="I49:J49"/>
    <mergeCell ref="K49:L49"/>
    <mergeCell ref="O49:P49"/>
    <mergeCell ref="AO46:AP46"/>
    <mergeCell ref="C44:D44"/>
    <mergeCell ref="E44:F44"/>
    <mergeCell ref="G44:H44"/>
    <mergeCell ref="I44:J44"/>
    <mergeCell ref="K44:L44"/>
    <mergeCell ref="O44:P44"/>
    <mergeCell ref="C43:D43"/>
    <mergeCell ref="E43:F43"/>
    <mergeCell ref="G43:H43"/>
    <mergeCell ref="I43:J43"/>
    <mergeCell ref="K43:L43"/>
    <mergeCell ref="O43:P43"/>
    <mergeCell ref="C48:D48"/>
    <mergeCell ref="E48:F48"/>
    <mergeCell ref="G48:H48"/>
    <mergeCell ref="I48:J48"/>
    <mergeCell ref="K48:L48"/>
    <mergeCell ref="O48:P48"/>
    <mergeCell ref="O45:P45"/>
    <mergeCell ref="C47:D47"/>
    <mergeCell ref="E47:F47"/>
    <mergeCell ref="G47:H47"/>
    <mergeCell ref="I47:J47"/>
    <mergeCell ref="K47:L47"/>
    <mergeCell ref="O47:P47"/>
    <mergeCell ref="C46:D46"/>
    <mergeCell ref="E46:F46"/>
    <mergeCell ref="G46:Q46"/>
    <mergeCell ref="C42:D42"/>
    <mergeCell ref="E42:F42"/>
    <mergeCell ref="G42:H42"/>
    <mergeCell ref="I42:J42"/>
    <mergeCell ref="K42:L42"/>
    <mergeCell ref="O42:P42"/>
    <mergeCell ref="C41:D41"/>
    <mergeCell ref="E41:F41"/>
    <mergeCell ref="G41:H41"/>
    <mergeCell ref="I41:J41"/>
    <mergeCell ref="K41:L41"/>
    <mergeCell ref="O41:P41"/>
    <mergeCell ref="C40:D40"/>
    <mergeCell ref="E40:F40"/>
    <mergeCell ref="G40:H40"/>
    <mergeCell ref="I40:J40"/>
    <mergeCell ref="K40:L40"/>
    <mergeCell ref="O40:P40"/>
    <mergeCell ref="O38:P38"/>
    <mergeCell ref="C39:D39"/>
    <mergeCell ref="E39:F39"/>
    <mergeCell ref="G39:H39"/>
    <mergeCell ref="I39:J39"/>
    <mergeCell ref="K39:L39"/>
    <mergeCell ref="O39:P39"/>
    <mergeCell ref="C37:D37"/>
    <mergeCell ref="E37:F37"/>
    <mergeCell ref="G37:Q37"/>
    <mergeCell ref="AM37:AN37"/>
    <mergeCell ref="AO37:AP37"/>
    <mergeCell ref="C38:D38"/>
    <mergeCell ref="E38:F38"/>
    <mergeCell ref="G38:H38"/>
    <mergeCell ref="I38:J38"/>
    <mergeCell ref="K38:L38"/>
    <mergeCell ref="C36:D36"/>
    <mergeCell ref="E36:F36"/>
    <mergeCell ref="G36:H36"/>
    <mergeCell ref="I36:J36"/>
    <mergeCell ref="K36:L36"/>
    <mergeCell ref="O36:P36"/>
    <mergeCell ref="C35:D35"/>
    <mergeCell ref="E35:F35"/>
    <mergeCell ref="G35:H35"/>
    <mergeCell ref="I35:J35"/>
    <mergeCell ref="K35:L35"/>
    <mergeCell ref="O35:P35"/>
    <mergeCell ref="C34:D34"/>
    <mergeCell ref="E34:F34"/>
    <mergeCell ref="G34:H34"/>
    <mergeCell ref="I34:J34"/>
    <mergeCell ref="K34:L34"/>
    <mergeCell ref="O34:P34"/>
    <mergeCell ref="C33:D33"/>
    <mergeCell ref="E33:F33"/>
    <mergeCell ref="G33:H33"/>
    <mergeCell ref="I33:J33"/>
    <mergeCell ref="K33:L33"/>
    <mergeCell ref="O33:P33"/>
    <mergeCell ref="O31:P31"/>
    <mergeCell ref="C32:D32"/>
    <mergeCell ref="E32:F32"/>
    <mergeCell ref="G32:H32"/>
    <mergeCell ref="I32:J32"/>
    <mergeCell ref="K32:L32"/>
    <mergeCell ref="O32:P32"/>
    <mergeCell ref="C30:D30"/>
    <mergeCell ref="E30:F30"/>
    <mergeCell ref="G30:Q30"/>
    <mergeCell ref="AM30:AN30"/>
    <mergeCell ref="K26:L26"/>
    <mergeCell ref="O26:P26"/>
    <mergeCell ref="O23:P23"/>
    <mergeCell ref="C25:D25"/>
    <mergeCell ref="E25:F25"/>
    <mergeCell ref="G25:H25"/>
    <mergeCell ref="I25:J25"/>
    <mergeCell ref="K25:L25"/>
    <mergeCell ref="O25:P25"/>
    <mergeCell ref="C24:D24"/>
    <mergeCell ref="E24:F24"/>
    <mergeCell ref="G24:Q24"/>
    <mergeCell ref="AO30:AP30"/>
    <mergeCell ref="C31:D31"/>
    <mergeCell ref="E31:F31"/>
    <mergeCell ref="G31:H31"/>
    <mergeCell ref="I31:J31"/>
    <mergeCell ref="K31:L31"/>
    <mergeCell ref="C29:D29"/>
    <mergeCell ref="E29:F29"/>
    <mergeCell ref="G29:H29"/>
    <mergeCell ref="I29:J29"/>
    <mergeCell ref="K29:L29"/>
    <mergeCell ref="O29:P29"/>
    <mergeCell ref="C28:D28"/>
    <mergeCell ref="E28:F28"/>
    <mergeCell ref="G28:H28"/>
    <mergeCell ref="I28:J28"/>
    <mergeCell ref="K28:L28"/>
    <mergeCell ref="O28:P28"/>
    <mergeCell ref="AM24:AN24"/>
    <mergeCell ref="AO24:AP24"/>
    <mergeCell ref="I23:J23"/>
    <mergeCell ref="K23:L23"/>
    <mergeCell ref="O21:P21"/>
    <mergeCell ref="C22:D22"/>
    <mergeCell ref="E22:F22"/>
    <mergeCell ref="G22:H22"/>
    <mergeCell ref="I22:J22"/>
    <mergeCell ref="K22:L22"/>
    <mergeCell ref="O22:P22"/>
    <mergeCell ref="C23:D23"/>
    <mergeCell ref="E23:F23"/>
    <mergeCell ref="C20:D20"/>
    <mergeCell ref="E20:F20"/>
    <mergeCell ref="G20:Q20"/>
    <mergeCell ref="AM20:AN20"/>
    <mergeCell ref="AO20:AP20"/>
    <mergeCell ref="C21:D21"/>
    <mergeCell ref="E21:F21"/>
    <mergeCell ref="G21:H21"/>
    <mergeCell ref="I21:J21"/>
    <mergeCell ref="K21:L21"/>
    <mergeCell ref="CA15:CB15"/>
    <mergeCell ref="B16:CB16"/>
    <mergeCell ref="C17:D17"/>
    <mergeCell ref="E17:F17"/>
    <mergeCell ref="G17:H17"/>
    <mergeCell ref="I17:J17"/>
    <mergeCell ref="K17:L17"/>
    <mergeCell ref="BU15:BV15"/>
    <mergeCell ref="BW15:BX15"/>
    <mergeCell ref="BY15:BZ15"/>
    <mergeCell ref="BI15:BJ15"/>
    <mergeCell ref="BK15:BL15"/>
    <mergeCell ref="BM15:BN15"/>
    <mergeCell ref="BO15:BP15"/>
    <mergeCell ref="BQ15:BR15"/>
    <mergeCell ref="BS15:BT15"/>
    <mergeCell ref="AW15:AX15"/>
    <mergeCell ref="BA15:BB15"/>
    <mergeCell ref="AE15:AF15"/>
    <mergeCell ref="AG15:AH15"/>
    <mergeCell ref="AI15:AJ15"/>
    <mergeCell ref="AK15:AL15"/>
    <mergeCell ref="AM15:AN15"/>
    <mergeCell ref="AO15:AP15"/>
    <mergeCell ref="AA15:AB15"/>
    <mergeCell ref="AC15:AD15"/>
    <mergeCell ref="A15:B15"/>
    <mergeCell ref="W14:X14"/>
    <mergeCell ref="Y14:Z14"/>
    <mergeCell ref="AA14:AB14"/>
    <mergeCell ref="AC14:AD14"/>
    <mergeCell ref="BC15:BD15"/>
    <mergeCell ref="BE15:BF15"/>
    <mergeCell ref="BG15:BH15"/>
    <mergeCell ref="AQ15:AR15"/>
    <mergeCell ref="AS15:AT15"/>
    <mergeCell ref="AU15:AV15"/>
    <mergeCell ref="AE14:AF14"/>
    <mergeCell ref="AY15:AZ15"/>
    <mergeCell ref="C19:D19"/>
    <mergeCell ref="E19:F19"/>
    <mergeCell ref="G19:H19"/>
    <mergeCell ref="I19:J19"/>
    <mergeCell ref="K19:L19"/>
    <mergeCell ref="O19:P19"/>
    <mergeCell ref="O17:P17"/>
    <mergeCell ref="C18:D18"/>
    <mergeCell ref="E18:F18"/>
    <mergeCell ref="G18:H18"/>
    <mergeCell ref="I18:J18"/>
    <mergeCell ref="K18:L18"/>
    <mergeCell ref="O18:P18"/>
    <mergeCell ref="R15:S15"/>
    <mergeCell ref="T15:U15"/>
    <mergeCell ref="W15:X15"/>
    <mergeCell ref="Y15:Z15"/>
    <mergeCell ref="C15:D15"/>
    <mergeCell ref="E15:F15"/>
    <mergeCell ref="G15:H15"/>
    <mergeCell ref="BO14:BP14"/>
    <mergeCell ref="BQ14:BR14"/>
    <mergeCell ref="BS14:BT14"/>
    <mergeCell ref="BC14:BD14"/>
    <mergeCell ref="BE14:BF14"/>
    <mergeCell ref="BG14:BH14"/>
    <mergeCell ref="AQ14:AR14"/>
    <mergeCell ref="AS14:AT14"/>
    <mergeCell ref="AU14:AV14"/>
    <mergeCell ref="AW14:AX14"/>
    <mergeCell ref="AY14:AZ14"/>
    <mergeCell ref="BA14:BB14"/>
    <mergeCell ref="AG14:AH14"/>
    <mergeCell ref="AI14:AJ14"/>
    <mergeCell ref="AK14:AL14"/>
    <mergeCell ref="AM14:AN14"/>
    <mergeCell ref="AO14:AP14"/>
    <mergeCell ref="BU13:BZ13"/>
    <mergeCell ref="CA13:CB13"/>
    <mergeCell ref="A14:B14"/>
    <mergeCell ref="C14:D14"/>
    <mergeCell ref="E14:F14"/>
    <mergeCell ref="G14:H14"/>
    <mergeCell ref="I14:J14"/>
    <mergeCell ref="K14:Q14"/>
    <mergeCell ref="AQ13:AV13"/>
    <mergeCell ref="AW13:BB13"/>
    <mergeCell ref="BC13:BH13"/>
    <mergeCell ref="BI13:BN13"/>
    <mergeCell ref="BO13:BT13"/>
    <mergeCell ref="R13:S13"/>
    <mergeCell ref="T13:U13"/>
    <mergeCell ref="V13:X13"/>
    <mergeCell ref="Y13:AD13"/>
    <mergeCell ref="AE13:AJ13"/>
    <mergeCell ref="AK13:AP13"/>
    <mergeCell ref="A13:B13"/>
    <mergeCell ref="C13:D13"/>
    <mergeCell ref="E13:F13"/>
    <mergeCell ref="G13:H13"/>
    <mergeCell ref="I13:J13"/>
    <mergeCell ref="K13:Q13"/>
    <mergeCell ref="CA14:CB14"/>
    <mergeCell ref="BU14:BV14"/>
    <mergeCell ref="BW14:BX14"/>
    <mergeCell ref="BY14:BZ14"/>
    <mergeCell ref="BI14:BJ14"/>
    <mergeCell ref="BK14:BL14"/>
    <mergeCell ref="BM14:BN14"/>
    <mergeCell ref="A12:B12"/>
    <mergeCell ref="C12:D12"/>
    <mergeCell ref="E12:F12"/>
    <mergeCell ref="G12:X12"/>
    <mergeCell ref="Y12:BZ12"/>
    <mergeCell ref="CA12:CB12"/>
    <mergeCell ref="B10:D10"/>
    <mergeCell ref="K10:M10"/>
    <mergeCell ref="N10:Q10"/>
    <mergeCell ref="R10:U10"/>
    <mergeCell ref="B9:D9"/>
    <mergeCell ref="B8:D8"/>
    <mergeCell ref="K8:M8"/>
    <mergeCell ref="N8:Q8"/>
    <mergeCell ref="R8:U8"/>
    <mergeCell ref="Y10:AA10"/>
    <mergeCell ref="E8:F8"/>
    <mergeCell ref="E9:F9"/>
    <mergeCell ref="E10:F10"/>
    <mergeCell ref="R6:U6"/>
    <mergeCell ref="K5:M5"/>
    <mergeCell ref="N5:Q5"/>
    <mergeCell ref="R5:U5"/>
    <mergeCell ref="K4:M4"/>
    <mergeCell ref="N4:Q4"/>
    <mergeCell ref="R4:U4"/>
    <mergeCell ref="K3:M3"/>
    <mergeCell ref="N3:Q3"/>
    <mergeCell ref="R3:U3"/>
    <mergeCell ref="K2:M2"/>
    <mergeCell ref="N2:Q2"/>
    <mergeCell ref="R2:U2"/>
    <mergeCell ref="K1:M1"/>
    <mergeCell ref="N1:U1"/>
    <mergeCell ref="C78:D78"/>
    <mergeCell ref="E78:F78"/>
    <mergeCell ref="R14:S14"/>
    <mergeCell ref="T14:U14"/>
    <mergeCell ref="I15:J15"/>
    <mergeCell ref="K15:Q15"/>
    <mergeCell ref="C27:D27"/>
    <mergeCell ref="E27:F27"/>
    <mergeCell ref="G27:H27"/>
    <mergeCell ref="I27:J27"/>
    <mergeCell ref="K27:L27"/>
    <mergeCell ref="O27:P27"/>
    <mergeCell ref="C26:D26"/>
    <mergeCell ref="E26:F26"/>
    <mergeCell ref="G26:H26"/>
    <mergeCell ref="I26:J26"/>
    <mergeCell ref="G23:H23"/>
    <mergeCell ref="C81:D81"/>
    <mergeCell ref="E81:F81"/>
    <mergeCell ref="C89:D89"/>
    <mergeCell ref="E89:F89"/>
    <mergeCell ref="C101:D101"/>
    <mergeCell ref="E101:F101"/>
    <mergeCell ref="C87:D87"/>
    <mergeCell ref="E87:F87"/>
    <mergeCell ref="C154:D154"/>
    <mergeCell ref="C155:D155"/>
    <mergeCell ref="G155:Q155"/>
    <mergeCell ref="E155:F155"/>
    <mergeCell ref="E159:F159"/>
    <mergeCell ref="C159:D159"/>
    <mergeCell ref="C134:D134"/>
    <mergeCell ref="E134:F134"/>
    <mergeCell ref="C45:D45"/>
    <mergeCell ref="E45:F45"/>
    <mergeCell ref="C57:D57"/>
    <mergeCell ref="E57:F57"/>
    <mergeCell ref="G45:H45"/>
    <mergeCell ref="I45:J45"/>
    <mergeCell ref="K45:L45"/>
    <mergeCell ref="C52:D52"/>
    <mergeCell ref="E52:F52"/>
    <mergeCell ref="G52:Q52"/>
    <mergeCell ref="C56:D56"/>
    <mergeCell ref="E56:F56"/>
    <mergeCell ref="G56:H56"/>
    <mergeCell ref="I56:J56"/>
    <mergeCell ref="K56:L56"/>
    <mergeCell ref="O56:P56"/>
  </mergeCells>
  <phoneticPr fontId="113"/>
  <pageMargins left="0.19685039370078741" right="0.19685039370078741" top="0.78740157480314965" bottom="0.59055118110236227" header="0.19685039370078741" footer="0.19685039370078741"/>
  <pageSetup paperSize="9" orientation="landscape" verticalDpi="300" r:id="rId1"/>
  <headerFooter alignWithMargins="0">
    <oddHeader>&amp;R&amp;"Arial,太字"&amp;8 &amp;U4.2.3  Detailed Survey Plan (Bridge)</oddHeader>
    <oddFooter>&amp;R&amp;"Arial,太字"&amp;8&amp;P/&amp;N</oddFooter>
  </headerFooter>
  <rowBreaks count="2" manualBreakCount="2">
    <brk id="70" max="97" man="1"/>
    <brk id="138" max="97" man="1"/>
  </rowBreaks>
  <ignoredErrors>
    <ignoredError sqref="AL202 AW201:BB201 AN202 AP202 AR202 AT202 AV202:BB202 BD201:BH201 BD202 BF202 BH202 BJ201:BO201 BJ202 BL202 BN202:BO202 BI188 BI183:BI186 BI181 BI179 BI177 BI166:BI167 BI161:BI164 BI158:BI159 BI156 BI154 BI152 BI150 BI147:BI148 BI145 BI143 BI133 BI130:BI131 BI127:BI128 BI122:BI125 BI119:BI120 BI116:BI117 BI111:BI114 BI107:BI109 BI105 BI101:BI103 BI98:BI99 BI96 BI89:BI94 BI85:BI87 BI80:BI83 BI71:BI78 BI62:BI69 BI59:BI60 BI53:BI57 BI47:BI51 BI38:BI45 BI31:BI36 BI25:BI29 BI21:BI23 AZ138 BB138 AX138 BZ37:CB37 BX37 BV37 BZ30:CB30 BX30 BV30 BZ24:CB24 BX24 BV24 BZ20:CB20 BX20 BV20 BV31:CB31 BV27:CB27 BV25:CB25 BV22:CB22 BV21:CB21 BO20:BO138 BT138:CB138 BR138 BP138 BP137:CB137 BP136:CB136 BJ136:BN136 BP135:CB135 BT134:CB134 BR134 BP134 BP133:CB133 BT132:CB132 BR132 BP132 BP131:CB131 BP130:CB130 BJ130:BN130 BT129:CB129 BR129 BP129 BP128:CB128 BP127:CB127 BJ127:BN127 BT126:CB126 BR126 BP126 BP125:CB125 BP124:CB124 BJ124:BN124 BP123:CB123 BP122:CB122 BJ122:BN122 BT121:CB121 BR121 BP121 BP120:CB120 BP119:CB119 BJ119:BN119 BT118:CB118 BR118 BP118 BP117:CB117 BP116:CB116 BT115:CB115 BR115 BP115 BP114:CB114 BP113:CB113 BP112:CB112 BP111:CB111 BT110:CB110 BR110 BP110 BP109:CB109 BP108:CB108 BJ108:BN108 BP107:CB107 BT106:CB106 BR106 BP106 BP105:CB105 BT104:CB104 BR104 BP104 BP103:CB103 BP102:CB102 BP101:CB101 BT100:CB100 BR100 BP100 BP99:CB99 BP98:CB98 BT97:CB97 BR97 BP97 BP96:CB96 BT95:CB95 BR95 BP95 BP94:CB94 BP93:CB93 BP92:CB92 BJ92:BN92 BP91:CB91 BP90:CB90 BP89:CB89 BT88:CB88 BR88 BP88 BP87:CB87 BP86:CB86 BJ86:BN86 BP85:CB85 BT84:CB84 BR84 BP84 BP83:CB83 BP82:CB82 BP81:CB81 BP80:CB80 BT79:CB79 BR79 BP79 BP78:CB78 BP77:CB77 BP76:CB76 BJ76:BN76 BP75:CB75 BJ75:BN75 BP74:CB74 BP73:CB73 BP72:CB72 BP71:CB71 BT70:CB70 BR70 BP70 BP69:CB69 BP68:CB68 BP67:CB67 BP66:CB66 BP65:CB65 BP64:CB64 BP63:CB63 BP62:CB62 BT61:CB61 BR61 BP61 BP60:CB60 BP59:CB59 BT58:CB58 BR58 BP58 BP57:CB57 BP56:CB56 BP55:CB55 BP54:CB54 BP53:CB53 BT52:CB52 BR52 BP51:CB51 BP50:CB50 BQ49:CB49 BP48:CB48 BP47:CB47 BT46:CB46 BR46 BP45:CB45 BP44:CB44 BQ43:CB43 BP42:CB42 BP41:CB41 BQ40:CB40 BP39:CB39 BP38:CB38 BT37 BR37 BP36:CB36 BP35:CB35 BQ34:CB34 BP33:CB33 BJ33:BN33 BP32:CB32 BQ31:BT31 BT30 BR30 BP30 BP29:CB29 BP28:CB28 BP27:BT27 BJ27:BN27 BP26:CB26 BP25:BT25 BT24 BR24 BP24 BP23:CB23 BP22:BT22 BJ22:BN22 BP21:BT21 BT20 BR20 BP20 BI17:BI19 BN138 BL138 BJ138 BN134 BL134 BJ134 BN132 BL132 BJ132 BN129 BL129 BJ129 BN126 BL126 BJ126 BN121 BL121 BJ121 BN118 BL118 BJ118 BN115 BL115 BJ115 BJ114:BN114 BJ113:BN113 BD113:BH113 BN110 BL110 BJ110 BN106 BL106 BJ106 BN104 BL104 BJ104 BJ103:BN103 BN100 BL100 BJ100 BN97 BL97 BJ97 BN95 BL95 BJ95 BJ94:BN94 BN88 BL88 BJ88 BN84 BL84 BJ84 BJ82:BN82 BN79 BL79 BJ79 BJ74:BN74 BJ73:BN73 BD73:BH73 BN70 BL70 BJ70 BJ68:BN68 BJ67:BN67 BD67:BH67 BJ66:BN66 BD66:BH66 BJ65:BN65 BD65:BH65 BN61 BL61 BJ61 BN58 BL58 BJ58 BJ57:BN57 BJ56:BN56 BD56:BH56 BJ55:BN55 BD55:BH55 BN52 BL52 BJ52 BJ50:BN50 BJ49:BN49 BD49:BH49 BN46 BL46 BJ46 BJ44:BN44 BJ42:BN42 BJ40:BN40 BN37 BL37 BJ37 BJ36:BN36 BN30 BL30 BJ30 BJ29:BN29 BN24 BL24 BJ24 BN20 BL20 BJ20 BI140:BI141 BN168:BO168 BL168 BJ168 BN165:BO165 BL165 BJ165 BJ164:BO164 BN160:BO160 BL160 BJ160 BN157:BO157 BL157 BJ157 BN155:BO155 BL155 BJ155 BN153:BO153 BL153 BJ153 BN151:BO151 BL151 BJ151 BN149:BO149 BL149 BJ149 BN146:BO146 BL146 BJ146 BN144:BO144 BL144 BJ144 BN142:BO142 BL142 BJ142 BI175 BN189:BO189 BL189 BJ189 BN187:BO187 BL187 BJ187 BN182:BO182 BL182 BJ182 BN180:BO180 BL180 BJ180 BN178:BO178 BL178 BJ178 BN176:BO176 BL176 BJ176 BN174:BO174 BL174 BJ174 BN200:BO200 BL200 BJ200 BJ190:BO190 BJ188:BO188 BJ184:BO186 BJ183:BO183 BJ181:BO181 BJ179:BO179 BJ177:BO177 BJ175:BO175 BJ169:BO169 BJ167:BO167 BJ166:BO166 BD166:BH166 BJ163:BO163 BJ162:BO162 BJ161:BO161 BJ159:BO159 BJ158:BO158 BJ156:BO156 BJ154:BO154 BJ152:BO152 BJ150:BO150 BJ148:BO148 BJ147:BO147 BJ145:BO145 BJ143:BO143 BJ137:BN137 BJ135:BN135 BJ133:BN133 BJ131:BN131 BJ128:BN128 BJ125:BN125 BJ123:BN123 BJ120:BN120 BJ117:BN117 BJ116:BN116 BD116:BH116 BJ112:BN112 BJ111:BN111 BD111:BH111 BJ109:BN109 BJ107:BN107 BJ105:BN105 BJ102:BN102 BJ101:BN101 BD101:BH101 BJ99:BN99 BJ98:BN98 BJ96:BN96 BJ91:BN91 BJ93:BN93 BJ90:BN90 BJ89:BN89 BD89:BH89 BJ87:BN87 BJ85:BN85 BD85:BH85 BJ83:BN83 BJ81:BN81 BJ80:BN80 BD80:BH80 BJ78:BN78 BJ77:BN77 BJ72:BN72 BJ71:BN71 BD71:BH71 BJ69:BN69 BJ64:BN64 BJ63:BN63 BJ62:BN62 BD62:BH62 BJ60:BN60 BJ59:BN59 BD59:BH59 BJ54:BN54 BJ53:BN53 BD53:BH53 BJ51:BN51 BJ48:BN48 BJ47:BN47 BD47:BH47 BJ41:BN41 BJ43:BN43 BJ45:BN45 BJ39:BN39 BJ38:BN38 BD38:BH38 BJ35:BN35 BJ34:BN34 BJ31:BN31 BJ28:BN28 BJ25:BN25 BJ23:BN23 BJ21:BN21 BD21:BH21 BC17:BC134 BH138 BF138 BD138 BH134 BF134 BD134 BH132 BF132 BD132 BH129 BF129 BD129 BH126 BF126 BD126 BH121 BF121 BD121 BH118 BF118 BD118 BH115 BF115 BD115 BH110 BF110 BD110 BH106 BF106 BD106 BH104 BF104 BD104 BH100 BF100 BD100 BH97 BF97 BD97 BH95 BF95 BD95 BD91:BH91 BH88 BF88 BD88 BH84 BF84 BD84 BH79 BF79 BD79 BD78:BH78 BH70 BF70 BD70 BD69:BH69 BH61 BF61 BD61 BH58 BF58 BD58 BH52 BF52 BD52 BH46 BF46 BD46 BD44:BH44 BD41:BH41 BH37 BF37 BD37 BD35:BH35 BC142:BC149 BC150:BC168 BH168 BF168 BD168 BH165 BF165 BD165 BD164:BH164 BD163:BH163 AR163:BB163 BH160 BF160 BD160 BH157 BF157 BD157 BH155 BF155 BD155 BH153 BF153 BD153 BH151 BF151 BD151 BH149 BF149 BD149 BH146 BF146 BD146 BH144 BF144 BD144 BH142 BF142 BD142 BC174:BC189 BH189 BF189 BD189 BH187 BF187 BD187 BH182 BF182 BD182 BH180 BF180 BD180 BH178 BF178 BD178 BH176 BF176 BD176 BH174 BF174 BD174 BH200 BF200 BD200 BD190:BI190 BD188:BH188 BD184:BH186 BD183:BH183 AW183:BB183 BD181:BH181 BD179:BH179 BD177:BH177 BD175:BH175 BD169:BH169 BD167:BH167 BD162:BH162 BD161:BH161 AW161:BB161 BD159:BH159 BD158:BH158 AW158:BB158 BD156:BH156 BD154:BH154 BD152:BH152 BD150:BH150 BD148:BH148 BD147:BH147 AW147:BB147 BD145:BH145 BD143:BH143 BD136:BH137 BD135:BH135 AW135:BB135 BD133:BH133 BD130:BH131 BD127:BH128 BD124:BH125 BD122:BH123 AW122:BB123 BD119:BH120 BD117:BH117 BD114:BH114 BD112:BH112 BD108:BH109 BD107:BH107 AW107:BB107 BD105:BH105 BD103:BH103 BD102:BH102 AW101:BB102 BD99:BH99 BD98:BH98 AW98:BB98 BD96:BH96 BD94:BH94 BD92:BH93 AR92:BB93 BD90:BH90 BD86:BH87 BD83:BH83 BD82:BH82 BD81:BH81 AW80:BB81 BD75:BH77 BD74:BH74 BD72:BH72 BD64:BH64 BD68:BH68 BD63:BH63 BD60:BH60 BD57:BH57 BD54:BH54 BD51:BH51 BD50:BH50 BD48:BH48 AW47:BB48 BD43:BH43 BD42:BH42 BD45:BH45 BD40:BH40 BD39:BH39 AW38:BB39 BD36:BH36 BD33:BH34 BJ32:BN32 AW31:BB32 BH30 BF30 BD30 BD29:BH29 BD27:BH28 BJ26:BN26 BH24 BF24 BD24 BD22:BH23 BH20 BF20 BD20 BB126 AZ126 AX126 BB115 AZ115 AX115 BB110 AZ110 AX110 BB104 AZ104 AX104 BB100 AZ100 AX100 BB97 AZ97 AX97 BB95 AZ95 AX95 BB88 AZ88 AX88 BB84 AZ84 AX84 BB79 AZ79 AX79 BB70 AZ70 AX70 BB58 AZ58 AX58 BB52 AZ52 AX52 BB46 AZ46 AX46 BB37 AZ37 AX37 BB30 AZ30 AX30 BB24 AZ24 AX24 BB20 AZ20 AX20 AX64:BB64 AR64:AV64 AX51:BB51 AV200:BC200 AT200 AR200 AQ177:AQ190 AV189:BB189 AT189 AV187:BB187 AT187 AV182:BB182 AT182 AR182 AV180:BB180 AT180 AR180 AO178 AM178 AK178 AQ176 AO176 AM176 AK176 AK177:AP177 AQ174 AO174 AM174 AK174 AK175:AQ175 AL174 AN174 AP174 AL176 AN176 AP176 AL178 AN178 AP178 AV178:BB178 AT178 AR178 AV176:BB176 AT176 AR176 AV174:BB174 AT174 AR174 AV168:BB168 AT168 AR168 AV165:BB165 AT165 AR165 AQ155:AQ157 AV160:BB160 AT160 AQ142:AQ147 AR156:AV156 AR154:AV154 AR152:AV152 AR151 AR153 AR155 AR157 AT151 AV151 AT153 AV153 AT155 AV155 AT157 AV157 AW157:BB157 AW155:BB155 AW153:BB153 AW151:BB151 AV149:BB149 AT149 AR149 AV146:BB146 AT146 AR146 AV144:BB144 AT144 AR144 AV142:BB142 AT142 AR142 AV138 AT138 AR138 AV134:BB134 AT134 AV132:BB132 AT132 AV129:BB129 AT129 AR129 AV126 AT126 AR126 AV121:BB121 AT121 AR121 AV118:BB118 AT118 AR118 AW116:BB117 AV115 AT115 AR115 AW113:BB114 AV110 AT110 AR110 AV106:BB106 AT106 AR106 AW105:BB105 AV104 AT104 AR104 AV100 AT100 AR100 AV97 AT97 AR97 AW96:BB96 AV95 AT95 AR95 AR94:BB94 AV88 AT88 AR88 AV84 AT84 AR84 AW83:BB83 AV79 AT79 AR79 AR78:BB78 AR75:BB77 AW71:BB72 AV70 AT70 AR70 AR69:BB69 AR65:BB68 AW62:BB63 AV61:BB61 AT61 AR61 AW59:BB60 AV58 AT58 AR58 AV52 AT52 AR52 AR51:AV51 AW49:BB50 AV46 AT46 AR46 AR44:BB44 AR43:BB43 AL43:AP43 AR42:BB42 AL42:AP42 AR45:BB45 AR41:BB41 AW40:BB40 AL38:AP40 AV37 AT37 AR37 AR36:BB36 AW35:BB35 AW33:BB34 AQ20:AQ24 AV30 AT30 AR30 AR29:BB29 AR27:BB28 AW25:BB26 AV24 AT24 AR24 AW21:BB23 AV20 AT20 AR20 AP200:AQ200 AN200 AK200:AL200 AP189 AN189 AW190:BC190 AL188:AP188 AL187 AN187 AP187 AL189 AR189 Y189:AK189 AW188:BB188 Y188:AJ188 AR187 AW184:BB186 AK180 AP182 AN182 AL182 Y182:AK182 AP180 AN180 AL180 AW181:BB181 Y181:AK181 Y183:AJ186 AR179:BB179 Y179:AK179 Y180:AJ180 AR177:BB177 Y177:AJ177 Y178:AJ178 AR175:BB175 Y175:AJ175 Y176:AJ176 AW169:BB169 AP168:AQ168 AN168 AL168 Y168:AK168 AW166:BB167 Y166:AJ167 AP165:AQ165 AN165 AL165 AR164:BB164 AW162:BB162 Y161:AJ162 AO160 AM160 AK160 AO157 AM157 AK157 AK156 AK158:AP159 AL156:AP156 AL157 AN157 AP157 AL160 AN160 AP160 AQ160:AR160 Y160:AJ160 AW159:BB159 Y158:AJ159 Y157:AJ157 AK155 AO153 AM153 AK153 AK154:AP154 AO151 AM151 AK151 AK152:AP152 AL151 AN151 AP151 AL153 AN153 AP153 AL155 AN155 AP155 AW156:BB156 Y156:AJ156 Y163:AJ164 AW154:BB154 Y154:AJ154 Y155:AJ155 AW152:BB152 Y152:AJ152 Y151:AJ151 AW150:BB150 Y150:AJ150 AJ146 AP149 AN149 AL149 Y149:AK149 AW148:BB148 Y147:AJ148 AP146 AN146 AK146:AL146 Y146:AH146 AW145:BB145 Y145:AK145 AP144 AN144 AL144 Y144:AK144 AW143:BB143 Y143:AJ143 AP142 AN142 AL142 AP138 AN138 AW136:BB137 AK134 AO132 AM132 AK132 AK133:AP133 AL132 AN132 AP132 AL134 AN134 AP134 AQ134:AR134 AW133:BB133 AQ132:AR132 AW130:BB131 AP129:AQ129 AN129 AK129:AL129 AW127:BB128 AP126:AQ126 AN126 AK126:AL126 AW124:BB125 AP121:AQ121 AN121 AK121:AL121 AW119:BB120 AP118:AQ118 AN118 AK118:AL118 AL116:AP117 AP115:AQ115 AN115 AK115:AL115 AL113:AP114 AW111:BB112 AK110:AQ110 AW108:BB109 AP106:AQ106 AN106 AK106:AL106 AL105:AP105 AP104 AN104 AK104:AL104 AW103:BB103 AP100:AQ100 AN100 AK100:AL100 AW99:BB99 AP97:AQ97 AN97 AK97:AL97 AL96:AP96 AP95:AQ95 AN95 AK95:AL95 AL94:AP94 AR91:BB91 AW89:BB90 AP88:AQ88 AN88 AK88:AL88 AW85:BB87 AP84:AQ84 AN84 AK84:AL84 AL83:AP83 AW82:BB82 AP79:AQ79 AN79 AK79:AL79 AL78:AP78 AL75:AP77 AR73:BB74 AP70:AQ70 AN70 AK70:AL70 AL69:AP69 AL64:AP68 AL62:AP63 AP61:AQ61 AN61 AK61:AL61 AL59:AP60 AP58:AQ58 AN58 AK58:AL58 AK52 AW55:BB57 AP52:AQ52 AN52 AW53:BB54 AK46 AM51:AP51 AM47:AP50 AP46:AQ46 AN46 AM45:AP45 AL44:AP44 AL41:AP41 AP37:AQ37 AN37 AK37:AL37 AL36:AP36 AL35:AP35 AL31:AP34 AP30:AQ30 AN30 AK30:AL30 AL29:AP29 AL27:AP28 AL25:AP26 AP24 AN24 AK24:AL24 AL21:AP23 AK20:AP20 Z187:AK187 Y190:AK190 Z165:AK165 Y169:AJ169 Z142:AK142 Y153:AJ153 Y174:AJ174 AL138 AQ149:AQ154 A1:CB8 A139:CB139 A138:AK138 AM138 A175:X175 A174:X174 A154:X154 A153:X153 A152:X152 A142:Y142 AM142 A170:CB173 A169:X169 AK169:AV169 A168:X168 A165:Y165 AM165 A191:CB199 A190:X190 AL190:AP190 A189:X189 A187:Y187 AM187 A38:AK40 A20:AJ20 A21:AK23 AR21:AV23 A24:AJ24 AM24 AO24 A25:AK26 AQ25:AV26 A27:AK28 AQ27:AQ28 A29:AK29 AQ29 A30:AJ30 AM30 AO30 AS30 A31:AK34 AQ31:AV32 A35:AK35 AQ35:AV35 A36:AK36 AQ36 A37:AJ37 AM37 AO37 AS37 A43:AK43 A41:AK41 AQ41 A52:AJ52 A44:AK44 AQ44 A45:AL45 AQ45 A46:AJ46 AO46 AS46 A47:AL50 AQ47:AV48 A51:AL51 AQ51 AL46:AM46 A71:AV72 A53:AV54 AO52 AS52 A55:AV57 AL52:AM52 A58:AJ58 AM58 AO58 AS58 A59:AK60 AQ59:AV60 A61:AJ61 AM61 AO61 AS61 A62:AK63 AQ62:AV63 A64:AK68 AQ64 A69:AK69 AQ69 A70:AJ70 AM70 AO70 AS70 A80:AV81 A73:AQ74 A75:AK77 AQ75:AQ77 A78:AK78 AQ78 A79:AJ79 AM79 AO79 AS79 A92:AQ93 A82:AV82 A83:AK83 AQ83:AV83 A84:AJ84 AM84 AO84 AS84 A85:AV87 A88:AJ88 AM88 AO88 AS88 A89:AV90 A91:AQ91 A98:AV98 A94:AK94 AQ94 A95:AJ95 AM95 AO95 AS95 A96:AK96 AQ96:AV96 A97:AJ97 AM97 AO97 AS97 A101:AV102 A99:AV99 A100:AJ100 AM100 AO100 AS100 A107:AV107 A103:AV103 A104:AJ104 AM104 AO104 AQ104 A105:AK105 AQ105:AV105 A106:AJ106 AM106 AO106 AS106 A122:AV123 A108:AV109 A110:AJ110 AS110 A111:AV112 A113:AK114 AQ113:AV114 A115:AJ115 AM115 AO115 AS115 A116:AK117 AQ116:AV117 A118:AJ118 AM118 AO118 AS118 A119:AV120 A121:AJ121 AM121 AO121 AS121 A135:AV135 A124:AV125 A126:AJ126 AM126 AO126 AS126 A127:AV128 A129:AJ129 AM129 AO129 AS129 A130:AV131 A132:AJ132 AS132 A133:AJ133 A134:AJ134 AS134 AO134 AM134 AQ133:AV133 A136:AV137 BC136:BC137 AO138 AQ138 AO142 A143:X143 AK143:AP143 A144:X144 AM144 AO144 A145:X145 AL145:AP145 A146:X146 AI146 AM146 AO146 A147:X148 AK147:AP147 AK148:AV148 A149:X149 AM149 AO149 A150:X150 AK150:AP150 A151:X151 A161:X162 A155:X155 A163:X164 AK163:AQ163 A156:X156 AO155 AM155 A157:X157 A158:X159 AQ158:AV158 AQ159:AV159 A160:X160 AS160 AK161:AV161 AK162:AV162 AK164:AQ164 AO165 AS165 A166:X167 AK166:AV167 AM168 AO168 AS168 BC169 A177:X177 A176:X176 A179:X179 A178:X178 A182:X182 A180:X180 AL179:AP179 A183:X186 AK183:AP183 A181:X181 AL181:AP181 AM180 AO180 AM182 AO182 AK184:AP186 AS187 A188:X188 AK188 AM189 AS189 AO187 AR188:AV188 BP190:CB190 AO189 A200:AJ200 AM200 AO200 AS200 AS20 AU20 AW20 AS24 AU24 AW24 BD25:BH25 AU30 AW30 AQ33:AV34 AU37 AW37 AQ38:AV39 AQ40:AV40 A42:AK42 AQ42 AQ43 AU46 AW46 AQ49:AV50 AW51 AU52 AW52 AU58 AW58 AU61 AQ65:AQ68 AU70 AW70 AU79 AW79 AU84 AW84 AU88 AW88 AU95 AW95 AU97 AW97 AU100 AW100 AS104 AU104 AW104 AU106 AU110 AW110 AU115 AW115 AU118 AU121 AU126 AW126 AU129 AU132 AU134 AS138 AU138 AW138 AS142 AU142 AS144 AU144 AS146 AU146 AS149 AU149 AU157 AU155 AU153 AU151 AS157 AS155 AS153 AS151 AR143:AV143 AR145:AV145 AR147:AV147 AR150:AV150 AU160 AU165 AU168 AS174 AU174 AS176 AU176 AS178 AU178 AS180 AU180 AS182 AU182 AU187 AU189 AR190:AV190 AR183:AV183 AR181:AV181 AR184:AV186 AU200 BE200 AW64 AY20 BA20 AY24 BA24 AY30 BA30 AY37 BA37 AY46 BA46 AY52 BA52 AY58 BA58 AY70 BA70 AY79 BA79 AY84 BA84 AY88 BA88 AY95 BA95 AY97 BA97 AY100 BA100 AY104 BA104 AY110 BA110 AY115 BA115 AY126 BA126 BE20 BG20 BI20 BE24 BG24 BI24 BD26:BH26 BE30 BG30 BI30 BD31:BH31 BD32:BH32 BC135 BI135 BI136 BI169 BG200 BI200 BE174 BG174 BI174 BE176 BG176 BI176 BE178 BG178 BI178 BE180 BG180 BI180 BE182 BG182 BI182 BE187 BG187 BI187 BE189 BG189 BI189 BE142 BG142 BI142 BE144 BG144 BI144 BE146 BG146 BI146 BE149 BG149 BI149 BE151 BG151 BI151 BE153 BG153 BI153 BE155 BG155 BI155 BE157 BG157 BI157 BE160 BG160 BI160 BE165 BG165 BI165 BE168 BG168 BI168 BE37 BG37 BI37 BE46 BG46 BI46 BE52 BG52 BI52 BE58 BG58 BI58 BE61 BG61 BI61 BE70 BG70 BI70 BE79 BG79 BI79 BE84 BG84 BI84 BE88 BG88 BI88 BE95 BG95 BI95 BE97 BG97 BI97 BE100 BG100 BI100 BE104 BG104 BI104 BE106 BG106 BI106 BE110 BG110 BI110 BE115 BG115 BI115 BE118 BG118 BI118 BE121 BG121 BI121 BE126 BG126 BI126 BE129 BG129 BI129 BE132 BG132 BI132 BE134 BG134 BI134 BE138 BG138 BI138 A17:BB19 BD17:BH19 BI137 BP143:CB143 BP145:CB145 BP147:CB147 BP148:CB148 BP150:CB150 BP152:CB152 BP154:CB154 BP156:CB156 BP158:CB158 BP159:CB159 BP161:CB161 BP162:CB162 BP163:CB163 BP166:CB166 BP167:CB167 BP169:CB169 BP175:CB175 BP177:CB177 BP179:CB179 BP181:CB181 BP183:CB183 BP184:CB186 BP188:CB188 BK200 BM200 BP200:CB200 BK174 BM174 BP174:CB174 BK176 BM176 BP176:CB176 BK178 BM178 BP178:CB178 BK180 BP180:CB180 BK182 BM182 BP182:CB182 BK187 BM187 BP187:CB187 BK189 BM189 BP189:CB189 BK142 BM142 BP142:CB142 BK144 BM144 BP144:CB144 BK146 BM146 BP146:CB146 BK149 BM149 BP149:CB149 BK151 BM151 BP151:CB151 BK153 BM153 BP153:CB153 BK155 BM155 BP155:CB155 BK157 BM157 BP157:CB157 BK160 BM160 BP160:CB160 BP164:CB164 BK165 BM165 BP165:CB165 BK168 BM168 BP168:CB168 A140:BH141 BJ140:CB141 BK20 BM20 BK24 BM24 BK30 BM30 BK37 BM37 BK46 BM46 BK52 BM52 BK58 BM58 BK61 BM61 BK70 BM70 BK79 BM79 BK84 BM84 BK88 BM88 BK95 BM95 BK97 BK100 BM100 BK104 BM104 BK106 BM106 BK110 BM110 BK115 BM115 BK118 BM118 BK121 BM121 BK126 BM126 BK129 BM129 BK132 BM132 BK134 BM134 BK138 BM138 BJ17:CB19 BQ20 BS20 BU20 BU21 BU22 BQ24 BS24 BU24 BU25 BU27 BQ30 BS30 BU30 BU31 BQ37 BS37 BU37 BQ46 BS46 BQ52 BS52 BQ58 BS58 BQ61 BS61 BQ70 BS70 BQ79 BS79 BQ84 BS84 BQ88 BS88 BQ95 BS95 BQ97 BS97 BQ100 BS100 BQ104 BS104 BQ106 BS106 BQ110 BS110 BQ115 BS115 BQ118 BS118 BQ121 BS121 BQ126 BS126 BQ129 BS129 BQ132 BS132 BQ134 BS134 BQ138 BS138 BW20 BY20 BW24 BY24 BW30 BY30 BW37 BY37 AY138 BC138 BA138 A10:CB16 A9:BL9 BN9:CB9" formula="1"/>
  </ignoredErrors>
</worksheet>
</file>

<file path=xl/worksheets/sheet10.xml><?xml version="1.0" encoding="utf-8"?>
<worksheet xmlns="http://schemas.openxmlformats.org/spreadsheetml/2006/main" xmlns:r="http://schemas.openxmlformats.org/officeDocument/2006/relationships">
  <sheetPr>
    <tabColor indexed="12"/>
  </sheetPr>
  <dimension ref="A1:BQ72"/>
  <sheetViews>
    <sheetView view="pageBreakPreview" zoomScale="110" zoomScaleNormal="125" zoomScaleSheetLayoutView="110" workbookViewId="0">
      <selection activeCell="BO29" sqref="BO29:BR54"/>
    </sheetView>
  </sheetViews>
  <sheetFormatPr defaultRowHeight="7.5"/>
  <cols>
    <col min="1" max="1" width="0.375" style="251" customWidth="1"/>
    <col min="2" max="2" width="5.625" style="252" customWidth="1"/>
    <col min="3" max="3" width="5.625" style="123" customWidth="1"/>
    <col min="4" max="4" width="0.375" style="123" customWidth="1"/>
    <col min="5" max="5" width="5.625" style="253" customWidth="1"/>
    <col min="6" max="6" width="0.375" style="253" customWidth="1"/>
    <col min="7" max="7" width="5.625" style="126" customWidth="1"/>
    <col min="8" max="8" width="0.375" style="126" customWidth="1"/>
    <col min="9" max="9" width="5.625" style="254" customWidth="1"/>
    <col min="10" max="10" width="0.375" style="254" customWidth="1"/>
    <col min="11" max="11" width="4.125" style="170" customWidth="1"/>
    <col min="12" max="12" width="0.375" style="170" customWidth="1"/>
    <col min="13" max="13" width="4.375" style="255" customWidth="1"/>
    <col min="14" max="14" width="0.375" style="255" customWidth="1"/>
    <col min="15" max="15" width="4.375" style="255" customWidth="1"/>
    <col min="16" max="16" width="0.375" style="127" customWidth="1"/>
    <col min="17" max="17" width="4.125" style="170" customWidth="1"/>
    <col min="18" max="18" width="0.375" style="171" customWidth="1"/>
    <col min="19" max="19" width="4.375" style="256" customWidth="1"/>
    <col min="20" max="20" width="0.375" style="256" customWidth="1"/>
    <col min="21" max="21" width="4.375" style="255" customWidth="1"/>
    <col min="22" max="22" width="0.375" style="127" customWidth="1"/>
    <col min="23" max="23" width="4.125" style="257" customWidth="1"/>
    <col min="24" max="24" width="0.375" style="127" customWidth="1"/>
    <col min="25" max="25" width="4.375" style="256" customWidth="1"/>
    <col min="26" max="26" width="0.375" style="256" customWidth="1"/>
    <col min="27" max="27" width="4.375" style="255" customWidth="1"/>
    <col min="28" max="28" width="0.375" style="127" customWidth="1"/>
    <col min="29" max="29" width="4.125" style="257" customWidth="1"/>
    <col min="30" max="30" width="0.375" style="127" customWidth="1"/>
    <col min="31" max="31" width="4.375" style="256" customWidth="1"/>
    <col min="32" max="32" width="0.375" style="171" customWidth="1"/>
    <col min="33" max="33" width="4.375" style="255" customWidth="1"/>
    <col min="34" max="34" width="0.375" style="127" customWidth="1"/>
    <col min="35" max="35" width="4.125" style="170" customWidth="1"/>
    <col min="36" max="36" width="0.375" style="171" customWidth="1"/>
    <col min="37" max="37" width="4.375" style="255" customWidth="1"/>
    <col min="38" max="38" width="0.375" style="127" customWidth="1"/>
    <col min="39" max="39" width="4.375" style="255" customWidth="1"/>
    <col min="40" max="40" width="0.375" style="127" customWidth="1"/>
    <col min="41" max="41" width="0.375" style="171" customWidth="1"/>
    <col min="42" max="42" width="46.125" style="170" customWidth="1"/>
    <col min="43" max="16384" width="9" style="121"/>
  </cols>
  <sheetData>
    <row r="1" spans="1:69" s="230" customFormat="1" ht="7.5" customHeight="1">
      <c r="A1" s="2619" t="s">
        <v>32</v>
      </c>
      <c r="B1" s="2620"/>
      <c r="C1" s="2620"/>
      <c r="D1" s="2620"/>
      <c r="E1" s="2620"/>
      <c r="F1" s="2621"/>
      <c r="G1" s="2619" t="s">
        <v>383</v>
      </c>
      <c r="H1" s="2621"/>
      <c r="I1" s="2619" t="s">
        <v>384</v>
      </c>
      <c r="J1" s="2621"/>
      <c r="K1" s="225"/>
      <c r="L1" s="243"/>
      <c r="M1" s="227"/>
      <c r="N1" s="228"/>
      <c r="O1" s="227"/>
      <c r="P1" s="229"/>
      <c r="Q1" s="225"/>
      <c r="R1" s="226"/>
      <c r="S1" s="227"/>
      <c r="T1" s="228"/>
      <c r="U1" s="227"/>
      <c r="V1" s="229"/>
      <c r="W1" s="225"/>
      <c r="X1" s="226"/>
      <c r="Y1" s="227"/>
      <c r="Z1" s="228"/>
      <c r="AA1" s="227"/>
      <c r="AB1" s="229"/>
      <c r="AC1" s="225"/>
      <c r="AD1" s="226"/>
      <c r="AE1" s="227"/>
      <c r="AF1" s="228"/>
      <c r="AG1" s="227"/>
      <c r="AH1" s="229"/>
      <c r="AI1" s="225"/>
      <c r="AJ1" s="226"/>
      <c r="AK1" s="227"/>
      <c r="AL1" s="228"/>
      <c r="AM1" s="227"/>
      <c r="AN1" s="229"/>
      <c r="AO1" s="225"/>
      <c r="AP1" s="226"/>
      <c r="AQ1" s="227"/>
      <c r="AR1" s="228"/>
      <c r="AS1" s="227"/>
      <c r="AT1" s="229"/>
      <c r="AU1" s="225"/>
      <c r="AV1" s="226"/>
      <c r="AW1" s="227"/>
      <c r="AX1" s="228"/>
      <c r="AY1" s="227"/>
      <c r="AZ1" s="229"/>
      <c r="BA1" s="225"/>
      <c r="BB1" s="226"/>
      <c r="BC1" s="227"/>
      <c r="BD1" s="228"/>
      <c r="BE1" s="227"/>
      <c r="BF1" s="229"/>
      <c r="BG1" s="225"/>
      <c r="BH1" s="226"/>
      <c r="BI1" s="227"/>
      <c r="BJ1" s="228"/>
      <c r="BK1" s="227"/>
      <c r="BL1" s="229"/>
      <c r="BM1" s="225"/>
      <c r="BN1" s="226"/>
      <c r="BO1" s="227"/>
      <c r="BP1" s="228"/>
      <c r="BQ1" s="227"/>
    </row>
    <row r="2" spans="1:69" s="230" customFormat="1" ht="7.5" customHeight="1">
      <c r="A2" s="244"/>
      <c r="B2" s="2771" t="s">
        <v>127</v>
      </c>
      <c r="C2" s="2772"/>
      <c r="D2" s="235"/>
      <c r="E2" s="2773" t="s">
        <v>211</v>
      </c>
      <c r="F2" s="2774"/>
      <c r="G2" s="245">
        <v>1</v>
      </c>
      <c r="H2" s="246"/>
      <c r="I2" s="245">
        <v>1</v>
      </c>
      <c r="J2" s="246"/>
      <c r="K2" s="225"/>
      <c r="L2" s="243"/>
      <c r="M2" s="227"/>
      <c r="N2" s="228"/>
      <c r="O2" s="227"/>
      <c r="P2" s="229"/>
      <c r="Q2" s="225"/>
      <c r="R2" s="226"/>
      <c r="S2" s="227"/>
      <c r="T2" s="228"/>
      <c r="U2" s="227"/>
      <c r="V2" s="229"/>
      <c r="W2" s="225"/>
      <c r="X2" s="226"/>
      <c r="Y2" s="227"/>
      <c r="Z2" s="228"/>
      <c r="AA2" s="227"/>
      <c r="AB2" s="229"/>
      <c r="AC2" s="225"/>
      <c r="AD2" s="226"/>
      <c r="AE2" s="227"/>
      <c r="AF2" s="228"/>
      <c r="AG2" s="227"/>
      <c r="AH2" s="229"/>
      <c r="AI2" s="225"/>
      <c r="AJ2" s="226"/>
      <c r="AK2" s="227"/>
      <c r="AL2" s="228"/>
      <c r="AM2" s="227"/>
      <c r="AN2" s="229"/>
      <c r="AO2" s="225"/>
      <c r="AP2" s="226"/>
      <c r="AQ2" s="227"/>
      <c r="AR2" s="228"/>
      <c r="AS2" s="227"/>
      <c r="AT2" s="229"/>
      <c r="AU2" s="225"/>
      <c r="AV2" s="226"/>
      <c r="AW2" s="227"/>
      <c r="AX2" s="228"/>
      <c r="AY2" s="227"/>
      <c r="AZ2" s="229"/>
      <c r="BA2" s="225"/>
      <c r="BB2" s="226"/>
      <c r="BC2" s="227"/>
      <c r="BD2" s="228"/>
      <c r="BE2" s="227"/>
      <c r="BF2" s="229"/>
      <c r="BG2" s="225"/>
      <c r="BH2" s="226"/>
      <c r="BI2" s="227"/>
      <c r="BJ2" s="228"/>
      <c r="BK2" s="227"/>
      <c r="BL2" s="229"/>
      <c r="BM2" s="225"/>
      <c r="BN2" s="226"/>
      <c r="BO2" s="227"/>
      <c r="BP2" s="228"/>
      <c r="BQ2" s="227"/>
    </row>
    <row r="3" spans="1:69" s="230" customFormat="1" ht="7.5" customHeight="1">
      <c r="A3" s="232"/>
      <c r="B3" s="2614"/>
      <c r="C3" s="2613"/>
      <c r="D3" s="247"/>
      <c r="E3" s="2775" t="s">
        <v>129</v>
      </c>
      <c r="F3" s="2776"/>
      <c r="G3" s="248">
        <v>15</v>
      </c>
      <c r="H3" s="249"/>
      <c r="I3" s="248">
        <v>15</v>
      </c>
      <c r="J3" s="249"/>
      <c r="K3" s="225"/>
      <c r="L3" s="243"/>
      <c r="M3" s="227"/>
      <c r="N3" s="228"/>
      <c r="O3" s="227"/>
      <c r="P3" s="229"/>
      <c r="Q3" s="225"/>
      <c r="R3" s="226"/>
      <c r="S3" s="227"/>
      <c r="T3" s="228"/>
      <c r="U3" s="227"/>
      <c r="V3" s="229"/>
      <c r="W3" s="225"/>
      <c r="X3" s="226"/>
      <c r="Y3" s="227"/>
      <c r="Z3" s="228"/>
      <c r="AA3" s="227"/>
      <c r="AB3" s="229"/>
      <c r="AC3" s="225"/>
      <c r="AD3" s="226"/>
      <c r="AE3" s="227"/>
      <c r="AF3" s="228"/>
      <c r="AG3" s="227"/>
      <c r="AH3" s="229"/>
      <c r="AI3" s="225"/>
      <c r="AJ3" s="226"/>
      <c r="AK3" s="227"/>
      <c r="AL3" s="228"/>
      <c r="AM3" s="227"/>
      <c r="AN3" s="229"/>
      <c r="AO3" s="225"/>
      <c r="AP3" s="226"/>
      <c r="AQ3" s="227"/>
      <c r="AR3" s="228"/>
      <c r="AS3" s="227"/>
      <c r="AT3" s="229"/>
      <c r="AU3" s="225"/>
      <c r="AV3" s="226"/>
      <c r="AW3" s="227"/>
      <c r="AX3" s="228"/>
      <c r="AY3" s="227"/>
      <c r="AZ3" s="229"/>
      <c r="BA3" s="225"/>
      <c r="BB3" s="226"/>
      <c r="BC3" s="227"/>
      <c r="BD3" s="228"/>
      <c r="BE3" s="227"/>
      <c r="BF3" s="229"/>
      <c r="BG3" s="225"/>
      <c r="BH3" s="226"/>
      <c r="BI3" s="227"/>
      <c r="BJ3" s="228"/>
      <c r="BK3" s="227"/>
      <c r="BL3" s="229"/>
      <c r="BM3" s="225"/>
      <c r="BN3" s="226"/>
      <c r="BO3" s="227"/>
      <c r="BP3" s="228"/>
      <c r="BQ3" s="227"/>
    </row>
    <row r="4" spans="1:69" s="230" customFormat="1" ht="7.5" customHeight="1">
      <c r="A4" s="233"/>
      <c r="B4" s="2624" t="s">
        <v>50</v>
      </c>
      <c r="C4" s="2625"/>
      <c r="D4" s="250"/>
      <c r="E4" s="2620"/>
      <c r="F4" s="2621"/>
      <c r="G4" s="2778">
        <v>2</v>
      </c>
      <c r="H4" s="2778"/>
      <c r="I4" s="2778"/>
      <c r="J4" s="2778"/>
      <c r="K4" s="225"/>
      <c r="L4" s="243"/>
      <c r="M4" s="227"/>
      <c r="N4" s="228"/>
      <c r="O4" s="227"/>
      <c r="P4" s="229"/>
      <c r="Q4" s="225"/>
      <c r="R4" s="226"/>
      <c r="S4" s="227"/>
      <c r="T4" s="228"/>
      <c r="U4" s="227"/>
      <c r="V4" s="229"/>
      <c r="W4" s="225"/>
      <c r="X4" s="226"/>
      <c r="Y4" s="227"/>
      <c r="Z4" s="228"/>
      <c r="AA4" s="227"/>
      <c r="AB4" s="229"/>
      <c r="AC4" s="225"/>
      <c r="AD4" s="226"/>
      <c r="AE4" s="227"/>
      <c r="AF4" s="228"/>
      <c r="AG4" s="227"/>
      <c r="AH4" s="229"/>
      <c r="AI4" s="225"/>
      <c r="AJ4" s="226"/>
      <c r="AK4" s="227"/>
      <c r="AL4" s="228"/>
      <c r="AM4" s="227"/>
      <c r="AN4" s="229"/>
      <c r="AO4" s="225"/>
      <c r="AP4" s="226"/>
      <c r="AQ4" s="227"/>
      <c r="AR4" s="228"/>
      <c r="AS4" s="227"/>
      <c r="AT4" s="229"/>
      <c r="AU4" s="225"/>
      <c r="AV4" s="226"/>
      <c r="AW4" s="227"/>
      <c r="AX4" s="228"/>
      <c r="AY4" s="227"/>
      <c r="AZ4" s="229"/>
      <c r="BA4" s="225"/>
      <c r="BB4" s="226"/>
      <c r="BC4" s="227"/>
      <c r="BD4" s="228"/>
      <c r="BE4" s="227"/>
      <c r="BF4" s="229"/>
      <c r="BG4" s="225"/>
      <c r="BH4" s="226"/>
      <c r="BI4" s="227"/>
      <c r="BJ4" s="228"/>
      <c r="BK4" s="227"/>
      <c r="BL4" s="229"/>
      <c r="BM4" s="225"/>
      <c r="BN4" s="226"/>
      <c r="BO4" s="227"/>
      <c r="BP4" s="228"/>
      <c r="BQ4" s="227"/>
    </row>
    <row r="5" spans="1:69" s="230" customFormat="1" ht="7.5" customHeight="1">
      <c r="A5" s="233"/>
      <c r="B5" s="2624" t="s">
        <v>58</v>
      </c>
      <c r="C5" s="2625"/>
      <c r="D5" s="250"/>
      <c r="E5" s="2620"/>
      <c r="F5" s="2621"/>
      <c r="G5" s="2778">
        <v>2</v>
      </c>
      <c r="H5" s="2778"/>
      <c r="I5" s="2778"/>
      <c r="J5" s="2778"/>
      <c r="K5" s="225"/>
      <c r="L5" s="243"/>
      <c r="M5" s="227"/>
      <c r="N5" s="228"/>
      <c r="O5" s="227"/>
      <c r="P5" s="229"/>
      <c r="Q5" s="225"/>
      <c r="R5" s="226"/>
      <c r="S5" s="227"/>
      <c r="T5" s="228"/>
      <c r="U5" s="227"/>
      <c r="V5" s="229"/>
      <c r="W5" s="225"/>
      <c r="X5" s="226"/>
      <c r="Y5" s="227"/>
      <c r="Z5" s="228"/>
      <c r="AA5" s="227"/>
      <c r="AB5" s="229"/>
      <c r="AC5" s="225"/>
      <c r="AD5" s="226"/>
      <c r="AE5" s="227"/>
      <c r="AF5" s="228"/>
      <c r="AG5" s="227"/>
      <c r="AH5" s="229"/>
      <c r="AI5" s="225"/>
      <c r="AJ5" s="226"/>
      <c r="AK5" s="227"/>
      <c r="AL5" s="228"/>
      <c r="AM5" s="227"/>
      <c r="AN5" s="229"/>
      <c r="AO5" s="225"/>
      <c r="AP5" s="226"/>
      <c r="AQ5" s="227"/>
      <c r="AR5" s="228"/>
      <c r="AS5" s="227"/>
      <c r="AT5" s="229"/>
      <c r="AU5" s="225"/>
      <c r="AV5" s="226"/>
      <c r="AW5" s="227"/>
      <c r="AX5" s="228"/>
      <c r="AY5" s="227"/>
      <c r="AZ5" s="229"/>
      <c r="BA5" s="225"/>
      <c r="BB5" s="226"/>
      <c r="BC5" s="227"/>
      <c r="BD5" s="228"/>
      <c r="BE5" s="227"/>
      <c r="BF5" s="229"/>
      <c r="BG5" s="225"/>
      <c r="BH5" s="226"/>
      <c r="BI5" s="227"/>
      <c r="BJ5" s="228"/>
      <c r="BK5" s="227"/>
      <c r="BL5" s="229"/>
      <c r="BM5" s="225"/>
      <c r="BN5" s="226"/>
      <c r="BO5" s="227"/>
      <c r="BP5" s="228"/>
      <c r="BQ5" s="227"/>
    </row>
    <row r="6" spans="1:69" s="230" customFormat="1" ht="7.5" customHeight="1">
      <c r="A6" s="234"/>
      <c r="B6" s="2624" t="s">
        <v>52</v>
      </c>
      <c r="C6" s="2625"/>
      <c r="D6" s="239"/>
      <c r="E6" s="2620"/>
      <c r="F6" s="2621"/>
      <c r="G6" s="2777">
        <v>0.25</v>
      </c>
      <c r="H6" s="2777"/>
      <c r="I6" s="2777"/>
      <c r="J6" s="2777"/>
      <c r="K6" s="225"/>
      <c r="L6" s="243"/>
      <c r="M6" s="227"/>
      <c r="N6" s="228"/>
      <c r="O6" s="227"/>
      <c r="P6" s="229"/>
      <c r="Q6" s="225"/>
      <c r="R6" s="226"/>
      <c r="S6" s="227"/>
      <c r="T6" s="228"/>
      <c r="U6" s="227"/>
      <c r="V6" s="229"/>
      <c r="W6" s="225"/>
      <c r="X6" s="226"/>
      <c r="Y6" s="227"/>
      <c r="Z6" s="228"/>
      <c r="AA6" s="227"/>
      <c r="AB6" s="229"/>
      <c r="AC6" s="225"/>
      <c r="AD6" s="226"/>
      <c r="AE6" s="227"/>
      <c r="AF6" s="228"/>
      <c r="AG6" s="227"/>
      <c r="AH6" s="229"/>
      <c r="AI6" s="225"/>
      <c r="AJ6" s="226"/>
      <c r="AK6" s="227"/>
      <c r="AL6" s="228"/>
      <c r="AM6" s="227"/>
      <c r="AN6" s="229"/>
      <c r="AO6" s="225"/>
      <c r="AP6" s="226"/>
      <c r="AQ6" s="227"/>
      <c r="AR6" s="228"/>
      <c r="AS6" s="227"/>
      <c r="AT6" s="229"/>
      <c r="AU6" s="225"/>
      <c r="AV6" s="226"/>
      <c r="AW6" s="227"/>
      <c r="AX6" s="228"/>
      <c r="AY6" s="227"/>
      <c r="AZ6" s="229"/>
      <c r="BA6" s="225"/>
      <c r="BB6" s="226"/>
      <c r="BC6" s="227"/>
      <c r="BD6" s="228"/>
      <c r="BE6" s="227"/>
      <c r="BF6" s="229"/>
      <c r="BG6" s="225"/>
      <c r="BH6" s="226"/>
      <c r="BI6" s="227"/>
      <c r="BJ6" s="228"/>
      <c r="BK6" s="227"/>
      <c r="BL6" s="229"/>
      <c r="BM6" s="225"/>
      <c r="BN6" s="226"/>
      <c r="BO6" s="227"/>
      <c r="BP6" s="228"/>
      <c r="BQ6" s="227"/>
    </row>
    <row r="7" spans="1:69" s="230" customFormat="1" ht="7.5" customHeight="1">
      <c r="A7" s="233"/>
      <c r="B7" s="2624" t="s">
        <v>53</v>
      </c>
      <c r="C7" s="2625"/>
      <c r="D7" s="250"/>
      <c r="E7" s="2620"/>
      <c r="F7" s="2621"/>
      <c r="G7" s="2777">
        <v>0.25</v>
      </c>
      <c r="H7" s="2777"/>
      <c r="I7" s="2777"/>
      <c r="J7" s="2777"/>
      <c r="K7" s="225"/>
      <c r="L7" s="243"/>
      <c r="M7" s="227"/>
      <c r="N7" s="228"/>
      <c r="O7" s="227"/>
      <c r="P7" s="229"/>
      <c r="Q7" s="225"/>
      <c r="R7" s="226"/>
      <c r="S7" s="227"/>
      <c r="T7" s="228"/>
      <c r="U7" s="227"/>
      <c r="V7" s="229"/>
      <c r="W7" s="225"/>
      <c r="X7" s="226"/>
      <c r="Y7" s="227"/>
      <c r="Z7" s="228"/>
      <c r="AA7" s="227"/>
      <c r="AB7" s="229"/>
      <c r="AC7" s="225"/>
      <c r="AD7" s="226"/>
      <c r="AE7" s="227"/>
      <c r="AF7" s="228"/>
      <c r="AG7" s="227"/>
      <c r="AH7" s="229"/>
      <c r="AI7" s="225"/>
      <c r="AJ7" s="226"/>
      <c r="AK7" s="227"/>
      <c r="AL7" s="228"/>
      <c r="AM7" s="227"/>
      <c r="AN7" s="229"/>
      <c r="AO7" s="225"/>
      <c r="AP7" s="226"/>
      <c r="AQ7" s="227"/>
      <c r="AR7" s="228"/>
      <c r="AS7" s="227"/>
      <c r="AT7" s="229"/>
      <c r="AU7" s="225"/>
      <c r="AV7" s="226"/>
      <c r="AW7" s="227"/>
      <c r="AX7" s="228"/>
      <c r="AY7" s="227"/>
      <c r="AZ7" s="229"/>
      <c r="BA7" s="225"/>
      <c r="BB7" s="226"/>
      <c r="BC7" s="227"/>
      <c r="BD7" s="228"/>
      <c r="BE7" s="227"/>
      <c r="BF7" s="229"/>
      <c r="BG7" s="225"/>
      <c r="BH7" s="226"/>
      <c r="BI7" s="227"/>
      <c r="BJ7" s="228"/>
      <c r="BK7" s="227"/>
      <c r="BL7" s="229"/>
      <c r="BM7" s="225"/>
      <c r="BN7" s="226"/>
      <c r="BO7" s="227"/>
      <c r="BP7" s="228"/>
      <c r="BQ7" s="227"/>
    </row>
    <row r="8" spans="1:69" ht="7.5" customHeight="1"/>
    <row r="9" spans="1:69" s="126" customFormat="1" ht="7.5" customHeight="1">
      <c r="A9" s="2454" t="s">
        <v>81</v>
      </c>
      <c r="B9" s="2455"/>
      <c r="C9" s="2352" t="s">
        <v>113</v>
      </c>
      <c r="D9" s="2353"/>
      <c r="E9" s="2454" t="s">
        <v>130</v>
      </c>
      <c r="F9" s="2455"/>
      <c r="G9" s="2352" t="s">
        <v>21</v>
      </c>
      <c r="H9" s="2353"/>
      <c r="I9" s="2352" t="s">
        <v>201</v>
      </c>
      <c r="J9" s="2353"/>
      <c r="K9" s="2443" t="s">
        <v>132</v>
      </c>
      <c r="L9" s="2444"/>
      <c r="M9" s="2444"/>
      <c r="N9" s="2444"/>
      <c r="O9" s="2444"/>
      <c r="P9" s="2444"/>
      <c r="Q9" s="2444"/>
      <c r="R9" s="2444"/>
      <c r="S9" s="2444"/>
      <c r="T9" s="2444"/>
      <c r="U9" s="2444"/>
      <c r="V9" s="2444"/>
      <c r="W9" s="2444"/>
      <c r="X9" s="2444"/>
      <c r="Y9" s="2444"/>
      <c r="Z9" s="2444"/>
      <c r="AA9" s="2444"/>
      <c r="AB9" s="2444"/>
      <c r="AC9" s="2444"/>
      <c r="AD9" s="2444"/>
      <c r="AE9" s="2444"/>
      <c r="AF9" s="2444"/>
      <c r="AG9" s="2444"/>
      <c r="AH9" s="2444"/>
      <c r="AI9" s="2444"/>
      <c r="AJ9" s="2444"/>
      <c r="AK9" s="2444"/>
      <c r="AL9" s="2444"/>
      <c r="AM9" s="2444"/>
      <c r="AN9" s="2445"/>
      <c r="AO9" s="2352" t="s">
        <v>115</v>
      </c>
      <c r="AP9" s="2353"/>
    </row>
    <row r="10" spans="1:69" s="126" customFormat="1" ht="7.5" customHeight="1">
      <c r="A10" s="2435"/>
      <c r="B10" s="2436"/>
      <c r="C10" s="2354" t="s">
        <v>116</v>
      </c>
      <c r="D10" s="2355"/>
      <c r="E10" s="2435" t="s">
        <v>133</v>
      </c>
      <c r="F10" s="2436"/>
      <c r="G10" s="2354"/>
      <c r="H10" s="2355"/>
      <c r="I10" s="2354"/>
      <c r="J10" s="2355"/>
      <c r="K10" s="2443" t="s">
        <v>874</v>
      </c>
      <c r="L10" s="2444"/>
      <c r="M10" s="2444"/>
      <c r="N10" s="2444"/>
      <c r="O10" s="2444"/>
      <c r="P10" s="2445"/>
      <c r="Q10" s="2443" t="s">
        <v>875</v>
      </c>
      <c r="R10" s="2444"/>
      <c r="S10" s="2444"/>
      <c r="T10" s="2444"/>
      <c r="U10" s="2444"/>
      <c r="V10" s="2444"/>
      <c r="W10" s="2443" t="s">
        <v>876</v>
      </c>
      <c r="X10" s="2444"/>
      <c r="Y10" s="2444"/>
      <c r="Z10" s="2444"/>
      <c r="AA10" s="2444"/>
      <c r="AB10" s="2444"/>
      <c r="AC10" s="2443" t="s">
        <v>877</v>
      </c>
      <c r="AD10" s="2444"/>
      <c r="AE10" s="2444"/>
      <c r="AF10" s="2444"/>
      <c r="AG10" s="2444"/>
      <c r="AH10" s="2444"/>
      <c r="AI10" s="2443" t="s">
        <v>878</v>
      </c>
      <c r="AJ10" s="2444"/>
      <c r="AK10" s="2444"/>
      <c r="AL10" s="2444"/>
      <c r="AM10" s="2444"/>
      <c r="AN10" s="2444"/>
      <c r="AO10" s="2354"/>
      <c r="AP10" s="2355"/>
    </row>
    <row r="11" spans="1:69" s="126" customFormat="1" ht="7.5" customHeight="1">
      <c r="A11" s="2435"/>
      <c r="B11" s="2436"/>
      <c r="C11" s="2354"/>
      <c r="D11" s="2355"/>
      <c r="E11" s="2435"/>
      <c r="F11" s="2436"/>
      <c r="G11" s="2354"/>
      <c r="H11" s="2355"/>
      <c r="I11" s="2354"/>
      <c r="J11" s="2355"/>
      <c r="K11" s="2779" t="str">
        <f>'3.1Cost by Sub-contractors'!N3</f>
        <v>Qty</v>
      </c>
      <c r="L11" s="2780"/>
      <c r="M11" s="2781" t="str">
        <f>'3.1Cost by Sub-contractors'!L3</f>
        <v>Unit Price</v>
      </c>
      <c r="N11" s="2782"/>
      <c r="O11" s="2783" t="str">
        <f>'3.1Cost by Sub-contractors'!P3</f>
        <v>Amount</v>
      </c>
      <c r="P11" s="2784"/>
      <c r="Q11" s="2779" t="str">
        <f>'3.1Cost by Sub-contractors'!N3</f>
        <v>Qty</v>
      </c>
      <c r="R11" s="2780"/>
      <c r="S11" s="2781" t="str">
        <f>'3.1Cost by Sub-contractors'!L3</f>
        <v>Unit Price</v>
      </c>
      <c r="T11" s="2782"/>
      <c r="U11" s="2783" t="str">
        <f>'3.1Cost by Sub-contractors'!P3</f>
        <v>Amount</v>
      </c>
      <c r="V11" s="2784"/>
      <c r="W11" s="2779" t="str">
        <f>'3.1Cost by Sub-contractors'!N3</f>
        <v>Qty</v>
      </c>
      <c r="X11" s="2780"/>
      <c r="Y11" s="2781" t="str">
        <f>'3.1Cost by Sub-contractors'!L3</f>
        <v>Unit Price</v>
      </c>
      <c r="Z11" s="2782"/>
      <c r="AA11" s="2783" t="str">
        <f>'3.1Cost by Sub-contractors'!P3</f>
        <v>Amount</v>
      </c>
      <c r="AB11" s="2784"/>
      <c r="AC11" s="2779" t="str">
        <f>'3.1Cost by Sub-contractors'!N3</f>
        <v>Qty</v>
      </c>
      <c r="AD11" s="2780"/>
      <c r="AE11" s="2781" t="str">
        <f>'3.1Cost by Sub-contractors'!L3</f>
        <v>Unit Price</v>
      </c>
      <c r="AF11" s="2782"/>
      <c r="AG11" s="2783" t="str">
        <f>'3.1Cost by Sub-contractors'!P3</f>
        <v>Amount</v>
      </c>
      <c r="AH11" s="2784"/>
      <c r="AI11" s="2779" t="str">
        <f>'3.1Cost by Sub-contractors'!N3</f>
        <v>Qty</v>
      </c>
      <c r="AJ11" s="2780"/>
      <c r="AK11" s="2781" t="str">
        <f>'3.1Cost by Sub-contractors'!L3</f>
        <v>Unit Price</v>
      </c>
      <c r="AL11" s="2782"/>
      <c r="AM11" s="2783" t="str">
        <f>'3.1Cost by Sub-contractors'!P3</f>
        <v>Amount</v>
      </c>
      <c r="AN11" s="2784"/>
      <c r="AO11" s="2354"/>
      <c r="AP11" s="2355"/>
    </row>
    <row r="12" spans="1:69" s="126" customFormat="1" ht="7.5" customHeight="1">
      <c r="A12" s="2458"/>
      <c r="B12" s="2459"/>
      <c r="C12" s="2430"/>
      <c r="D12" s="2431"/>
      <c r="E12" s="2798"/>
      <c r="F12" s="2799"/>
      <c r="G12" s="2430"/>
      <c r="H12" s="2431"/>
      <c r="I12" s="2430"/>
      <c r="J12" s="2431"/>
      <c r="K12" s="2785" t="str">
        <f>'3.1Cost by Sub-contractors'!K32</f>
        <v>(l.m.)</v>
      </c>
      <c r="L12" s="2786"/>
      <c r="M12" s="2787" t="str">
        <f>'3.1Cost by Sub-contractors'!L4</f>
        <v>(USD)</v>
      </c>
      <c r="N12" s="2788"/>
      <c r="O12" s="2789" t="str">
        <f>'3.1Cost by Sub-contractors'!P4</f>
        <v>(USD)</v>
      </c>
      <c r="P12" s="2790"/>
      <c r="Q12" s="2785" t="str">
        <f>'3.1Cost by Sub-contractors'!K33</f>
        <v>(nos.)</v>
      </c>
      <c r="R12" s="2786"/>
      <c r="S12" s="2787" t="str">
        <f>'3.1Cost by Sub-contractors'!L4</f>
        <v>(USD)</v>
      </c>
      <c r="T12" s="2788"/>
      <c r="U12" s="2789" t="str">
        <f>'3.1Cost by Sub-contractors'!P4</f>
        <v>(USD)</v>
      </c>
      <c r="V12" s="2790"/>
      <c r="W12" s="2785" t="str">
        <f>'3.1Cost by Sub-contractors'!K34</f>
        <v>(points)</v>
      </c>
      <c r="X12" s="2786"/>
      <c r="Y12" s="2787" t="str">
        <f>'3.1Cost by Sub-contractors'!L4</f>
        <v>(USD)</v>
      </c>
      <c r="Z12" s="2788"/>
      <c r="AA12" s="2789" t="str">
        <f>'3.1Cost by Sub-contractors'!P4</f>
        <v>(USD)</v>
      </c>
      <c r="AB12" s="2790"/>
      <c r="AC12" s="2785" t="str">
        <f>'3.1Cost by Sub-contractors'!K35</f>
        <v>(nos.)</v>
      </c>
      <c r="AD12" s="2786"/>
      <c r="AE12" s="2787" t="str">
        <f>'3.1Cost by Sub-contractors'!L4</f>
        <v>(USD)</v>
      </c>
      <c r="AF12" s="2788"/>
      <c r="AG12" s="2789" t="str">
        <f>'3.1Cost by Sub-contractors'!P4</f>
        <v>(USD)</v>
      </c>
      <c r="AH12" s="2790"/>
      <c r="AI12" s="2785" t="str">
        <f>'3.1Cost by Sub-contractors'!K36</f>
        <v>(nos.)</v>
      </c>
      <c r="AJ12" s="2786"/>
      <c r="AK12" s="2787" t="str">
        <f>'3.1Cost by Sub-contractors'!L4</f>
        <v>(USD)</v>
      </c>
      <c r="AL12" s="2788"/>
      <c r="AM12" s="2789" t="str">
        <f>'3.1Cost by Sub-contractors'!P4</f>
        <v>(USD)</v>
      </c>
      <c r="AN12" s="2790"/>
      <c r="AO12" s="2430"/>
      <c r="AP12" s="2431"/>
    </row>
    <row r="13" spans="1:69" s="269" customFormat="1" ht="7.5" customHeight="1">
      <c r="A13" s="952"/>
      <c r="B13" s="2791" t="s">
        <v>873</v>
      </c>
      <c r="C13" s="2791"/>
      <c r="D13" s="2791"/>
      <c r="E13" s="2791"/>
      <c r="F13" s="2791"/>
      <c r="G13" s="2791"/>
      <c r="H13" s="2791"/>
      <c r="I13" s="2791"/>
      <c r="J13" s="2791"/>
      <c r="K13" s="2791"/>
      <c r="L13" s="2791"/>
      <c r="M13" s="2791"/>
      <c r="N13" s="2791"/>
      <c r="O13" s="2791"/>
      <c r="P13" s="2791"/>
      <c r="Q13" s="2791"/>
      <c r="R13" s="2791"/>
      <c r="S13" s="2791"/>
      <c r="T13" s="2791"/>
      <c r="U13" s="2791"/>
      <c r="V13" s="2791"/>
      <c r="W13" s="2791"/>
      <c r="X13" s="2791"/>
      <c r="Y13" s="2791"/>
      <c r="Z13" s="2791"/>
      <c r="AA13" s="2791"/>
      <c r="AB13" s="2791"/>
      <c r="AC13" s="2791"/>
      <c r="AD13" s="2791"/>
      <c r="AE13" s="2791"/>
      <c r="AF13" s="2791"/>
      <c r="AG13" s="2791"/>
      <c r="AH13" s="2791"/>
      <c r="AI13" s="2791"/>
      <c r="AJ13" s="2791"/>
      <c r="AK13" s="2791"/>
      <c r="AL13" s="2791"/>
      <c r="AM13" s="2791"/>
      <c r="AN13" s="2791"/>
      <c r="AO13" s="2791"/>
      <c r="AP13" s="2792"/>
    </row>
    <row r="14" spans="1:69" s="126" customFormat="1" ht="7.5" customHeight="1">
      <c r="A14" s="815"/>
      <c r="B14" s="553" t="str">
        <f>'4.1Plan'!B6</f>
        <v>Danang</v>
      </c>
      <c r="C14" s="2352" t="str">
        <f>'4.1Plan'!C6</f>
        <v>PKG01</v>
      </c>
      <c r="D14" s="2353"/>
      <c r="E14" s="2417" t="str">
        <f>'4.1Plan'!D6</f>
        <v>ML01-1</v>
      </c>
      <c r="F14" s="2418"/>
      <c r="G14" s="2364" t="s">
        <v>385</v>
      </c>
      <c r="H14" s="2793"/>
      <c r="I14" s="2794" t="s">
        <v>386</v>
      </c>
      <c r="J14" s="2795"/>
      <c r="K14" s="962"/>
      <c r="L14" s="963"/>
      <c r="M14" s="964"/>
      <c r="N14" s="965"/>
      <c r="O14" s="966"/>
      <c r="P14" s="607"/>
      <c r="Q14" s="258"/>
      <c r="R14" s="606"/>
      <c r="S14" s="964"/>
      <c r="T14" s="965"/>
      <c r="U14" s="966"/>
      <c r="V14" s="607"/>
      <c r="W14" s="258"/>
      <c r="X14" s="606"/>
      <c r="Y14" s="964"/>
      <c r="Z14" s="965"/>
      <c r="AA14" s="966"/>
      <c r="AB14" s="607"/>
      <c r="AC14" s="258"/>
      <c r="AD14" s="606"/>
      <c r="AE14" s="964"/>
      <c r="AF14" s="967"/>
      <c r="AG14" s="966"/>
      <c r="AH14" s="607"/>
      <c r="AI14" s="258"/>
      <c r="AJ14" s="606"/>
      <c r="AK14" s="964"/>
      <c r="AL14" s="967"/>
      <c r="AM14" s="966"/>
      <c r="AN14" s="607"/>
      <c r="AO14" s="734"/>
      <c r="AP14" s="866" t="s">
        <v>387</v>
      </c>
    </row>
    <row r="15" spans="1:69" s="202" customFormat="1" ht="7.5" customHeight="1">
      <c r="A15" s="960"/>
      <c r="B15" s="961"/>
      <c r="C15" s="2796"/>
      <c r="D15" s="2797"/>
      <c r="E15" s="2553"/>
      <c r="F15" s="2554"/>
      <c r="G15" s="2422" t="s">
        <v>371</v>
      </c>
      <c r="H15" s="2423"/>
      <c r="I15" s="2423"/>
      <c r="J15" s="2424"/>
      <c r="K15" s="824"/>
      <c r="L15" s="968"/>
      <c r="M15" s="825"/>
      <c r="N15" s="969"/>
      <c r="O15" s="826"/>
      <c r="P15" s="208"/>
      <c r="Q15" s="824"/>
      <c r="R15" s="722"/>
      <c r="S15" s="825"/>
      <c r="T15" s="969"/>
      <c r="U15" s="826"/>
      <c r="V15" s="208"/>
      <c r="W15" s="824"/>
      <c r="X15" s="722"/>
      <c r="Y15" s="825"/>
      <c r="Z15" s="969"/>
      <c r="AA15" s="826"/>
      <c r="AB15" s="208"/>
      <c r="AC15" s="824"/>
      <c r="AD15" s="722"/>
      <c r="AE15" s="825"/>
      <c r="AF15" s="722"/>
      <c r="AG15" s="826"/>
      <c r="AH15" s="208"/>
      <c r="AI15" s="824"/>
      <c r="AJ15" s="722"/>
      <c r="AK15" s="825"/>
      <c r="AL15" s="722"/>
      <c r="AM15" s="826"/>
      <c r="AN15" s="208"/>
      <c r="AO15" s="782"/>
      <c r="AP15" s="718"/>
    </row>
    <row r="16" spans="1:69" s="126" customFormat="1" ht="7.5" customHeight="1">
      <c r="A16" s="785"/>
      <c r="B16" s="691" t="str">
        <f>'4.1Plan'!B70</f>
        <v>Quang Nam</v>
      </c>
      <c r="C16" s="2352" t="str">
        <f>'4.1Plan'!C70</f>
        <v>PKG03</v>
      </c>
      <c r="D16" s="2353"/>
      <c r="E16" s="2417" t="str">
        <f>'4.1Plan'!D70</f>
        <v>ML03-1</v>
      </c>
      <c r="F16" s="2418"/>
      <c r="G16" s="2364" t="s">
        <v>388</v>
      </c>
      <c r="H16" s="2793"/>
      <c r="I16" s="2802">
        <v>20805</v>
      </c>
      <c r="J16" s="2803"/>
      <c r="K16" s="970">
        <f>G2*G3+I2*I3</f>
        <v>30</v>
      </c>
      <c r="L16" s="169"/>
      <c r="M16" s="971"/>
      <c r="N16" s="972"/>
      <c r="O16" s="256"/>
      <c r="P16" s="261"/>
      <c r="Q16" s="201">
        <f>ROUND((K16/($G$2+$I$2))/$G$4,0)*($G$2+$I$2)</f>
        <v>16</v>
      </c>
      <c r="R16" s="542"/>
      <c r="S16" s="971"/>
      <c r="T16" s="972"/>
      <c r="U16" s="256"/>
      <c r="V16" s="261"/>
      <c r="W16" s="201">
        <f>ROUND((K16/($G$2+$I$2))/$G$5,0)*($G$2+$I$2)</f>
        <v>16</v>
      </c>
      <c r="X16" s="542"/>
      <c r="Y16" s="971"/>
      <c r="Z16" s="972"/>
      <c r="AA16" s="256"/>
      <c r="AB16" s="261"/>
      <c r="AC16" s="201">
        <f>ROUND(Q16/($G$2+$I$2)*$G$6,0)*($G$2+$I$2)</f>
        <v>4</v>
      </c>
      <c r="AD16" s="542"/>
      <c r="AE16" s="971"/>
      <c r="AF16" s="973"/>
      <c r="AG16" s="256"/>
      <c r="AH16" s="261"/>
      <c r="AI16" s="201">
        <f>ROUND(Q16/($G$2+$I$2)*$G$7,0)*($G$2+$I$2)</f>
        <v>4</v>
      </c>
      <c r="AJ16" s="542"/>
      <c r="AK16" s="971"/>
      <c r="AL16" s="973"/>
      <c r="AM16" s="256"/>
      <c r="AN16" s="261"/>
      <c r="AO16" s="214"/>
      <c r="AP16" s="262" t="s">
        <v>389</v>
      </c>
    </row>
    <row r="17" spans="1:42" s="202" customFormat="1" ht="7.5" customHeight="1">
      <c r="A17" s="883"/>
      <c r="B17" s="884"/>
      <c r="C17" s="2553"/>
      <c r="D17" s="2554"/>
      <c r="E17" s="2796"/>
      <c r="F17" s="2797"/>
      <c r="G17" s="2422" t="s">
        <v>185</v>
      </c>
      <c r="H17" s="2423"/>
      <c r="I17" s="2423"/>
      <c r="J17" s="2424"/>
      <c r="K17" s="824">
        <f>K16</f>
        <v>30</v>
      </c>
      <c r="L17" s="968"/>
      <c r="M17" s="825">
        <f>'3.1Cost by Sub-contractors'!L32</f>
        <v>51.08</v>
      </c>
      <c r="N17" s="969"/>
      <c r="O17" s="826">
        <f>K17*M17</f>
        <v>1532.3999999999999</v>
      </c>
      <c r="P17" s="208"/>
      <c r="Q17" s="824">
        <f>Q16</f>
        <v>16</v>
      </c>
      <c r="R17" s="722"/>
      <c r="S17" s="2405" t="str">
        <f>'3.1Cost by Sub-contractors'!L33</f>
        <v>-</v>
      </c>
      <c r="T17" s="2407"/>
      <c r="U17" s="2405" t="str">
        <f>'3.1Cost by Sub-contractors'!L33</f>
        <v>-</v>
      </c>
      <c r="V17" s="2406"/>
      <c r="W17" s="824">
        <f>W16</f>
        <v>16</v>
      </c>
      <c r="X17" s="722"/>
      <c r="Y17" s="825">
        <f>'3.1Cost by Sub-contractors'!L34</f>
        <v>15.96</v>
      </c>
      <c r="Z17" s="969"/>
      <c r="AA17" s="826">
        <f>W17*Y17</f>
        <v>255.36</v>
      </c>
      <c r="AB17" s="208"/>
      <c r="AC17" s="824">
        <f>AC16</f>
        <v>4</v>
      </c>
      <c r="AD17" s="722"/>
      <c r="AE17" s="825">
        <f>'3.1Cost by Sub-contractors'!L35</f>
        <v>44.07</v>
      </c>
      <c r="AF17" s="722"/>
      <c r="AG17" s="826">
        <f>AC17*AE17</f>
        <v>176.28</v>
      </c>
      <c r="AH17" s="208"/>
      <c r="AI17" s="824">
        <f>AI16</f>
        <v>4</v>
      </c>
      <c r="AJ17" s="722"/>
      <c r="AK17" s="825">
        <f>'3.1Cost by Sub-contractors'!L36</f>
        <v>27.87</v>
      </c>
      <c r="AL17" s="722"/>
      <c r="AM17" s="826">
        <f>AI17*AK17</f>
        <v>111.48</v>
      </c>
      <c r="AN17" s="208"/>
      <c r="AO17" s="782"/>
      <c r="AP17" s="718"/>
    </row>
    <row r="18" spans="1:42" s="126" customFormat="1" ht="7.5" customHeight="1">
      <c r="A18" s="785"/>
      <c r="B18" s="691"/>
      <c r="C18" s="2352" t="str">
        <f>'4.1Plan'!C124</f>
        <v>PKG05</v>
      </c>
      <c r="D18" s="2353"/>
      <c r="E18" s="2417" t="str">
        <f>'4.1Plan'!D134</f>
        <v>ML05-2</v>
      </c>
      <c r="F18" s="2418"/>
      <c r="G18" s="2364" t="s">
        <v>390</v>
      </c>
      <c r="H18" s="2793"/>
      <c r="I18" s="2800">
        <v>40776</v>
      </c>
      <c r="J18" s="2801"/>
      <c r="K18" s="970">
        <f>G2*G3+I2*I3</f>
        <v>30</v>
      </c>
      <c r="L18" s="169"/>
      <c r="M18" s="971"/>
      <c r="N18" s="972"/>
      <c r="O18" s="256"/>
      <c r="P18" s="261"/>
      <c r="Q18" s="201">
        <f>ROUND((K18/($G$2+$I$2))/$G$4,0)*($G$2+$I$2)</f>
        <v>16</v>
      </c>
      <c r="R18" s="542"/>
      <c r="S18" s="971"/>
      <c r="T18" s="972"/>
      <c r="U18" s="964"/>
      <c r="V18" s="607"/>
      <c r="W18" s="201">
        <f>ROUND((K18/($G$2+$I$2))/$G$5,0)*($G$2+$I$2)</f>
        <v>16</v>
      </c>
      <c r="X18" s="542"/>
      <c r="Y18" s="971"/>
      <c r="Z18" s="972"/>
      <c r="AA18" s="964"/>
      <c r="AB18" s="607"/>
      <c r="AC18" s="201">
        <f>ROUND(Q18/($G$2+$I$2)*$G$6,0)*($G$2+$I$2)</f>
        <v>4</v>
      </c>
      <c r="AD18" s="542"/>
      <c r="AE18" s="971"/>
      <c r="AF18" s="973"/>
      <c r="AG18" s="964"/>
      <c r="AH18" s="607"/>
      <c r="AI18" s="201">
        <f>ROUND(Q18/($G$2+$I$2)*$G$7,0)*($G$2+$I$2)</f>
        <v>4</v>
      </c>
      <c r="AJ18" s="542"/>
      <c r="AK18" s="971"/>
      <c r="AL18" s="973"/>
      <c r="AM18" s="964"/>
      <c r="AN18" s="607"/>
      <c r="AO18" s="214"/>
      <c r="AP18" s="262" t="s">
        <v>391</v>
      </c>
    </row>
    <row r="19" spans="1:42" s="202" customFormat="1" ht="7.5" customHeight="1">
      <c r="A19" s="883"/>
      <c r="B19" s="884"/>
      <c r="C19" s="2553"/>
      <c r="D19" s="2554"/>
      <c r="E19" s="2796"/>
      <c r="F19" s="2797"/>
      <c r="G19" s="2422" t="s">
        <v>185</v>
      </c>
      <c r="H19" s="2423"/>
      <c r="I19" s="2423"/>
      <c r="J19" s="2424"/>
      <c r="K19" s="824">
        <f>K18</f>
        <v>30</v>
      </c>
      <c r="L19" s="968"/>
      <c r="M19" s="825">
        <f>'3.1Cost by Sub-contractors'!L32</f>
        <v>51.08</v>
      </c>
      <c r="N19" s="969"/>
      <c r="O19" s="826">
        <f>K19*M19</f>
        <v>1532.3999999999999</v>
      </c>
      <c r="P19" s="208"/>
      <c r="Q19" s="824">
        <f>Q18</f>
        <v>16</v>
      </c>
      <c r="R19" s="722"/>
      <c r="S19" s="2405" t="str">
        <f>'3.1Cost by Sub-contractors'!L33</f>
        <v>-</v>
      </c>
      <c r="T19" s="2407"/>
      <c r="U19" s="2405" t="str">
        <f>'3.1Cost by Sub-contractors'!L33</f>
        <v>-</v>
      </c>
      <c r="V19" s="2406"/>
      <c r="W19" s="824">
        <f>W18</f>
        <v>16</v>
      </c>
      <c r="X19" s="722"/>
      <c r="Y19" s="825">
        <f>'3.1Cost by Sub-contractors'!L34</f>
        <v>15.96</v>
      </c>
      <c r="Z19" s="969"/>
      <c r="AA19" s="826">
        <f>W19*Y19</f>
        <v>255.36</v>
      </c>
      <c r="AB19" s="208"/>
      <c r="AC19" s="824">
        <f>AC18</f>
        <v>4</v>
      </c>
      <c r="AD19" s="722"/>
      <c r="AE19" s="825">
        <f>'3.1Cost by Sub-contractors'!L35</f>
        <v>44.07</v>
      </c>
      <c r="AF19" s="722"/>
      <c r="AG19" s="826">
        <f>AC19*AE19</f>
        <v>176.28</v>
      </c>
      <c r="AH19" s="208"/>
      <c r="AI19" s="824">
        <f>AI18</f>
        <v>4</v>
      </c>
      <c r="AJ19" s="722"/>
      <c r="AK19" s="825">
        <f>'3.1Cost by Sub-contractors'!L36</f>
        <v>27.87</v>
      </c>
      <c r="AL19" s="722"/>
      <c r="AM19" s="826">
        <f>AI19*AK19</f>
        <v>111.48</v>
      </c>
      <c r="AN19" s="208"/>
      <c r="AO19" s="720"/>
      <c r="AP19" s="718"/>
    </row>
    <row r="20" spans="1:42" s="126" customFormat="1" ht="7.5" customHeight="1">
      <c r="A20" s="785"/>
      <c r="B20" s="691"/>
      <c r="C20" s="2354" t="str">
        <f>'4.1Plan'!C188</f>
        <v>PKG07</v>
      </c>
      <c r="D20" s="2355"/>
      <c r="E20" s="2417" t="str">
        <f>'4.1Plan'!D214</f>
        <v>ML07-3</v>
      </c>
      <c r="F20" s="2418"/>
      <c r="G20" s="2364" t="s">
        <v>392</v>
      </c>
      <c r="H20" s="2793"/>
      <c r="I20" s="2800">
        <v>64200</v>
      </c>
      <c r="J20" s="2801"/>
      <c r="K20" s="962">
        <f>G2*G3+I2*I3</f>
        <v>30</v>
      </c>
      <c r="L20" s="963"/>
      <c r="M20" s="964"/>
      <c r="N20" s="965"/>
      <c r="O20" s="966"/>
      <c r="P20" s="607"/>
      <c r="Q20" s="201">
        <f>ROUND((K20/($G$2+$I$2))/$G$4,0)*($G$2+$I$2)</f>
        <v>16</v>
      </c>
      <c r="R20" s="606"/>
      <c r="S20" s="964"/>
      <c r="T20" s="965"/>
      <c r="U20" s="964"/>
      <c r="V20" s="607"/>
      <c r="W20" s="201">
        <f>ROUND((K20/($G$2+$I$2))/$G$5,0)*($G$2+$I$2)</f>
        <v>16</v>
      </c>
      <c r="X20" s="606"/>
      <c r="Y20" s="964"/>
      <c r="Z20" s="965"/>
      <c r="AA20" s="964"/>
      <c r="AB20" s="607"/>
      <c r="AC20" s="201">
        <f>ROUND(Q20/($G$2+$I$2)*$G$6,0)*($G$2+$I$2)</f>
        <v>4</v>
      </c>
      <c r="AD20" s="606"/>
      <c r="AE20" s="964"/>
      <c r="AF20" s="967"/>
      <c r="AG20" s="964"/>
      <c r="AH20" s="607"/>
      <c r="AI20" s="201">
        <f>ROUND(Q20/($G$2+$I$2)*$G$7,0)*($G$2+$I$2)</f>
        <v>4</v>
      </c>
      <c r="AJ20" s="606"/>
      <c r="AK20" s="964"/>
      <c r="AL20" s="967"/>
      <c r="AM20" s="964"/>
      <c r="AN20" s="607"/>
      <c r="AO20" s="727"/>
      <c r="AP20" s="262" t="s">
        <v>393</v>
      </c>
    </row>
    <row r="21" spans="1:42" s="202" customFormat="1" ht="7.5" customHeight="1">
      <c r="A21" s="883"/>
      <c r="B21" s="884"/>
      <c r="C21" s="2796"/>
      <c r="D21" s="2797"/>
      <c r="E21" s="2553"/>
      <c r="F21" s="2554"/>
      <c r="G21" s="2422" t="s">
        <v>371</v>
      </c>
      <c r="H21" s="2423"/>
      <c r="I21" s="2423"/>
      <c r="J21" s="2424"/>
      <c r="K21" s="824">
        <f>K20</f>
        <v>30</v>
      </c>
      <c r="L21" s="968"/>
      <c r="M21" s="825">
        <f>'3.1Cost by Sub-contractors'!L32</f>
        <v>51.08</v>
      </c>
      <c r="N21" s="969"/>
      <c r="O21" s="826">
        <f>K21*M21</f>
        <v>1532.3999999999999</v>
      </c>
      <c r="P21" s="208"/>
      <c r="Q21" s="824">
        <f>Q20</f>
        <v>16</v>
      </c>
      <c r="R21" s="722"/>
      <c r="S21" s="2405" t="str">
        <f>'3.1Cost by Sub-contractors'!L33</f>
        <v>-</v>
      </c>
      <c r="T21" s="2407"/>
      <c r="U21" s="2405" t="str">
        <f>'3.1Cost by Sub-contractors'!L33</f>
        <v>-</v>
      </c>
      <c r="V21" s="2406"/>
      <c r="W21" s="824">
        <f>W20</f>
        <v>16</v>
      </c>
      <c r="X21" s="722"/>
      <c r="Y21" s="825">
        <f>'3.1Cost by Sub-contractors'!L34</f>
        <v>15.96</v>
      </c>
      <c r="Z21" s="969"/>
      <c r="AA21" s="826">
        <f>W21*Y21</f>
        <v>255.36</v>
      </c>
      <c r="AB21" s="208"/>
      <c r="AC21" s="824">
        <f>AC20</f>
        <v>4</v>
      </c>
      <c r="AD21" s="722"/>
      <c r="AE21" s="825">
        <f>'3.1Cost by Sub-contractors'!L35</f>
        <v>44.07</v>
      </c>
      <c r="AF21" s="722"/>
      <c r="AG21" s="826">
        <f>AC21*AE21</f>
        <v>176.28</v>
      </c>
      <c r="AH21" s="208"/>
      <c r="AI21" s="824">
        <f>AI20</f>
        <v>4</v>
      </c>
      <c r="AJ21" s="722"/>
      <c r="AK21" s="825">
        <f>'3.1Cost by Sub-contractors'!L36</f>
        <v>27.87</v>
      </c>
      <c r="AL21" s="722"/>
      <c r="AM21" s="826">
        <f>AI21*AK21</f>
        <v>111.48</v>
      </c>
      <c r="AN21" s="208"/>
      <c r="AO21" s="720"/>
      <c r="AP21" s="718"/>
    </row>
    <row r="22" spans="1:42" s="126" customFormat="1" ht="7.5" customHeight="1">
      <c r="A22" s="785"/>
      <c r="B22" s="691"/>
      <c r="C22" s="2352" t="str">
        <f>'4.1Plan'!C253</f>
        <v>PKGA2</v>
      </c>
      <c r="D22" s="2353"/>
      <c r="E22" s="2417" t="str">
        <f>'4.1Plan'!D253</f>
        <v>MLA2-1</v>
      </c>
      <c r="F22" s="2418"/>
      <c r="G22" s="2364" t="s">
        <v>394</v>
      </c>
      <c r="H22" s="2793"/>
      <c r="I22" s="2802">
        <v>83800</v>
      </c>
      <c r="J22" s="2803"/>
      <c r="K22" s="970">
        <f>G2*G3+I2*I3</f>
        <v>30</v>
      </c>
      <c r="L22" s="169"/>
      <c r="M22" s="971"/>
      <c r="N22" s="972"/>
      <c r="O22" s="256"/>
      <c r="P22" s="261"/>
      <c r="Q22" s="201">
        <f>ROUND((K22/($G$2+$I$2))/$G$4,0)*($G$2+$I$2)</f>
        <v>16</v>
      </c>
      <c r="R22" s="542"/>
      <c r="S22" s="971"/>
      <c r="T22" s="972"/>
      <c r="U22" s="256"/>
      <c r="V22" s="261"/>
      <c r="W22" s="201">
        <f>ROUND((K22/($G$2+$I$2))/$G$5,0)*($G$2+$I$2)</f>
        <v>16</v>
      </c>
      <c r="X22" s="542"/>
      <c r="Y22" s="971"/>
      <c r="Z22" s="972"/>
      <c r="AA22" s="256"/>
      <c r="AB22" s="261"/>
      <c r="AC22" s="201">
        <f>ROUND(Q22/($G$2+$I$2)*$G$6,0)*($G$2+$I$2)</f>
        <v>4</v>
      </c>
      <c r="AD22" s="542"/>
      <c r="AE22" s="971"/>
      <c r="AF22" s="973"/>
      <c r="AG22" s="256"/>
      <c r="AH22" s="261"/>
      <c r="AI22" s="201">
        <f>ROUND(Q22/($G$2+$I$2)*$G$7,0)*($G$2+$I$2)</f>
        <v>4</v>
      </c>
      <c r="AJ22" s="542"/>
      <c r="AK22" s="971"/>
      <c r="AL22" s="973"/>
      <c r="AM22" s="256"/>
      <c r="AN22" s="261"/>
      <c r="AO22" s="214"/>
      <c r="AP22" s="262" t="s">
        <v>395</v>
      </c>
    </row>
    <row r="23" spans="1:42" s="202" customFormat="1" ht="7.5" customHeight="1">
      <c r="A23" s="883"/>
      <c r="B23" s="884"/>
      <c r="C23" s="2553"/>
      <c r="D23" s="2554"/>
      <c r="E23" s="2553"/>
      <c r="F23" s="2554"/>
      <c r="G23" s="2422" t="s">
        <v>371</v>
      </c>
      <c r="H23" s="2423"/>
      <c r="I23" s="2423"/>
      <c r="J23" s="2424"/>
      <c r="K23" s="824">
        <f>K22</f>
        <v>30</v>
      </c>
      <c r="L23" s="968"/>
      <c r="M23" s="825">
        <f>'3.1Cost by Sub-contractors'!L32</f>
        <v>51.08</v>
      </c>
      <c r="N23" s="969"/>
      <c r="O23" s="826">
        <f>K23*M23</f>
        <v>1532.3999999999999</v>
      </c>
      <c r="P23" s="208"/>
      <c r="Q23" s="824">
        <f>Q22</f>
        <v>16</v>
      </c>
      <c r="R23" s="722"/>
      <c r="S23" s="2405" t="str">
        <f>'3.1Cost by Sub-contractors'!L33</f>
        <v>-</v>
      </c>
      <c r="T23" s="2407"/>
      <c r="U23" s="2405" t="str">
        <f>'3.1Cost by Sub-contractors'!L33</f>
        <v>-</v>
      </c>
      <c r="V23" s="2406"/>
      <c r="W23" s="824">
        <f>W22</f>
        <v>16</v>
      </c>
      <c r="X23" s="722"/>
      <c r="Y23" s="825">
        <f>'3.1Cost by Sub-contractors'!L34</f>
        <v>15.96</v>
      </c>
      <c r="Z23" s="969"/>
      <c r="AA23" s="826">
        <f>W23*Y23</f>
        <v>255.36</v>
      </c>
      <c r="AB23" s="208"/>
      <c r="AC23" s="824">
        <f>AC22</f>
        <v>4</v>
      </c>
      <c r="AD23" s="722"/>
      <c r="AE23" s="825">
        <f>'3.1Cost by Sub-contractors'!L35</f>
        <v>44.07</v>
      </c>
      <c r="AF23" s="722"/>
      <c r="AG23" s="826">
        <f>AC23*AE23</f>
        <v>176.28</v>
      </c>
      <c r="AH23" s="208"/>
      <c r="AI23" s="824">
        <f>AI22</f>
        <v>4</v>
      </c>
      <c r="AJ23" s="722"/>
      <c r="AK23" s="825">
        <f>'3.1Cost by Sub-contractors'!L36</f>
        <v>27.87</v>
      </c>
      <c r="AL23" s="722"/>
      <c r="AM23" s="826">
        <f>AI23*AK23</f>
        <v>111.48</v>
      </c>
      <c r="AN23" s="208"/>
      <c r="AO23" s="720"/>
      <c r="AP23" s="718"/>
    </row>
    <row r="24" spans="1:42" s="126" customFormat="1" ht="7.5" customHeight="1">
      <c r="A24" s="815"/>
      <c r="B24" s="553" t="str">
        <f>'4.1Plan'!B294</f>
        <v>Quang Ngai</v>
      </c>
      <c r="C24" s="2354" t="str">
        <f>'4.1Plan'!C294</f>
        <v>PKGA3</v>
      </c>
      <c r="D24" s="2355"/>
      <c r="E24" s="2403" t="str">
        <f>'4.1Plan'!D294</f>
        <v>MLA3-1</v>
      </c>
      <c r="F24" s="2404"/>
      <c r="G24" s="2364" t="s">
        <v>396</v>
      </c>
      <c r="H24" s="2793"/>
      <c r="I24" s="2802">
        <v>102255</v>
      </c>
      <c r="J24" s="2803"/>
      <c r="K24" s="974">
        <f>G2*G3+I2*I3</f>
        <v>30</v>
      </c>
      <c r="L24" s="975"/>
      <c r="M24" s="976"/>
      <c r="N24" s="977"/>
      <c r="O24" s="263"/>
      <c r="P24" s="774"/>
      <c r="Q24" s="201">
        <f>ROUND((K24/($G$2+$I$2))/$G$4,0)*($G$2+$I$2)</f>
        <v>16</v>
      </c>
      <c r="R24" s="214"/>
      <c r="S24" s="976"/>
      <c r="T24" s="977"/>
      <c r="U24" s="263"/>
      <c r="V24" s="774"/>
      <c r="W24" s="201">
        <f>ROUND((K24/($G$2+$I$2))/$G$5,0)*($G$2+$I$2)</f>
        <v>16</v>
      </c>
      <c r="X24" s="214"/>
      <c r="Y24" s="976"/>
      <c r="Z24" s="977"/>
      <c r="AA24" s="263"/>
      <c r="AB24" s="774"/>
      <c r="AC24" s="201">
        <f>ROUND(Q24/($G$2+$I$2)*$G$6,0)*($G$2+$I$2)</f>
        <v>4</v>
      </c>
      <c r="AD24" s="214"/>
      <c r="AE24" s="976"/>
      <c r="AF24" s="772"/>
      <c r="AG24" s="263"/>
      <c r="AH24" s="774"/>
      <c r="AI24" s="201">
        <f>ROUND(Q24/($G$2+$I$2)*$G$7,0)*($G$2+$I$2)</f>
        <v>4</v>
      </c>
      <c r="AJ24" s="214"/>
      <c r="AK24" s="976"/>
      <c r="AL24" s="772"/>
      <c r="AM24" s="263"/>
      <c r="AN24" s="774"/>
      <c r="AO24" s="214"/>
      <c r="AP24" s="262" t="s">
        <v>397</v>
      </c>
    </row>
    <row r="25" spans="1:42" s="202" customFormat="1" ht="7.5" customHeight="1">
      <c r="A25" s="883"/>
      <c r="B25" s="884"/>
      <c r="C25" s="2796"/>
      <c r="D25" s="2797"/>
      <c r="E25" s="2796"/>
      <c r="F25" s="2797"/>
      <c r="G25" s="2422" t="s">
        <v>371</v>
      </c>
      <c r="H25" s="2423"/>
      <c r="I25" s="2423"/>
      <c r="J25" s="2424"/>
      <c r="K25" s="824">
        <f>K24</f>
        <v>30</v>
      </c>
      <c r="L25" s="968"/>
      <c r="M25" s="825">
        <f>'3.1Cost by Sub-contractors'!L32</f>
        <v>51.08</v>
      </c>
      <c r="N25" s="969"/>
      <c r="O25" s="826">
        <f>K25*M25</f>
        <v>1532.3999999999999</v>
      </c>
      <c r="P25" s="208"/>
      <c r="Q25" s="824">
        <f>Q24</f>
        <v>16</v>
      </c>
      <c r="R25" s="722"/>
      <c r="S25" s="2405" t="str">
        <f>'3.1Cost by Sub-contractors'!L33</f>
        <v>-</v>
      </c>
      <c r="T25" s="2407"/>
      <c r="U25" s="2405" t="str">
        <f>'3.1Cost by Sub-contractors'!L33</f>
        <v>-</v>
      </c>
      <c r="V25" s="2406"/>
      <c r="W25" s="824">
        <f>W24</f>
        <v>16</v>
      </c>
      <c r="X25" s="722"/>
      <c r="Y25" s="825">
        <f>'3.1Cost by Sub-contractors'!L34</f>
        <v>15.96</v>
      </c>
      <c r="Z25" s="969"/>
      <c r="AA25" s="826">
        <f>W25*Y25</f>
        <v>255.36</v>
      </c>
      <c r="AB25" s="208"/>
      <c r="AC25" s="824">
        <f>AC24</f>
        <v>4</v>
      </c>
      <c r="AD25" s="722"/>
      <c r="AE25" s="825">
        <f>'3.1Cost by Sub-contractors'!L35</f>
        <v>44.07</v>
      </c>
      <c r="AF25" s="722"/>
      <c r="AG25" s="826">
        <f>AC25*AE25</f>
        <v>176.28</v>
      </c>
      <c r="AH25" s="208"/>
      <c r="AI25" s="824">
        <f>AI24</f>
        <v>4</v>
      </c>
      <c r="AJ25" s="722"/>
      <c r="AK25" s="825">
        <f>'3.1Cost by Sub-contractors'!L36</f>
        <v>27.87</v>
      </c>
      <c r="AL25" s="722"/>
      <c r="AM25" s="826">
        <f>AI25*AK25</f>
        <v>111.48</v>
      </c>
      <c r="AN25" s="208"/>
      <c r="AO25" s="720"/>
      <c r="AP25" s="718"/>
    </row>
    <row r="26" spans="1:42" s="126" customFormat="1" ht="7.5" customHeight="1">
      <c r="A26" s="785"/>
      <c r="B26" s="691"/>
      <c r="C26" s="2352" t="str">
        <f>'4.1Plan'!C321</f>
        <v>PKGA4</v>
      </c>
      <c r="D26" s="2353"/>
      <c r="E26" s="2417" t="str">
        <f>'4.1Plan'!D321</f>
        <v>MLA4-1</v>
      </c>
      <c r="F26" s="2418"/>
      <c r="G26" s="2364" t="s">
        <v>398</v>
      </c>
      <c r="H26" s="2793"/>
      <c r="I26" s="2802">
        <v>112615</v>
      </c>
      <c r="J26" s="2803"/>
      <c r="K26" s="974">
        <f>G2*G3+I2*I3</f>
        <v>30</v>
      </c>
      <c r="L26" s="975"/>
      <c r="M26" s="976"/>
      <c r="N26" s="977"/>
      <c r="O26" s="263"/>
      <c r="P26" s="774"/>
      <c r="Q26" s="201">
        <f>ROUND((K26/($G$2+$I$2))/$G$4,0)*($G$2+$I$2)</f>
        <v>16</v>
      </c>
      <c r="R26" s="214"/>
      <c r="S26" s="976"/>
      <c r="T26" s="977"/>
      <c r="U26" s="263"/>
      <c r="V26" s="774"/>
      <c r="W26" s="201">
        <f>ROUND((K26/($G$2+$I$2))/$G$5,0)*($G$2+$I$2)</f>
        <v>16</v>
      </c>
      <c r="X26" s="214"/>
      <c r="Y26" s="976"/>
      <c r="Z26" s="977"/>
      <c r="AA26" s="263"/>
      <c r="AB26" s="774"/>
      <c r="AC26" s="201">
        <f>ROUND(Q26/($G$2+$I$2)*$G$6,0)*($G$2+$I$2)</f>
        <v>4</v>
      </c>
      <c r="AD26" s="214"/>
      <c r="AE26" s="976"/>
      <c r="AF26" s="772"/>
      <c r="AG26" s="263"/>
      <c r="AH26" s="774"/>
      <c r="AI26" s="201">
        <f>ROUND(Q26/($G$2+$I$2)*$G$7,0)*($G$2+$I$2)</f>
        <v>4</v>
      </c>
      <c r="AJ26" s="214"/>
      <c r="AK26" s="976"/>
      <c r="AL26" s="772"/>
      <c r="AM26" s="263"/>
      <c r="AN26" s="774"/>
      <c r="AO26" s="214"/>
      <c r="AP26" s="262" t="s">
        <v>399</v>
      </c>
    </row>
    <row r="27" spans="1:42" s="202" customFormat="1" ht="7.5" customHeight="1">
      <c r="A27" s="883"/>
      <c r="B27" s="884"/>
      <c r="C27" s="2796"/>
      <c r="D27" s="2797"/>
      <c r="E27" s="2553"/>
      <c r="F27" s="2554"/>
      <c r="G27" s="2422" t="s">
        <v>371</v>
      </c>
      <c r="H27" s="2423"/>
      <c r="I27" s="2423"/>
      <c r="J27" s="2424"/>
      <c r="K27" s="824">
        <f>K26</f>
        <v>30</v>
      </c>
      <c r="L27" s="968"/>
      <c r="M27" s="825">
        <f>'3.1Cost by Sub-contractors'!L32</f>
        <v>51.08</v>
      </c>
      <c r="N27" s="969"/>
      <c r="O27" s="826">
        <f>K27*M27</f>
        <v>1532.3999999999999</v>
      </c>
      <c r="P27" s="208"/>
      <c r="Q27" s="824">
        <f>Q26</f>
        <v>16</v>
      </c>
      <c r="R27" s="722"/>
      <c r="S27" s="2405" t="str">
        <f>'3.1Cost by Sub-contractors'!L33</f>
        <v>-</v>
      </c>
      <c r="T27" s="2407"/>
      <c r="U27" s="2405" t="str">
        <f>'3.1Cost by Sub-contractors'!L33</f>
        <v>-</v>
      </c>
      <c r="V27" s="2406"/>
      <c r="W27" s="824">
        <f>W26</f>
        <v>16</v>
      </c>
      <c r="X27" s="722"/>
      <c r="Y27" s="825">
        <f>'3.1Cost by Sub-contractors'!L34</f>
        <v>15.96</v>
      </c>
      <c r="Z27" s="969"/>
      <c r="AA27" s="826">
        <f>W27*Y27</f>
        <v>255.36</v>
      </c>
      <c r="AB27" s="208"/>
      <c r="AC27" s="824">
        <f>AC26</f>
        <v>4</v>
      </c>
      <c r="AD27" s="722"/>
      <c r="AE27" s="825">
        <f>'3.1Cost by Sub-contractors'!L35</f>
        <v>44.07</v>
      </c>
      <c r="AF27" s="722"/>
      <c r="AG27" s="826">
        <f>AC27*AE27</f>
        <v>176.28</v>
      </c>
      <c r="AH27" s="208"/>
      <c r="AI27" s="824">
        <f>AI26</f>
        <v>4</v>
      </c>
      <c r="AJ27" s="722"/>
      <c r="AK27" s="825">
        <f>'3.1Cost by Sub-contractors'!L36</f>
        <v>27.87</v>
      </c>
      <c r="AL27" s="722"/>
      <c r="AM27" s="826">
        <f>AI27*AK27</f>
        <v>111.48</v>
      </c>
      <c r="AN27" s="208"/>
      <c r="AO27" s="720"/>
      <c r="AP27" s="718"/>
    </row>
    <row r="28" spans="1:42" s="126" customFormat="1" ht="7.5" customHeight="1">
      <c r="A28" s="785"/>
      <c r="B28" s="691"/>
      <c r="C28" s="2354"/>
      <c r="D28" s="2355"/>
      <c r="E28" s="2417" t="str">
        <f>'4.1Plan'!D353</f>
        <v>MLA4-3</v>
      </c>
      <c r="F28" s="2418"/>
      <c r="G28" s="2364" t="s">
        <v>400</v>
      </c>
      <c r="H28" s="2793"/>
      <c r="I28" s="2802">
        <v>123915</v>
      </c>
      <c r="J28" s="2803"/>
      <c r="K28" s="974">
        <f>G2*G3+I2*I3</f>
        <v>30</v>
      </c>
      <c r="L28" s="975"/>
      <c r="M28" s="976"/>
      <c r="N28" s="977"/>
      <c r="O28" s="263"/>
      <c r="P28" s="774"/>
      <c r="Q28" s="201">
        <f>ROUND((K28/($G$2+$I$2))/$G$4,0)*($G$2+$I$2)</f>
        <v>16</v>
      </c>
      <c r="R28" s="214"/>
      <c r="S28" s="976"/>
      <c r="T28" s="977"/>
      <c r="U28" s="263"/>
      <c r="V28" s="774"/>
      <c r="W28" s="201">
        <f>ROUND((K28/($G$2+$I$2))/$G$5,0)*($G$2+$I$2)</f>
        <v>16</v>
      </c>
      <c r="X28" s="214"/>
      <c r="Y28" s="976"/>
      <c r="Z28" s="977"/>
      <c r="AA28" s="263"/>
      <c r="AB28" s="774"/>
      <c r="AC28" s="201">
        <f>ROUND(Q28/($G$2+$I$2)*$G$6,0)*($G$2+$I$2)</f>
        <v>4</v>
      </c>
      <c r="AD28" s="214"/>
      <c r="AE28" s="976"/>
      <c r="AF28" s="772"/>
      <c r="AG28" s="263"/>
      <c r="AH28" s="774"/>
      <c r="AI28" s="201">
        <f>ROUND(Q28/($G$2+$I$2)*$G$7,0)*($G$2+$I$2)</f>
        <v>4</v>
      </c>
      <c r="AJ28" s="214"/>
      <c r="AK28" s="976"/>
      <c r="AL28" s="772"/>
      <c r="AM28" s="263"/>
      <c r="AN28" s="774"/>
      <c r="AO28" s="214"/>
      <c r="AP28" s="262" t="s">
        <v>401</v>
      </c>
    </row>
    <row r="29" spans="1:42" s="202" customFormat="1" ht="7.5" customHeight="1">
      <c r="A29" s="883"/>
      <c r="B29" s="884"/>
      <c r="C29" s="2553"/>
      <c r="D29" s="2554"/>
      <c r="E29" s="2553"/>
      <c r="F29" s="2554"/>
      <c r="G29" s="2422" t="s">
        <v>371</v>
      </c>
      <c r="H29" s="2423"/>
      <c r="I29" s="2423"/>
      <c r="J29" s="2424"/>
      <c r="K29" s="824">
        <f>K28</f>
        <v>30</v>
      </c>
      <c r="L29" s="968"/>
      <c r="M29" s="825">
        <f>'3.1Cost by Sub-contractors'!L32</f>
        <v>51.08</v>
      </c>
      <c r="N29" s="969"/>
      <c r="O29" s="826">
        <f>K29*M29</f>
        <v>1532.3999999999999</v>
      </c>
      <c r="P29" s="208"/>
      <c r="Q29" s="824">
        <f>Q28</f>
        <v>16</v>
      </c>
      <c r="R29" s="722"/>
      <c r="S29" s="2405" t="str">
        <f>'3.1Cost by Sub-contractors'!L33</f>
        <v>-</v>
      </c>
      <c r="T29" s="2407"/>
      <c r="U29" s="2405" t="str">
        <f>'3.1Cost by Sub-contractors'!L33</f>
        <v>-</v>
      </c>
      <c r="V29" s="2406"/>
      <c r="W29" s="824">
        <f>W28</f>
        <v>16</v>
      </c>
      <c r="X29" s="722"/>
      <c r="Y29" s="825">
        <f>'3.1Cost by Sub-contractors'!L34</f>
        <v>15.96</v>
      </c>
      <c r="Z29" s="969"/>
      <c r="AA29" s="826">
        <f>W29*Y29</f>
        <v>255.36</v>
      </c>
      <c r="AB29" s="208"/>
      <c r="AC29" s="824">
        <f>AC28</f>
        <v>4</v>
      </c>
      <c r="AD29" s="722"/>
      <c r="AE29" s="825">
        <f>'3.1Cost by Sub-contractors'!L35</f>
        <v>44.07</v>
      </c>
      <c r="AF29" s="722"/>
      <c r="AG29" s="826">
        <f>AC29*AE29</f>
        <v>176.28</v>
      </c>
      <c r="AH29" s="208"/>
      <c r="AI29" s="824">
        <f>AI28</f>
        <v>4</v>
      </c>
      <c r="AJ29" s="722"/>
      <c r="AK29" s="825">
        <f>'3.1Cost by Sub-contractors'!L36</f>
        <v>27.87</v>
      </c>
      <c r="AL29" s="722"/>
      <c r="AM29" s="826">
        <f>AI29*AK29</f>
        <v>111.48</v>
      </c>
      <c r="AN29" s="208"/>
      <c r="AO29" s="720"/>
      <c r="AP29" s="718"/>
    </row>
    <row r="30" spans="1:42" s="126" customFormat="1" ht="7.5" customHeight="1">
      <c r="A30" s="785"/>
      <c r="B30" s="691"/>
      <c r="C30" s="2352" t="str">
        <f>'4.1Plan'!C365</f>
        <v>PKGA5</v>
      </c>
      <c r="D30" s="2353"/>
      <c r="E30" s="2417" t="str">
        <f>'4.1Plan'!D365</f>
        <v>MLA5-1</v>
      </c>
      <c r="F30" s="2418"/>
      <c r="G30" s="2364" t="s">
        <v>402</v>
      </c>
      <c r="H30" s="2793"/>
      <c r="I30" s="2802">
        <v>130750</v>
      </c>
      <c r="J30" s="2803"/>
      <c r="K30" s="974"/>
      <c r="L30" s="975"/>
      <c r="M30" s="976"/>
      <c r="N30" s="977"/>
      <c r="O30" s="263"/>
      <c r="P30" s="774"/>
      <c r="Q30" s="197"/>
      <c r="R30" s="214"/>
      <c r="S30" s="976"/>
      <c r="T30" s="977"/>
      <c r="U30" s="263"/>
      <c r="V30" s="774"/>
      <c r="W30" s="197"/>
      <c r="X30" s="214"/>
      <c r="Y30" s="976"/>
      <c r="Z30" s="977"/>
      <c r="AA30" s="263"/>
      <c r="AB30" s="774"/>
      <c r="AC30" s="197"/>
      <c r="AD30" s="214"/>
      <c r="AE30" s="976"/>
      <c r="AF30" s="772"/>
      <c r="AG30" s="263"/>
      <c r="AH30" s="774"/>
      <c r="AI30" s="258"/>
      <c r="AJ30" s="214"/>
      <c r="AK30" s="976"/>
      <c r="AL30" s="772"/>
      <c r="AM30" s="263"/>
      <c r="AN30" s="774"/>
      <c r="AO30" s="214"/>
      <c r="AP30" s="262" t="s">
        <v>403</v>
      </c>
    </row>
    <row r="31" spans="1:42" s="202" customFormat="1" ht="7.5" customHeight="1">
      <c r="A31" s="960"/>
      <c r="B31" s="961"/>
      <c r="C31" s="2553"/>
      <c r="D31" s="2554"/>
      <c r="E31" s="2553"/>
      <c r="F31" s="2554"/>
      <c r="G31" s="2422" t="s">
        <v>371</v>
      </c>
      <c r="H31" s="2423"/>
      <c r="I31" s="2423"/>
      <c r="J31" s="2424"/>
      <c r="K31" s="824"/>
      <c r="L31" s="968"/>
      <c r="M31" s="825"/>
      <c r="N31" s="969"/>
      <c r="O31" s="826"/>
      <c r="P31" s="208"/>
      <c r="Q31" s="824"/>
      <c r="R31" s="722"/>
      <c r="S31" s="825"/>
      <c r="T31" s="969"/>
      <c r="U31" s="826"/>
      <c r="V31" s="208"/>
      <c r="W31" s="824"/>
      <c r="X31" s="722"/>
      <c r="Y31" s="825"/>
      <c r="Z31" s="969"/>
      <c r="AA31" s="826"/>
      <c r="AB31" s="208"/>
      <c r="AC31" s="824"/>
      <c r="AD31" s="722"/>
      <c r="AE31" s="825"/>
      <c r="AF31" s="722"/>
      <c r="AG31" s="826"/>
      <c r="AH31" s="208"/>
      <c r="AI31" s="824"/>
      <c r="AJ31" s="722"/>
      <c r="AK31" s="825"/>
      <c r="AL31" s="722"/>
      <c r="AM31" s="826"/>
      <c r="AN31" s="208"/>
      <c r="AO31" s="720"/>
      <c r="AP31" s="718"/>
    </row>
    <row r="32" spans="1:42">
      <c r="A32" s="264"/>
      <c r="B32" s="265"/>
      <c r="C32" s="215"/>
      <c r="D32" s="215"/>
      <c r="E32" s="216"/>
      <c r="F32" s="216"/>
      <c r="M32" s="256"/>
      <c r="N32" s="256"/>
      <c r="O32" s="256"/>
      <c r="P32" s="171"/>
      <c r="U32" s="256"/>
      <c r="V32" s="171"/>
      <c r="W32" s="170"/>
      <c r="X32" s="171"/>
      <c r="AA32" s="256"/>
      <c r="AB32" s="171"/>
      <c r="AC32" s="170"/>
      <c r="AD32" s="171"/>
      <c r="AG32" s="256"/>
      <c r="AH32" s="171"/>
      <c r="AK32" s="256"/>
      <c r="AL32" s="171"/>
      <c r="AM32" s="256"/>
      <c r="AN32" s="171"/>
    </row>
    <row r="33" spans="1:40">
      <c r="A33" s="264"/>
      <c r="B33" s="265"/>
      <c r="C33" s="215"/>
      <c r="D33" s="215"/>
      <c r="E33" s="216"/>
      <c r="F33" s="216"/>
      <c r="M33" s="256"/>
      <c r="N33" s="256"/>
      <c r="O33" s="256"/>
      <c r="P33" s="171"/>
      <c r="U33" s="256"/>
      <c r="V33" s="171"/>
      <c r="W33" s="170"/>
      <c r="X33" s="171"/>
      <c r="AA33" s="256"/>
      <c r="AB33" s="171"/>
      <c r="AC33" s="170"/>
      <c r="AD33" s="171"/>
      <c r="AG33" s="256"/>
      <c r="AH33" s="171"/>
      <c r="AK33" s="256"/>
      <c r="AL33" s="171"/>
      <c r="AM33" s="256"/>
      <c r="AN33" s="171"/>
    </row>
    <row r="34" spans="1:40">
      <c r="A34" s="264"/>
      <c r="B34" s="265"/>
      <c r="C34" s="215"/>
      <c r="D34" s="215"/>
      <c r="E34" s="216"/>
      <c r="F34" s="216"/>
      <c r="M34" s="256"/>
      <c r="N34" s="256"/>
      <c r="O34" s="256"/>
      <c r="P34" s="171"/>
      <c r="U34" s="256"/>
      <c r="V34" s="171"/>
      <c r="W34" s="170"/>
      <c r="X34" s="171"/>
      <c r="AA34" s="256"/>
      <c r="AB34" s="171"/>
      <c r="AC34" s="170"/>
      <c r="AD34" s="171"/>
      <c r="AG34" s="256"/>
      <c r="AH34" s="171"/>
      <c r="AK34" s="256"/>
      <c r="AL34" s="171"/>
      <c r="AM34" s="256"/>
      <c r="AN34" s="171"/>
    </row>
    <row r="35" spans="1:40">
      <c r="A35" s="264"/>
      <c r="B35" s="265"/>
      <c r="C35" s="215"/>
      <c r="D35" s="215"/>
      <c r="E35" s="216"/>
      <c r="F35" s="216"/>
      <c r="M35" s="256"/>
      <c r="N35" s="256"/>
      <c r="O35" s="256"/>
      <c r="P35" s="171"/>
      <c r="U35" s="256"/>
      <c r="V35" s="171"/>
      <c r="W35" s="170"/>
      <c r="X35" s="171"/>
      <c r="AA35" s="256"/>
      <c r="AB35" s="171"/>
      <c r="AC35" s="170"/>
      <c r="AD35" s="171"/>
      <c r="AG35" s="256"/>
      <c r="AH35" s="171"/>
      <c r="AK35" s="256"/>
      <c r="AL35" s="171"/>
      <c r="AM35" s="256"/>
      <c r="AN35" s="171"/>
    </row>
    <row r="36" spans="1:40">
      <c r="A36" s="264"/>
      <c r="B36" s="264"/>
    </row>
    <row r="37" spans="1:40">
      <c r="A37" s="264"/>
      <c r="B37" s="264"/>
    </row>
    <row r="38" spans="1:40">
      <c r="A38" s="264"/>
      <c r="B38" s="264"/>
    </row>
    <row r="39" spans="1:40">
      <c r="A39" s="264"/>
      <c r="B39" s="264"/>
    </row>
    <row r="40" spans="1:40">
      <c r="A40" s="264"/>
      <c r="B40" s="264"/>
    </row>
    <row r="41" spans="1:40">
      <c r="A41" s="264"/>
      <c r="B41" s="264"/>
    </row>
    <row r="42" spans="1:40">
      <c r="A42" s="264"/>
      <c r="B42" s="264"/>
    </row>
    <row r="43" spans="1:40">
      <c r="A43" s="264"/>
      <c r="B43" s="264"/>
    </row>
    <row r="44" spans="1:40">
      <c r="A44" s="264"/>
      <c r="B44" s="264"/>
    </row>
    <row r="45" spans="1:40">
      <c r="A45" s="264"/>
      <c r="B45" s="264"/>
    </row>
    <row r="46" spans="1:40">
      <c r="A46" s="264"/>
      <c r="B46" s="264"/>
    </row>
    <row r="47" spans="1:40">
      <c r="A47" s="264"/>
      <c r="B47" s="264"/>
    </row>
    <row r="48" spans="1:40">
      <c r="A48" s="264"/>
      <c r="B48" s="264"/>
    </row>
    <row r="49" spans="1:2">
      <c r="A49" s="264"/>
      <c r="B49" s="264"/>
    </row>
    <row r="50" spans="1:2">
      <c r="A50" s="264"/>
      <c r="B50" s="264"/>
    </row>
    <row r="51" spans="1:2">
      <c r="A51" s="264"/>
      <c r="B51" s="264"/>
    </row>
    <row r="52" spans="1:2">
      <c r="A52" s="264"/>
      <c r="B52" s="264"/>
    </row>
    <row r="53" spans="1:2">
      <c r="A53" s="264"/>
      <c r="B53" s="264"/>
    </row>
    <row r="54" spans="1:2">
      <c r="A54" s="264"/>
      <c r="B54" s="264"/>
    </row>
    <row r="55" spans="1:2">
      <c r="A55" s="264"/>
      <c r="B55" s="264"/>
    </row>
    <row r="56" spans="1:2">
      <c r="A56" s="264"/>
      <c r="B56" s="264"/>
    </row>
    <row r="57" spans="1:2">
      <c r="A57" s="264"/>
      <c r="B57" s="264"/>
    </row>
    <row r="58" spans="1:2">
      <c r="A58" s="264"/>
      <c r="B58" s="264"/>
    </row>
    <row r="59" spans="1:2">
      <c r="A59" s="264"/>
      <c r="B59" s="264"/>
    </row>
    <row r="60" spans="1:2">
      <c r="A60" s="264"/>
      <c r="B60" s="264"/>
    </row>
    <row r="61" spans="1:2">
      <c r="A61" s="264"/>
      <c r="B61" s="264"/>
    </row>
    <row r="62" spans="1:2">
      <c r="A62" s="264"/>
      <c r="B62" s="264"/>
    </row>
    <row r="63" spans="1:2">
      <c r="A63" s="264"/>
      <c r="B63" s="264"/>
    </row>
    <row r="64" spans="1:2">
      <c r="A64" s="264"/>
      <c r="B64" s="264"/>
    </row>
    <row r="65" spans="1:2">
      <c r="A65" s="264"/>
      <c r="B65" s="264"/>
    </row>
    <row r="66" spans="1:2">
      <c r="A66" s="264"/>
      <c r="B66" s="264"/>
    </row>
    <row r="67" spans="1:2">
      <c r="A67" s="264"/>
      <c r="B67" s="264"/>
    </row>
    <row r="68" spans="1:2">
      <c r="A68" s="264"/>
      <c r="B68" s="264"/>
    </row>
    <row r="69" spans="1:2">
      <c r="A69" s="264"/>
      <c r="B69" s="264"/>
    </row>
    <row r="70" spans="1:2">
      <c r="A70" s="264"/>
      <c r="B70" s="264"/>
    </row>
    <row r="71" spans="1:2">
      <c r="A71" s="264"/>
      <c r="B71" s="264"/>
    </row>
    <row r="72" spans="1:2">
      <c r="A72" s="264"/>
      <c r="B72" s="264"/>
    </row>
  </sheetData>
  <mergeCells count="157">
    <mergeCell ref="C31:D31"/>
    <mergeCell ref="E31:F31"/>
    <mergeCell ref="G31:J31"/>
    <mergeCell ref="C29:D29"/>
    <mergeCell ref="E29:F29"/>
    <mergeCell ref="G29:J29"/>
    <mergeCell ref="S29:T29"/>
    <mergeCell ref="U29:V29"/>
    <mergeCell ref="C30:D30"/>
    <mergeCell ref="E30:F30"/>
    <mergeCell ref="G30:H30"/>
    <mergeCell ref="I30:J30"/>
    <mergeCell ref="C27:D27"/>
    <mergeCell ref="E27:F27"/>
    <mergeCell ref="G27:J27"/>
    <mergeCell ref="S27:T27"/>
    <mergeCell ref="U27:V27"/>
    <mergeCell ref="C28:D28"/>
    <mergeCell ref="E28:F28"/>
    <mergeCell ref="G28:H28"/>
    <mergeCell ref="I28:J28"/>
    <mergeCell ref="C25:D25"/>
    <mergeCell ref="E25:F25"/>
    <mergeCell ref="G25:J25"/>
    <mergeCell ref="S25:T25"/>
    <mergeCell ref="U25:V25"/>
    <mergeCell ref="C26:D26"/>
    <mergeCell ref="E26:F26"/>
    <mergeCell ref="G26:H26"/>
    <mergeCell ref="I26:J26"/>
    <mergeCell ref="C23:D23"/>
    <mergeCell ref="E23:F23"/>
    <mergeCell ref="G23:J23"/>
    <mergeCell ref="S23:T23"/>
    <mergeCell ref="U23:V23"/>
    <mergeCell ref="C24:D24"/>
    <mergeCell ref="E24:F24"/>
    <mergeCell ref="G24:H24"/>
    <mergeCell ref="I24:J24"/>
    <mergeCell ref="C21:D21"/>
    <mergeCell ref="E21:F21"/>
    <mergeCell ref="G21:J21"/>
    <mergeCell ref="S21:T21"/>
    <mergeCell ref="U21:V21"/>
    <mergeCell ref="C22:D22"/>
    <mergeCell ref="E22:F22"/>
    <mergeCell ref="G22:H22"/>
    <mergeCell ref="I22:J22"/>
    <mergeCell ref="C19:D19"/>
    <mergeCell ref="E19:F19"/>
    <mergeCell ref="G19:J19"/>
    <mergeCell ref="S19:T19"/>
    <mergeCell ref="U19:V19"/>
    <mergeCell ref="C20:D20"/>
    <mergeCell ref="E20:F20"/>
    <mergeCell ref="G20:H20"/>
    <mergeCell ref="I20:J20"/>
    <mergeCell ref="S17:T17"/>
    <mergeCell ref="U17:V17"/>
    <mergeCell ref="C18:D18"/>
    <mergeCell ref="E18:F18"/>
    <mergeCell ref="G18:H18"/>
    <mergeCell ref="I18:J18"/>
    <mergeCell ref="C16:D16"/>
    <mergeCell ref="E16:F16"/>
    <mergeCell ref="G16:H16"/>
    <mergeCell ref="I16:J16"/>
    <mergeCell ref="C17:D17"/>
    <mergeCell ref="E17:F17"/>
    <mergeCell ref="G17:J17"/>
    <mergeCell ref="B13:AP13"/>
    <mergeCell ref="C14:D14"/>
    <mergeCell ref="E14:F14"/>
    <mergeCell ref="G14:H14"/>
    <mergeCell ref="I14:J14"/>
    <mergeCell ref="C15:D15"/>
    <mergeCell ref="E15:F15"/>
    <mergeCell ref="G15:J15"/>
    <mergeCell ref="AE12:AF12"/>
    <mergeCell ref="AG12:AH12"/>
    <mergeCell ref="AI12:AJ12"/>
    <mergeCell ref="AK12:AL12"/>
    <mergeCell ref="AM12:AN12"/>
    <mergeCell ref="AO12:AP12"/>
    <mergeCell ref="S12:T12"/>
    <mergeCell ref="U12:V12"/>
    <mergeCell ref="W12:X12"/>
    <mergeCell ref="Y12:Z12"/>
    <mergeCell ref="AA12:AB12"/>
    <mergeCell ref="AC12:AD12"/>
    <mergeCell ref="A12:B12"/>
    <mergeCell ref="C12:D12"/>
    <mergeCell ref="E12:F12"/>
    <mergeCell ref="G12:H12"/>
    <mergeCell ref="I12:J12"/>
    <mergeCell ref="K12:L12"/>
    <mergeCell ref="M12:N12"/>
    <mergeCell ref="O12:P12"/>
    <mergeCell ref="Q12:R12"/>
    <mergeCell ref="A11:B11"/>
    <mergeCell ref="C11:D11"/>
    <mergeCell ref="E11:F11"/>
    <mergeCell ref="G11:H11"/>
    <mergeCell ref="I11:J11"/>
    <mergeCell ref="K11:L11"/>
    <mergeCell ref="M11:N11"/>
    <mergeCell ref="O11:P11"/>
    <mergeCell ref="AO11:AP11"/>
    <mergeCell ref="AC11:AD11"/>
    <mergeCell ref="AE11:AF11"/>
    <mergeCell ref="AG11:AH11"/>
    <mergeCell ref="AI11:AJ11"/>
    <mergeCell ref="AK11:AL11"/>
    <mergeCell ref="AM11:AN11"/>
    <mergeCell ref="Q11:R11"/>
    <mergeCell ref="S11:T11"/>
    <mergeCell ref="U11:V11"/>
    <mergeCell ref="W11:X11"/>
    <mergeCell ref="Y11:Z11"/>
    <mergeCell ref="AA11:AB11"/>
    <mergeCell ref="AO9:AP9"/>
    <mergeCell ref="A10:B10"/>
    <mergeCell ref="C10:D10"/>
    <mergeCell ref="E10:F10"/>
    <mergeCell ref="G10:H10"/>
    <mergeCell ref="I10:J10"/>
    <mergeCell ref="K10:P10"/>
    <mergeCell ref="Q10:V10"/>
    <mergeCell ref="W10:AB10"/>
    <mergeCell ref="AC10:AH10"/>
    <mergeCell ref="A9:B9"/>
    <mergeCell ref="C9:D9"/>
    <mergeCell ref="E9:F9"/>
    <mergeCell ref="G9:H9"/>
    <mergeCell ref="I9:J9"/>
    <mergeCell ref="K9:AN9"/>
    <mergeCell ref="AI10:AN10"/>
    <mergeCell ref="AO10:AP10"/>
    <mergeCell ref="B7:C7"/>
    <mergeCell ref="E7:F7"/>
    <mergeCell ref="G7:J7"/>
    <mergeCell ref="B4:C4"/>
    <mergeCell ref="E4:F4"/>
    <mergeCell ref="G4:J4"/>
    <mergeCell ref="B5:C5"/>
    <mergeCell ref="E5:F5"/>
    <mergeCell ref="G5:J5"/>
    <mergeCell ref="A1:F1"/>
    <mergeCell ref="G1:H1"/>
    <mergeCell ref="I1:J1"/>
    <mergeCell ref="B2:C2"/>
    <mergeCell ref="E2:F2"/>
    <mergeCell ref="B3:C3"/>
    <mergeCell ref="E3:F3"/>
    <mergeCell ref="B6:C6"/>
    <mergeCell ref="E6:F6"/>
    <mergeCell ref="G6:J6"/>
  </mergeCells>
  <phoneticPr fontId="113"/>
  <pageMargins left="0.19685039370078741" right="0.19685039370078741" top="0.98425196850393704" bottom="0.98425196850393704" header="0.19685039370078741" footer="0.19685039370078741"/>
  <pageSetup paperSize="9" orientation="landscape" horizontalDpi="300" verticalDpi="300" r:id="rId1"/>
  <headerFooter alignWithMargins="0">
    <oddHeader>&amp;R&amp;"Arial,太字"&amp;8 &amp;U4.2.4  Detailed Survey Plan (Interchange)</oddHeader>
    <oddFooter>&amp;R&amp;"Arial,太字"&amp;8&amp;P/&amp;N</oddFooter>
  </headerFooter>
  <ignoredErrors>
    <ignoredError sqref="K17:AI28" formula="1"/>
  </ignoredErrors>
</worksheet>
</file>

<file path=xl/worksheets/sheet11.xml><?xml version="1.0" encoding="utf-8"?>
<worksheet xmlns="http://schemas.openxmlformats.org/spreadsheetml/2006/main" xmlns:r="http://schemas.openxmlformats.org/officeDocument/2006/relationships">
  <sheetPr>
    <tabColor indexed="12"/>
  </sheetPr>
  <dimension ref="A1:CM57"/>
  <sheetViews>
    <sheetView view="pageBreakPreview" zoomScale="110" zoomScaleNormal="125" zoomScaleSheetLayoutView="110" workbookViewId="0">
      <selection activeCell="BC50" sqref="BC50"/>
    </sheetView>
  </sheetViews>
  <sheetFormatPr defaultRowHeight="7.5"/>
  <cols>
    <col min="1" max="1" width="0.375" style="251" customWidth="1"/>
    <col min="2" max="2" width="5.125" style="252" customWidth="1"/>
    <col min="3" max="3" width="0.375" style="123" customWidth="1"/>
    <col min="4" max="4" width="5" style="123" customWidth="1"/>
    <col min="5" max="5" width="0.375" style="253" customWidth="1"/>
    <col min="6" max="6" width="3.75" style="253" customWidth="1"/>
    <col min="7" max="7" width="3.625" style="126" customWidth="1"/>
    <col min="8" max="8" width="0.375" style="126" customWidth="1"/>
    <col min="9" max="9" width="4.125" style="254" customWidth="1"/>
    <col min="10" max="10" width="0.375" style="254" customWidth="1"/>
    <col min="11" max="11" width="3.625" style="256" customWidth="1"/>
    <col min="12" max="12" width="0.375" style="171" customWidth="1"/>
    <col min="13" max="13" width="3.625" style="255" customWidth="1"/>
    <col min="14" max="14" width="0.375" style="127" customWidth="1"/>
    <col min="15" max="15" width="4.125" style="255" customWidth="1"/>
    <col min="16" max="16" width="0.375" style="127" customWidth="1"/>
    <col min="17" max="17" width="3.625" style="256" customWidth="1"/>
    <col min="18" max="18" width="0.375" style="171" customWidth="1"/>
    <col min="19" max="19" width="3.625" style="255" customWidth="1"/>
    <col min="20" max="20" width="0.375" style="127" customWidth="1"/>
    <col min="21" max="21" width="4.125" style="255" customWidth="1"/>
    <col min="22" max="22" width="0.375" style="127" customWidth="1"/>
    <col min="23" max="23" width="3.625" style="256" customWidth="1"/>
    <col min="24" max="24" width="0.375" style="171" customWidth="1"/>
    <col min="25" max="25" width="3.625" style="255" customWidth="1"/>
    <col min="26" max="26" width="0.375" style="127" customWidth="1"/>
    <col min="27" max="27" width="4.125" style="255" customWidth="1"/>
    <col min="28" max="28" width="0.375" style="127" customWidth="1"/>
    <col min="29" max="29" width="3.625" style="256" customWidth="1"/>
    <col min="30" max="30" width="0.375" style="171" customWidth="1"/>
    <col min="31" max="31" width="3.625" style="255" customWidth="1"/>
    <col min="32" max="32" width="0.375" style="127" customWidth="1"/>
    <col min="33" max="33" width="4.125" style="255" customWidth="1"/>
    <col min="34" max="34" width="0.375" style="127" customWidth="1"/>
    <col min="35" max="35" width="3.625" style="256" customWidth="1"/>
    <col min="36" max="36" width="0.375" style="171" customWidth="1"/>
    <col min="37" max="37" width="3.625" style="255" customWidth="1"/>
    <col min="38" max="38" width="0.375" style="127" customWidth="1"/>
    <col min="39" max="39" width="4.125" style="255" customWidth="1"/>
    <col min="40" max="40" width="0.375" style="127" customWidth="1"/>
    <col min="41" max="41" width="3.625" style="256" customWidth="1"/>
    <col min="42" max="42" width="0.375" style="171" customWidth="1"/>
    <col min="43" max="43" width="3.625" style="255" customWidth="1"/>
    <col min="44" max="44" width="0.375" style="127" customWidth="1"/>
    <col min="45" max="45" width="4.125" style="255" customWidth="1"/>
    <col min="46" max="46" width="0.375" style="171" customWidth="1"/>
    <col min="47" max="47" width="3.625" style="256" customWidth="1"/>
    <col min="48" max="48" width="0.375" style="171" customWidth="1"/>
    <col min="49" max="49" width="3.625" style="255" customWidth="1"/>
    <col min="50" max="50" width="0.375" style="127" customWidth="1"/>
    <col min="51" max="51" width="4.125" style="255" customWidth="1"/>
    <col min="52" max="52" width="0.375" style="171" customWidth="1"/>
    <col min="53" max="53" width="3.625" style="256" customWidth="1"/>
    <col min="54" max="54" width="0.375" style="171" customWidth="1"/>
    <col min="55" max="55" width="3.625" style="255" customWidth="1"/>
    <col min="56" max="56" width="0.375" style="127" customWidth="1"/>
    <col min="57" max="57" width="4.125" style="255" customWidth="1"/>
    <col min="58" max="58" width="0.375" style="171" customWidth="1"/>
    <col min="59" max="59" width="3.625" style="256" customWidth="1"/>
    <col min="60" max="60" width="0.375" style="171" customWidth="1"/>
    <col min="61" max="61" width="3.625" style="255" customWidth="1"/>
    <col min="62" max="62" width="0.375" style="127" customWidth="1"/>
    <col min="63" max="63" width="4.125" style="255" customWidth="1"/>
    <col min="64" max="65" width="0.375" style="171" customWidth="1"/>
    <col min="66" max="66" width="10.25" style="170" customWidth="1"/>
    <col min="67" max="16384" width="9" style="121"/>
  </cols>
  <sheetData>
    <row r="1" spans="1:91" s="269" customFormat="1" ht="7.5" customHeight="1">
      <c r="A1" s="2432" t="s">
        <v>32</v>
      </c>
      <c r="B1" s="2433"/>
      <c r="C1" s="2433"/>
      <c r="D1" s="2433"/>
      <c r="E1" s="2433"/>
      <c r="F1" s="2434"/>
      <c r="G1" s="2816" t="s">
        <v>404</v>
      </c>
      <c r="H1" s="2817"/>
      <c r="I1" s="2818" t="s">
        <v>405</v>
      </c>
      <c r="J1" s="2818"/>
      <c r="K1" s="2804" t="s">
        <v>406</v>
      </c>
      <c r="L1" s="2819"/>
      <c r="M1" s="2820" t="s">
        <v>407</v>
      </c>
      <c r="N1" s="2820"/>
      <c r="O1" s="2821" t="s">
        <v>408</v>
      </c>
      <c r="P1" s="2821"/>
      <c r="Q1" s="2804" t="s">
        <v>384</v>
      </c>
      <c r="R1" s="2805"/>
      <c r="S1" s="2806" t="s">
        <v>882</v>
      </c>
      <c r="T1" s="2807"/>
      <c r="U1" s="2807"/>
      <c r="V1" s="2808"/>
      <c r="W1" s="168"/>
      <c r="X1" s="266"/>
      <c r="Y1" s="168"/>
      <c r="Z1" s="267"/>
      <c r="AA1" s="268"/>
      <c r="AB1" s="218"/>
      <c r="AC1" s="168"/>
      <c r="AD1" s="266"/>
      <c r="AE1" s="168"/>
      <c r="AF1" s="267"/>
      <c r="AG1" s="268"/>
      <c r="AH1" s="218"/>
      <c r="AI1" s="168"/>
      <c r="AJ1" s="266"/>
      <c r="AK1" s="168"/>
      <c r="AL1" s="267"/>
      <c r="AM1" s="268"/>
      <c r="AN1" s="218"/>
      <c r="AO1" s="168"/>
      <c r="AP1" s="266"/>
      <c r="AQ1" s="168"/>
      <c r="AR1" s="267"/>
      <c r="AS1" s="268"/>
      <c r="AT1" s="218"/>
      <c r="AU1" s="168"/>
      <c r="AV1" s="266"/>
      <c r="AW1" s="168"/>
      <c r="AX1" s="267"/>
      <c r="AY1" s="268"/>
      <c r="AZ1" s="218"/>
      <c r="BA1" s="168"/>
      <c r="BB1" s="266"/>
      <c r="BC1" s="168"/>
      <c r="BD1" s="267"/>
      <c r="BE1" s="268"/>
      <c r="BF1" s="218"/>
      <c r="BG1" s="168"/>
      <c r="BH1" s="266"/>
      <c r="BI1" s="168"/>
      <c r="BJ1" s="267"/>
      <c r="BK1" s="268"/>
      <c r="BL1" s="218"/>
      <c r="BM1" s="168"/>
      <c r="BN1" s="266"/>
      <c r="BO1" s="168"/>
      <c r="BP1" s="267"/>
      <c r="BQ1" s="268"/>
      <c r="BR1" s="218"/>
      <c r="BS1" s="168"/>
      <c r="BT1" s="266"/>
      <c r="BU1" s="168"/>
      <c r="BV1" s="267"/>
      <c r="BW1" s="268"/>
      <c r="BX1" s="218"/>
      <c r="BY1" s="168"/>
      <c r="BZ1" s="266"/>
      <c r="CA1" s="168"/>
      <c r="CB1" s="267"/>
      <c r="CC1" s="268"/>
      <c r="CD1" s="218"/>
      <c r="CE1" s="168"/>
      <c r="CF1" s="266"/>
      <c r="CG1" s="168"/>
      <c r="CH1" s="267"/>
      <c r="CI1" s="268"/>
      <c r="CJ1" s="218"/>
      <c r="CK1" s="168"/>
      <c r="CL1" s="266"/>
      <c r="CM1" s="168"/>
    </row>
    <row r="2" spans="1:91" s="269" customFormat="1" ht="7.5" customHeight="1">
      <c r="A2" s="270"/>
      <c r="B2" s="2809" t="s">
        <v>127</v>
      </c>
      <c r="C2" s="2809"/>
      <c r="D2" s="2810"/>
      <c r="E2" s="271"/>
      <c r="F2" s="272" t="s">
        <v>211</v>
      </c>
      <c r="G2" s="273">
        <v>4</v>
      </c>
      <c r="H2" s="274"/>
      <c r="I2" s="275">
        <v>4</v>
      </c>
      <c r="J2" s="276"/>
      <c r="K2" s="274">
        <v>4</v>
      </c>
      <c r="L2" s="274"/>
      <c r="M2" s="275">
        <v>2</v>
      </c>
      <c r="N2" s="276"/>
      <c r="O2" s="275">
        <v>1</v>
      </c>
      <c r="P2" s="276"/>
      <c r="Q2" s="274">
        <v>1</v>
      </c>
      <c r="R2" s="277"/>
      <c r="S2" s="278"/>
      <c r="T2" s="279"/>
      <c r="U2" s="279"/>
      <c r="V2" s="280"/>
      <c r="W2" s="168"/>
      <c r="X2" s="266"/>
      <c r="Y2" s="168"/>
      <c r="Z2" s="267"/>
      <c r="AA2" s="268"/>
      <c r="AB2" s="218"/>
      <c r="AC2" s="168"/>
      <c r="AD2" s="266"/>
      <c r="AE2" s="168"/>
      <c r="AF2" s="267"/>
      <c r="AG2" s="268"/>
      <c r="AH2" s="218"/>
      <c r="AI2" s="168"/>
      <c r="AJ2" s="266"/>
      <c r="AK2" s="168"/>
      <c r="AL2" s="267"/>
      <c r="AM2" s="268"/>
      <c r="AN2" s="218"/>
      <c r="AO2" s="168"/>
      <c r="AP2" s="266"/>
      <c r="AQ2" s="168"/>
      <c r="AR2" s="267"/>
      <c r="AS2" s="268"/>
      <c r="AT2" s="218"/>
      <c r="AU2" s="168"/>
      <c r="AV2" s="266"/>
      <c r="AW2" s="168"/>
      <c r="AX2" s="267"/>
      <c r="AY2" s="268"/>
      <c r="AZ2" s="218"/>
      <c r="BA2" s="168"/>
      <c r="BB2" s="266"/>
      <c r="BC2" s="168"/>
      <c r="BD2" s="267"/>
      <c r="BE2" s="268"/>
      <c r="BF2" s="218"/>
      <c r="BG2" s="168"/>
      <c r="BH2" s="266"/>
      <c r="BI2" s="168"/>
      <c r="BJ2" s="267"/>
      <c r="BK2" s="268"/>
      <c r="BL2" s="218"/>
      <c r="BM2" s="168"/>
      <c r="BN2" s="266"/>
      <c r="BO2" s="168"/>
      <c r="BP2" s="267"/>
      <c r="BQ2" s="268"/>
      <c r="BR2" s="218"/>
      <c r="BS2" s="168"/>
      <c r="BT2" s="266"/>
      <c r="BU2" s="168"/>
      <c r="BV2" s="267"/>
      <c r="BW2" s="268"/>
      <c r="BX2" s="218"/>
      <c r="BY2" s="168"/>
      <c r="BZ2" s="266"/>
      <c r="CA2" s="168"/>
      <c r="CB2" s="267"/>
      <c r="CC2" s="268"/>
      <c r="CD2" s="218"/>
      <c r="CE2" s="168"/>
      <c r="CF2" s="266"/>
      <c r="CG2" s="168"/>
      <c r="CH2" s="267"/>
      <c r="CI2" s="268"/>
      <c r="CJ2" s="218"/>
      <c r="CK2" s="168"/>
      <c r="CL2" s="266"/>
      <c r="CM2" s="168"/>
    </row>
    <row r="3" spans="1:91" s="269" customFormat="1" ht="7.5" customHeight="1">
      <c r="A3" s="281"/>
      <c r="B3" s="2460"/>
      <c r="C3" s="2460"/>
      <c r="D3" s="2459"/>
      <c r="E3" s="282"/>
      <c r="F3" s="283" t="s">
        <v>129</v>
      </c>
      <c r="G3" s="284">
        <v>15</v>
      </c>
      <c r="H3" s="285"/>
      <c r="I3" s="286">
        <v>15</v>
      </c>
      <c r="J3" s="287"/>
      <c r="K3" s="285">
        <v>15</v>
      </c>
      <c r="L3" s="285"/>
      <c r="M3" s="286">
        <v>15</v>
      </c>
      <c r="N3" s="287"/>
      <c r="O3" s="286">
        <v>15</v>
      </c>
      <c r="P3" s="287"/>
      <c r="Q3" s="285">
        <v>15</v>
      </c>
      <c r="R3" s="288"/>
      <c r="S3" s="289"/>
      <c r="T3" s="290"/>
      <c r="U3" s="290"/>
      <c r="V3" s="291"/>
      <c r="W3" s="168"/>
      <c r="X3" s="266"/>
      <c r="Y3" s="168"/>
      <c r="Z3" s="267"/>
      <c r="AA3" s="268"/>
      <c r="AB3" s="218"/>
      <c r="AC3" s="168"/>
      <c r="AD3" s="266"/>
      <c r="AE3" s="168"/>
      <c r="AF3" s="267"/>
      <c r="AG3" s="268"/>
      <c r="AH3" s="218"/>
      <c r="AI3" s="168"/>
      <c r="AJ3" s="266"/>
      <c r="AK3" s="168"/>
      <c r="AL3" s="267"/>
      <c r="AM3" s="268"/>
      <c r="AN3" s="218"/>
      <c r="AO3" s="168"/>
      <c r="AP3" s="266"/>
      <c r="AQ3" s="168"/>
      <c r="AR3" s="267"/>
      <c r="AS3" s="268"/>
      <c r="AT3" s="218"/>
      <c r="AU3" s="168"/>
      <c r="AV3" s="266"/>
      <c r="AW3" s="168"/>
      <c r="AX3" s="267"/>
      <c r="AY3" s="268"/>
      <c r="AZ3" s="218"/>
      <c r="BA3" s="168"/>
      <c r="BB3" s="266"/>
      <c r="BC3" s="168"/>
      <c r="BD3" s="267"/>
      <c r="BE3" s="268"/>
      <c r="BF3" s="218"/>
      <c r="BG3" s="168"/>
      <c r="BH3" s="266"/>
      <c r="BI3" s="168"/>
      <c r="BJ3" s="267"/>
      <c r="BK3" s="268"/>
      <c r="BL3" s="218"/>
      <c r="BM3" s="168"/>
      <c r="BN3" s="266"/>
      <c r="BO3" s="168"/>
      <c r="BP3" s="267"/>
      <c r="BQ3" s="268"/>
      <c r="BR3" s="218"/>
      <c r="BS3" s="168"/>
      <c r="BT3" s="266"/>
      <c r="BU3" s="168"/>
      <c r="BV3" s="267"/>
      <c r="BW3" s="268"/>
      <c r="BX3" s="218"/>
      <c r="BY3" s="168"/>
      <c r="BZ3" s="266"/>
      <c r="CA3" s="168"/>
      <c r="CB3" s="267"/>
      <c r="CC3" s="268"/>
      <c r="CD3" s="218"/>
      <c r="CE3" s="168"/>
      <c r="CF3" s="266"/>
      <c r="CG3" s="168"/>
      <c r="CH3" s="267"/>
      <c r="CI3" s="268"/>
      <c r="CJ3" s="218"/>
      <c r="CK3" s="168"/>
      <c r="CL3" s="266"/>
      <c r="CM3" s="168"/>
    </row>
    <row r="4" spans="1:91" s="269" customFormat="1" ht="7.5" customHeight="1">
      <c r="A4" s="292"/>
      <c r="B4" s="2811" t="s">
        <v>50</v>
      </c>
      <c r="C4" s="2811"/>
      <c r="D4" s="2812"/>
      <c r="E4" s="293"/>
      <c r="F4" s="293"/>
      <c r="G4" s="2813">
        <v>2</v>
      </c>
      <c r="H4" s="2814"/>
      <c r="I4" s="2814"/>
      <c r="J4" s="2814"/>
      <c r="K4" s="2814"/>
      <c r="L4" s="2814"/>
      <c r="M4" s="2814"/>
      <c r="N4" s="2814"/>
      <c r="O4" s="2814"/>
      <c r="P4" s="2814"/>
      <c r="Q4" s="2814"/>
      <c r="R4" s="2815"/>
      <c r="S4" s="294"/>
      <c r="T4" s="295"/>
      <c r="U4" s="295"/>
      <c r="V4" s="296"/>
      <c r="W4" s="168"/>
      <c r="X4" s="266"/>
      <c r="Y4" s="168"/>
      <c r="Z4" s="267"/>
      <c r="AA4" s="268"/>
      <c r="AB4" s="218"/>
      <c r="AC4" s="168"/>
      <c r="AD4" s="266"/>
      <c r="AE4" s="168"/>
      <c r="AF4" s="267"/>
      <c r="AG4" s="268"/>
      <c r="AH4" s="218"/>
      <c r="AI4" s="168"/>
      <c r="AJ4" s="266"/>
      <c r="AK4" s="168"/>
      <c r="AL4" s="267"/>
      <c r="AM4" s="268"/>
      <c r="AN4" s="218"/>
      <c r="AO4" s="168"/>
      <c r="AP4" s="266"/>
      <c r="AQ4" s="168"/>
      <c r="AR4" s="267"/>
      <c r="AS4" s="268"/>
      <c r="AT4" s="218"/>
      <c r="AU4" s="168"/>
      <c r="AV4" s="266"/>
      <c r="AW4" s="168"/>
      <c r="AX4" s="267"/>
      <c r="AY4" s="268"/>
      <c r="AZ4" s="218"/>
      <c r="BA4" s="168"/>
      <c r="BB4" s="266"/>
      <c r="BC4" s="168"/>
      <c r="BD4" s="267"/>
      <c r="BE4" s="268"/>
      <c r="BF4" s="218"/>
      <c r="BG4" s="168"/>
      <c r="BH4" s="266"/>
      <c r="BI4" s="168"/>
      <c r="BJ4" s="267"/>
      <c r="BK4" s="268"/>
      <c r="BL4" s="218"/>
      <c r="BM4" s="168"/>
      <c r="BN4" s="266"/>
      <c r="BO4" s="168"/>
      <c r="BP4" s="267"/>
      <c r="BQ4" s="268"/>
      <c r="BR4" s="218"/>
      <c r="BS4" s="168"/>
      <c r="BT4" s="266"/>
      <c r="BU4" s="168"/>
      <c r="BV4" s="267"/>
      <c r="BW4" s="268"/>
      <c r="BX4" s="218"/>
      <c r="BY4" s="168"/>
      <c r="BZ4" s="266"/>
      <c r="CA4" s="168"/>
      <c r="CB4" s="267"/>
      <c r="CC4" s="268"/>
      <c r="CD4" s="218"/>
      <c r="CE4" s="168"/>
      <c r="CF4" s="266"/>
      <c r="CG4" s="168"/>
      <c r="CH4" s="267"/>
      <c r="CI4" s="268"/>
      <c r="CJ4" s="218"/>
      <c r="CK4" s="168"/>
      <c r="CL4" s="266"/>
      <c r="CM4" s="168"/>
    </row>
    <row r="5" spans="1:91" s="269" customFormat="1" ht="7.5" customHeight="1">
      <c r="A5" s="292"/>
      <c r="B5" s="2811" t="s">
        <v>58</v>
      </c>
      <c r="C5" s="2811"/>
      <c r="D5" s="2812"/>
      <c r="E5" s="293"/>
      <c r="F5" s="293"/>
      <c r="G5" s="2813">
        <v>2</v>
      </c>
      <c r="H5" s="2814"/>
      <c r="I5" s="2814"/>
      <c r="J5" s="2814"/>
      <c r="K5" s="2814"/>
      <c r="L5" s="2814"/>
      <c r="M5" s="2814"/>
      <c r="N5" s="2814"/>
      <c r="O5" s="2814"/>
      <c r="P5" s="2814"/>
      <c r="Q5" s="2814"/>
      <c r="R5" s="2815"/>
      <c r="S5" s="297"/>
      <c r="T5" s="298"/>
      <c r="U5" s="298"/>
      <c r="V5" s="299"/>
      <c r="W5" s="168"/>
      <c r="X5" s="266"/>
      <c r="Y5" s="168"/>
      <c r="Z5" s="267"/>
      <c r="AA5" s="268"/>
      <c r="AB5" s="218"/>
      <c r="AC5" s="168"/>
      <c r="AD5" s="266"/>
      <c r="AE5" s="168"/>
      <c r="AF5" s="267"/>
      <c r="AG5" s="268"/>
      <c r="AH5" s="218"/>
      <c r="AI5" s="168"/>
      <c r="AJ5" s="266"/>
      <c r="AK5" s="168"/>
      <c r="AL5" s="267"/>
      <c r="AM5" s="268"/>
      <c r="AN5" s="218"/>
      <c r="AO5" s="168"/>
      <c r="AP5" s="266"/>
      <c r="AQ5" s="168"/>
      <c r="AR5" s="267"/>
      <c r="AS5" s="268"/>
      <c r="AT5" s="218"/>
      <c r="AU5" s="168"/>
      <c r="AV5" s="266"/>
      <c r="AW5" s="168"/>
      <c r="AX5" s="267"/>
      <c r="AY5" s="268"/>
      <c r="AZ5" s="218"/>
      <c r="BA5" s="168"/>
      <c r="BB5" s="266"/>
      <c r="BC5" s="168"/>
      <c r="BD5" s="267"/>
      <c r="BE5" s="268"/>
      <c r="BF5" s="218"/>
      <c r="BG5" s="168"/>
      <c r="BH5" s="266"/>
      <c r="BI5" s="168"/>
      <c r="BJ5" s="267"/>
      <c r="BK5" s="268"/>
      <c r="BL5" s="218"/>
      <c r="BM5" s="168"/>
      <c r="BN5" s="266"/>
      <c r="BO5" s="168"/>
      <c r="BP5" s="267"/>
      <c r="BQ5" s="268"/>
      <c r="BR5" s="218"/>
      <c r="BS5" s="168"/>
      <c r="BT5" s="266"/>
      <c r="BU5" s="168"/>
      <c r="BV5" s="267"/>
      <c r="BW5" s="268"/>
      <c r="BX5" s="218"/>
      <c r="BY5" s="168"/>
      <c r="BZ5" s="266"/>
      <c r="CA5" s="168"/>
      <c r="CB5" s="267"/>
      <c r="CC5" s="268"/>
      <c r="CD5" s="218"/>
      <c r="CE5" s="168"/>
      <c r="CF5" s="266"/>
      <c r="CG5" s="168"/>
      <c r="CH5" s="267"/>
      <c r="CI5" s="268"/>
      <c r="CJ5" s="218"/>
      <c r="CK5" s="168"/>
      <c r="CL5" s="266"/>
      <c r="CM5" s="168"/>
    </row>
    <row r="6" spans="1:91" s="269" customFormat="1" ht="7.5" customHeight="1">
      <c r="A6" s="300"/>
      <c r="B6" s="2809" t="s">
        <v>52</v>
      </c>
      <c r="C6" s="2809"/>
      <c r="D6" s="2810"/>
      <c r="E6" s="301"/>
      <c r="F6" s="301"/>
      <c r="G6" s="2832">
        <v>0.25</v>
      </c>
      <c r="H6" s="2833"/>
      <c r="I6" s="2833"/>
      <c r="J6" s="2833"/>
      <c r="K6" s="2833"/>
      <c r="L6" s="2833"/>
      <c r="M6" s="2833"/>
      <c r="N6" s="2833"/>
      <c r="O6" s="2833"/>
      <c r="P6" s="2833"/>
      <c r="Q6" s="2833"/>
      <c r="R6" s="2834"/>
      <c r="S6" s="294"/>
      <c r="T6" s="295"/>
      <c r="U6" s="295"/>
      <c r="V6" s="296"/>
      <c r="W6" s="168"/>
      <c r="X6" s="266"/>
      <c r="Y6" s="168"/>
      <c r="Z6" s="267"/>
      <c r="AA6" s="268"/>
      <c r="AB6" s="218"/>
      <c r="AC6" s="168"/>
      <c r="AD6" s="266"/>
      <c r="AE6" s="168"/>
      <c r="AF6" s="267"/>
      <c r="AG6" s="268"/>
      <c r="AH6" s="218"/>
      <c r="AI6" s="168"/>
      <c r="AJ6" s="266"/>
      <c r="AK6" s="168"/>
      <c r="AL6" s="267"/>
      <c r="AM6" s="268"/>
      <c r="AN6" s="218"/>
      <c r="AO6" s="168"/>
      <c r="AP6" s="266"/>
      <c r="AQ6" s="168"/>
      <c r="AR6" s="267"/>
      <c r="AS6" s="268"/>
      <c r="AT6" s="218"/>
      <c r="AU6" s="168"/>
      <c r="AV6" s="266"/>
      <c r="AW6" s="168"/>
      <c r="AX6" s="267"/>
      <c r="AY6" s="268"/>
      <c r="AZ6" s="218"/>
      <c r="BA6" s="168"/>
      <c r="BB6" s="266"/>
      <c r="BC6" s="168"/>
      <c r="BD6" s="267"/>
      <c r="BE6" s="268"/>
      <c r="BF6" s="218"/>
      <c r="BG6" s="168"/>
      <c r="BH6" s="266"/>
      <c r="BI6" s="168"/>
      <c r="BJ6" s="267"/>
      <c r="BK6" s="268"/>
      <c r="BL6" s="218"/>
      <c r="BM6" s="168"/>
      <c r="BN6" s="266"/>
      <c r="BO6" s="168"/>
      <c r="BP6" s="267"/>
      <c r="BQ6" s="268"/>
      <c r="BR6" s="218"/>
      <c r="BS6" s="168"/>
      <c r="BT6" s="266"/>
      <c r="BU6" s="168"/>
      <c r="BV6" s="267"/>
      <c r="BW6" s="268"/>
      <c r="BX6" s="218"/>
      <c r="BY6" s="168"/>
      <c r="BZ6" s="266"/>
      <c r="CA6" s="168"/>
      <c r="CB6" s="267"/>
      <c r="CC6" s="268"/>
      <c r="CD6" s="218"/>
      <c r="CE6" s="168"/>
      <c r="CF6" s="266"/>
      <c r="CG6" s="168"/>
      <c r="CH6" s="267"/>
      <c r="CI6" s="268"/>
      <c r="CJ6" s="218"/>
      <c r="CK6" s="168"/>
      <c r="CL6" s="266"/>
      <c r="CM6" s="168"/>
    </row>
    <row r="7" spans="1:91" s="269" customFormat="1" ht="7.5" customHeight="1">
      <c r="A7" s="292"/>
      <c r="B7" s="2811" t="s">
        <v>53</v>
      </c>
      <c r="C7" s="2811"/>
      <c r="D7" s="2812"/>
      <c r="E7" s="293"/>
      <c r="F7" s="293"/>
      <c r="G7" s="2832">
        <v>0.25</v>
      </c>
      <c r="H7" s="2833"/>
      <c r="I7" s="2833"/>
      <c r="J7" s="2833"/>
      <c r="K7" s="2833"/>
      <c r="L7" s="2833"/>
      <c r="M7" s="2833"/>
      <c r="N7" s="2833"/>
      <c r="O7" s="2833"/>
      <c r="P7" s="2833"/>
      <c r="Q7" s="2833"/>
      <c r="R7" s="2834"/>
      <c r="S7" s="294"/>
      <c r="T7" s="295"/>
      <c r="U7" s="295"/>
      <c r="V7" s="296"/>
      <c r="W7" s="268"/>
      <c r="X7" s="218"/>
      <c r="Y7" s="168"/>
      <c r="Z7" s="266"/>
      <c r="AA7" s="168"/>
      <c r="AB7" s="267"/>
      <c r="AC7" s="268"/>
      <c r="AD7" s="218"/>
      <c r="AE7" s="168"/>
      <c r="AF7" s="266"/>
      <c r="AG7" s="168"/>
      <c r="AH7" s="267"/>
      <c r="AI7" s="268"/>
      <c r="AJ7" s="218"/>
      <c r="AK7" s="168"/>
      <c r="AL7" s="266"/>
      <c r="AM7" s="168"/>
      <c r="AN7" s="267"/>
      <c r="AO7" s="268"/>
      <c r="AP7" s="218"/>
      <c r="AQ7" s="168"/>
      <c r="AR7" s="266"/>
      <c r="AS7" s="168"/>
      <c r="AT7" s="267"/>
      <c r="AU7" s="268"/>
      <c r="AV7" s="218"/>
      <c r="AW7" s="168"/>
      <c r="AX7" s="266"/>
      <c r="AY7" s="168"/>
      <c r="AZ7" s="267"/>
      <c r="BA7" s="268"/>
      <c r="BB7" s="218"/>
      <c r="BC7" s="168"/>
      <c r="BD7" s="266"/>
      <c r="BE7" s="168"/>
      <c r="BF7" s="267"/>
      <c r="BG7" s="268"/>
      <c r="BH7" s="218"/>
      <c r="BI7" s="168"/>
      <c r="BJ7" s="266"/>
      <c r="BK7" s="168"/>
      <c r="BL7" s="267"/>
      <c r="BM7" s="268"/>
      <c r="BN7" s="218"/>
      <c r="BO7" s="168"/>
      <c r="BP7" s="266"/>
      <c r="BQ7" s="168"/>
      <c r="BR7" s="267"/>
      <c r="BS7" s="268"/>
      <c r="BT7" s="218"/>
      <c r="BU7" s="168"/>
      <c r="BV7" s="266"/>
      <c r="BW7" s="168"/>
      <c r="BX7" s="267"/>
      <c r="BY7" s="268"/>
      <c r="BZ7" s="218"/>
      <c r="CA7" s="168"/>
      <c r="CB7" s="266"/>
      <c r="CC7" s="168"/>
      <c r="CD7" s="267"/>
      <c r="CE7" s="268"/>
      <c r="CF7" s="218"/>
      <c r="CG7" s="168"/>
      <c r="CH7" s="266"/>
      <c r="CI7" s="168"/>
    </row>
    <row r="8" spans="1:91" s="269" customFormat="1" ht="7.5" customHeight="1">
      <c r="A8" s="302"/>
      <c r="B8" s="2809" t="s">
        <v>879</v>
      </c>
      <c r="C8" s="2809"/>
      <c r="D8" s="2810"/>
      <c r="E8" s="532"/>
      <c r="F8" s="533"/>
      <c r="G8" s="2822"/>
      <c r="H8" s="2823"/>
      <c r="I8" s="2823"/>
      <c r="J8" s="2823"/>
      <c r="K8" s="2823"/>
      <c r="L8" s="2823"/>
      <c r="M8" s="2823"/>
      <c r="N8" s="2823"/>
      <c r="O8" s="2823"/>
      <c r="P8" s="2823"/>
      <c r="Q8" s="2823"/>
      <c r="R8" s="2824"/>
      <c r="S8" s="2825">
        <v>8</v>
      </c>
      <c r="T8" s="2826"/>
      <c r="U8" s="2826"/>
      <c r="V8" s="692"/>
      <c r="W8" s="218"/>
      <c r="X8" s="168"/>
      <c r="Y8" s="266"/>
      <c r="Z8" s="168"/>
      <c r="AA8" s="267"/>
      <c r="AB8" s="268"/>
      <c r="AC8" s="218"/>
      <c r="AD8" s="168"/>
      <c r="AE8" s="266"/>
      <c r="AF8" s="168"/>
      <c r="AG8" s="267"/>
      <c r="AH8" s="268"/>
      <c r="AI8" s="218"/>
      <c r="AJ8" s="168"/>
      <c r="AK8" s="266"/>
      <c r="AL8" s="168"/>
      <c r="AM8" s="267"/>
      <c r="AN8" s="268"/>
      <c r="AO8" s="218"/>
      <c r="AP8" s="168"/>
      <c r="AQ8" s="266"/>
      <c r="AR8" s="168"/>
      <c r="AS8" s="267"/>
      <c r="AT8" s="268"/>
      <c r="AU8" s="218"/>
      <c r="AV8" s="168"/>
      <c r="AW8" s="266"/>
      <c r="AX8" s="168"/>
      <c r="AY8" s="267"/>
      <c r="AZ8" s="268"/>
      <c r="BA8" s="218"/>
      <c r="BB8" s="168"/>
      <c r="BC8" s="266"/>
      <c r="BD8" s="168"/>
      <c r="BE8" s="267"/>
      <c r="BF8" s="268"/>
      <c r="BG8" s="218"/>
      <c r="BH8" s="168"/>
      <c r="BI8" s="266"/>
      <c r="BJ8" s="168"/>
      <c r="BK8" s="267"/>
      <c r="BL8" s="268"/>
      <c r="BM8" s="218"/>
      <c r="BN8" s="168"/>
      <c r="BO8" s="266"/>
      <c r="BP8" s="168"/>
      <c r="BQ8" s="267"/>
      <c r="BR8" s="268"/>
      <c r="BS8" s="218"/>
      <c r="BT8" s="168"/>
      <c r="BU8" s="266"/>
      <c r="BV8" s="168"/>
      <c r="BW8" s="267"/>
      <c r="BX8" s="268"/>
      <c r="BY8" s="218"/>
      <c r="BZ8" s="168"/>
      <c r="CA8" s="266"/>
      <c r="CB8" s="168"/>
    </row>
    <row r="9" spans="1:91" s="269" customFormat="1" ht="7.5" customHeight="1">
      <c r="A9" s="292"/>
      <c r="B9" s="2811" t="s">
        <v>861</v>
      </c>
      <c r="C9" s="2811"/>
      <c r="D9" s="2812"/>
      <c r="E9" s="534"/>
      <c r="F9" s="535"/>
      <c r="G9" s="2827"/>
      <c r="H9" s="2828"/>
      <c r="I9" s="2828"/>
      <c r="J9" s="2828"/>
      <c r="K9" s="2828"/>
      <c r="L9" s="2828"/>
      <c r="M9" s="2828"/>
      <c r="N9" s="2828"/>
      <c r="O9" s="2828"/>
      <c r="P9" s="2828"/>
      <c r="Q9" s="2828"/>
      <c r="R9" s="2829"/>
      <c r="S9" s="2830">
        <v>2</v>
      </c>
      <c r="T9" s="2831"/>
      <c r="U9" s="2831"/>
      <c r="V9" s="608"/>
      <c r="W9" s="218"/>
      <c r="X9" s="168"/>
      <c r="Y9" s="266"/>
      <c r="Z9" s="168"/>
      <c r="AA9" s="267"/>
      <c r="AB9" s="268"/>
      <c r="AC9" s="218"/>
      <c r="AD9" s="168"/>
      <c r="AE9" s="266"/>
      <c r="AF9" s="168"/>
      <c r="AG9" s="267"/>
      <c r="AH9" s="268"/>
      <c r="AI9" s="218"/>
      <c r="AJ9" s="168"/>
      <c r="AK9" s="266"/>
      <c r="AL9" s="168"/>
      <c r="AM9" s="267"/>
      <c r="AN9" s="268"/>
      <c r="AO9" s="218"/>
      <c r="AP9" s="168"/>
      <c r="AQ9" s="266"/>
      <c r="AR9" s="168"/>
      <c r="AS9" s="267"/>
      <c r="AT9" s="268"/>
      <c r="AU9" s="218"/>
      <c r="AV9" s="168"/>
      <c r="AW9" s="266"/>
      <c r="AX9" s="168"/>
      <c r="AY9" s="267"/>
      <c r="AZ9" s="268"/>
      <c r="BA9" s="218"/>
      <c r="BB9" s="168"/>
      <c r="BC9" s="266"/>
      <c r="BD9" s="168"/>
      <c r="BE9" s="267"/>
      <c r="BF9" s="268"/>
      <c r="BG9" s="218"/>
      <c r="BH9" s="168"/>
      <c r="BI9" s="266"/>
      <c r="BJ9" s="168"/>
      <c r="BK9" s="267"/>
      <c r="BL9" s="268"/>
      <c r="BM9" s="218"/>
      <c r="BN9" s="168"/>
      <c r="BO9" s="266"/>
      <c r="BP9" s="168"/>
      <c r="BQ9" s="267"/>
      <c r="BR9" s="268"/>
      <c r="BS9" s="218"/>
      <c r="BT9" s="168"/>
      <c r="BU9" s="266"/>
      <c r="BV9" s="168"/>
      <c r="BW9" s="267"/>
      <c r="BX9" s="268"/>
      <c r="BY9" s="218"/>
      <c r="BZ9" s="168"/>
      <c r="CA9" s="266"/>
      <c r="CB9" s="168"/>
    </row>
    <row r="10" spans="1:91" s="269" customFormat="1" ht="7.5" customHeight="1">
      <c r="A10" s="300"/>
      <c r="B10" s="2835" t="s">
        <v>881</v>
      </c>
      <c r="C10" s="2835"/>
      <c r="D10" s="2836"/>
      <c r="E10" s="265"/>
      <c r="F10" s="260"/>
      <c r="G10" s="2837"/>
      <c r="H10" s="2838"/>
      <c r="I10" s="2838"/>
      <c r="J10" s="2838"/>
      <c r="K10" s="2838"/>
      <c r="L10" s="2838"/>
      <c r="M10" s="2838"/>
      <c r="N10" s="2838"/>
      <c r="O10" s="2838"/>
      <c r="P10" s="2838"/>
      <c r="Q10" s="2838"/>
      <c r="R10" s="2839"/>
      <c r="S10" s="2840">
        <v>1</v>
      </c>
      <c r="T10" s="2841"/>
      <c r="U10" s="2841"/>
      <c r="V10" s="693"/>
      <c r="W10" s="218"/>
      <c r="X10" s="168"/>
      <c r="Y10" s="266"/>
      <c r="Z10" s="168"/>
      <c r="AA10" s="267"/>
      <c r="AB10" s="268"/>
      <c r="AC10" s="218"/>
      <c r="AD10" s="168"/>
      <c r="AE10" s="266"/>
      <c r="AF10" s="168"/>
      <c r="AG10" s="267"/>
      <c r="AH10" s="268"/>
      <c r="AI10" s="218"/>
      <c r="AJ10" s="168"/>
      <c r="AK10" s="266"/>
      <c r="AL10" s="168"/>
      <c r="AM10" s="267"/>
      <c r="AN10" s="268"/>
      <c r="AO10" s="218"/>
      <c r="AP10" s="168"/>
      <c r="AQ10" s="266"/>
      <c r="AR10" s="168"/>
      <c r="AS10" s="267"/>
      <c r="AT10" s="268"/>
      <c r="AU10" s="218"/>
      <c r="AV10" s="168"/>
      <c r="AW10" s="266"/>
      <c r="AX10" s="168"/>
      <c r="AY10" s="267"/>
      <c r="AZ10" s="268"/>
      <c r="BA10" s="218"/>
      <c r="BB10" s="168"/>
      <c r="BC10" s="266"/>
      <c r="BD10" s="168"/>
      <c r="BE10" s="267"/>
      <c r="BF10" s="268"/>
      <c r="BG10" s="218"/>
      <c r="BH10" s="168"/>
      <c r="BI10" s="266"/>
      <c r="BJ10" s="168"/>
      <c r="BK10" s="267"/>
      <c r="BL10" s="268"/>
      <c r="BM10" s="218"/>
      <c r="BN10" s="168"/>
      <c r="BO10" s="266"/>
      <c r="BP10" s="168"/>
      <c r="BQ10" s="267"/>
      <c r="BR10" s="268"/>
      <c r="BS10" s="218"/>
      <c r="BT10" s="168"/>
      <c r="BU10" s="266"/>
      <c r="BV10" s="168"/>
      <c r="BW10" s="267"/>
      <c r="BX10" s="268"/>
      <c r="BY10" s="218"/>
      <c r="BZ10" s="168"/>
      <c r="CA10" s="266"/>
      <c r="CB10" s="168"/>
    </row>
    <row r="11" spans="1:91" s="269" customFormat="1" ht="7.5" customHeight="1">
      <c r="A11" s="292"/>
      <c r="B11" s="2811" t="s">
        <v>880</v>
      </c>
      <c r="C11" s="2811"/>
      <c r="D11" s="2812"/>
      <c r="E11" s="534"/>
      <c r="F11" s="535"/>
      <c r="G11" s="2827"/>
      <c r="H11" s="2828"/>
      <c r="I11" s="2828"/>
      <c r="J11" s="2828"/>
      <c r="K11" s="2828"/>
      <c r="L11" s="2828"/>
      <c r="M11" s="2828"/>
      <c r="N11" s="2828"/>
      <c r="O11" s="2828"/>
      <c r="P11" s="2828"/>
      <c r="Q11" s="2828"/>
      <c r="R11" s="2829"/>
      <c r="S11" s="2830">
        <v>1</v>
      </c>
      <c r="T11" s="2831"/>
      <c r="U11" s="2831"/>
      <c r="V11" s="608"/>
      <c r="W11" s="218"/>
      <c r="X11" s="168"/>
      <c r="Y11" s="266"/>
      <c r="Z11" s="168"/>
      <c r="AA11" s="267"/>
      <c r="AB11" s="268"/>
      <c r="AC11" s="218"/>
      <c r="AD11" s="168"/>
      <c r="AE11" s="266"/>
      <c r="AF11" s="168"/>
      <c r="AG11" s="267"/>
      <c r="AH11" s="268"/>
      <c r="AI11" s="218"/>
      <c r="AJ11" s="168"/>
      <c r="AK11" s="266"/>
      <c r="AL11" s="168"/>
      <c r="AM11" s="267"/>
      <c r="AN11" s="268"/>
      <c r="AO11" s="218"/>
      <c r="AP11" s="168"/>
      <c r="AQ11" s="266"/>
      <c r="AR11" s="168"/>
      <c r="AS11" s="267"/>
      <c r="AT11" s="268"/>
      <c r="AU11" s="218"/>
      <c r="AV11" s="168"/>
      <c r="AW11" s="266"/>
      <c r="AX11" s="168"/>
      <c r="AY11" s="267"/>
      <c r="AZ11" s="268"/>
      <c r="BA11" s="218"/>
      <c r="BB11" s="168"/>
      <c r="BC11" s="266"/>
      <c r="BD11" s="168"/>
      <c r="BE11" s="267"/>
      <c r="BF11" s="268"/>
      <c r="BG11" s="218"/>
      <c r="BH11" s="168"/>
      <c r="BI11" s="266"/>
      <c r="BJ11" s="168"/>
      <c r="BK11" s="267"/>
      <c r="BL11" s="268"/>
      <c r="BM11" s="218"/>
      <c r="BN11" s="168"/>
      <c r="BO11" s="266"/>
      <c r="BP11" s="168"/>
      <c r="BQ11" s="267"/>
      <c r="BR11" s="268"/>
      <c r="BS11" s="218"/>
      <c r="BT11" s="168"/>
      <c r="BU11" s="266"/>
      <c r="BV11" s="168"/>
      <c r="BW11" s="267"/>
      <c r="BX11" s="268"/>
      <c r="BY11" s="218"/>
      <c r="BZ11" s="168"/>
      <c r="CA11" s="266"/>
      <c r="CB11" s="168"/>
    </row>
    <row r="12" spans="1:91" ht="7.5" customHeight="1"/>
    <row r="13" spans="1:91" s="126" customFormat="1" ht="7.5" customHeight="1">
      <c r="A13" s="2454" t="s">
        <v>81</v>
      </c>
      <c r="B13" s="2455"/>
      <c r="C13" s="2352" t="s">
        <v>113</v>
      </c>
      <c r="D13" s="2353"/>
      <c r="E13" s="2454" t="s">
        <v>130</v>
      </c>
      <c r="F13" s="2455"/>
      <c r="G13" s="2443" t="s">
        <v>373</v>
      </c>
      <c r="H13" s="2444"/>
      <c r="I13" s="2444"/>
      <c r="J13" s="2445"/>
      <c r="K13" s="2443" t="s">
        <v>132</v>
      </c>
      <c r="L13" s="2444"/>
      <c r="M13" s="2444"/>
      <c r="N13" s="2444"/>
      <c r="O13" s="2444"/>
      <c r="P13" s="2444"/>
      <c r="Q13" s="2444"/>
      <c r="R13" s="2444"/>
      <c r="S13" s="2444"/>
      <c r="T13" s="2444"/>
      <c r="U13" s="2444"/>
      <c r="V13" s="2444"/>
      <c r="W13" s="2444"/>
      <c r="X13" s="2444"/>
      <c r="Y13" s="2444"/>
      <c r="Z13" s="2444"/>
      <c r="AA13" s="2444"/>
      <c r="AB13" s="2444"/>
      <c r="AC13" s="2444"/>
      <c r="AD13" s="2444"/>
      <c r="AE13" s="2444"/>
      <c r="AF13" s="2444"/>
      <c r="AG13" s="2444"/>
      <c r="AH13" s="2444"/>
      <c r="AI13" s="2444"/>
      <c r="AJ13" s="2444"/>
      <c r="AK13" s="2444"/>
      <c r="AL13" s="2444"/>
      <c r="AM13" s="2444"/>
      <c r="AN13" s="2444"/>
      <c r="AO13" s="2444"/>
      <c r="AP13" s="2444"/>
      <c r="AQ13" s="2444"/>
      <c r="AR13" s="2444"/>
      <c r="AS13" s="2444"/>
      <c r="AT13" s="2444"/>
      <c r="AU13" s="2444"/>
      <c r="AV13" s="2444"/>
      <c r="AW13" s="2444"/>
      <c r="AX13" s="2444"/>
      <c r="AY13" s="2444"/>
      <c r="AZ13" s="2444"/>
      <c r="BA13" s="2444"/>
      <c r="BB13" s="2444"/>
      <c r="BC13" s="2444"/>
      <c r="BD13" s="2444"/>
      <c r="BE13" s="2444"/>
      <c r="BF13" s="2444"/>
      <c r="BG13" s="2444"/>
      <c r="BH13" s="2444"/>
      <c r="BI13" s="2444"/>
      <c r="BJ13" s="2444"/>
      <c r="BK13" s="2444"/>
      <c r="BL13" s="2445"/>
      <c r="BM13" s="2352" t="s">
        <v>115</v>
      </c>
      <c r="BN13" s="2353"/>
    </row>
    <row r="14" spans="1:91" s="126" customFormat="1" ht="7.5" customHeight="1">
      <c r="A14" s="2435"/>
      <c r="B14" s="2436"/>
      <c r="C14" s="2354" t="s">
        <v>116</v>
      </c>
      <c r="D14" s="2355"/>
      <c r="E14" s="2435" t="s">
        <v>133</v>
      </c>
      <c r="F14" s="2436"/>
      <c r="G14" s="2354" t="s">
        <v>21</v>
      </c>
      <c r="H14" s="2355"/>
      <c r="I14" s="2354" t="s">
        <v>201</v>
      </c>
      <c r="J14" s="2355"/>
      <c r="K14" s="2443" t="s">
        <v>884</v>
      </c>
      <c r="L14" s="2444"/>
      <c r="M14" s="2444"/>
      <c r="N14" s="2444"/>
      <c r="O14" s="2444"/>
      <c r="P14" s="2445"/>
      <c r="Q14" s="2443" t="s">
        <v>885</v>
      </c>
      <c r="R14" s="2444"/>
      <c r="S14" s="2444"/>
      <c r="T14" s="2444"/>
      <c r="U14" s="2444"/>
      <c r="V14" s="2444"/>
      <c r="W14" s="2443" t="s">
        <v>886</v>
      </c>
      <c r="X14" s="2444"/>
      <c r="Y14" s="2444"/>
      <c r="Z14" s="2444"/>
      <c r="AA14" s="2444"/>
      <c r="AB14" s="2444"/>
      <c r="AC14" s="2443" t="s">
        <v>887</v>
      </c>
      <c r="AD14" s="2444"/>
      <c r="AE14" s="2444"/>
      <c r="AF14" s="2444"/>
      <c r="AG14" s="2444"/>
      <c r="AH14" s="2444"/>
      <c r="AI14" s="2443" t="s">
        <v>888</v>
      </c>
      <c r="AJ14" s="2444"/>
      <c r="AK14" s="2444"/>
      <c r="AL14" s="2444"/>
      <c r="AM14" s="2444"/>
      <c r="AN14" s="2444"/>
      <c r="AO14" s="2443" t="s">
        <v>889</v>
      </c>
      <c r="AP14" s="2444"/>
      <c r="AQ14" s="2444"/>
      <c r="AR14" s="2444"/>
      <c r="AS14" s="2444"/>
      <c r="AT14" s="2444"/>
      <c r="AU14" s="2842" t="s">
        <v>890</v>
      </c>
      <c r="AV14" s="2843"/>
      <c r="AW14" s="2843"/>
      <c r="AX14" s="2843"/>
      <c r="AY14" s="2843"/>
      <c r="AZ14" s="2844"/>
      <c r="BA14" s="2842" t="s">
        <v>891</v>
      </c>
      <c r="BB14" s="2843"/>
      <c r="BC14" s="2843"/>
      <c r="BD14" s="2843"/>
      <c r="BE14" s="2843"/>
      <c r="BF14" s="2844"/>
      <c r="BG14" s="2842" t="s">
        <v>892</v>
      </c>
      <c r="BH14" s="2843"/>
      <c r="BI14" s="2843"/>
      <c r="BJ14" s="2843"/>
      <c r="BK14" s="2843"/>
      <c r="BL14" s="2844"/>
      <c r="BM14" s="2354"/>
      <c r="BN14" s="2355"/>
    </row>
    <row r="15" spans="1:91" s="126" customFormat="1" ht="7.5" customHeight="1">
      <c r="A15" s="2435"/>
      <c r="B15" s="2436"/>
      <c r="C15" s="2354"/>
      <c r="D15" s="2355"/>
      <c r="E15" s="2435"/>
      <c r="F15" s="2436"/>
      <c r="G15" s="2354"/>
      <c r="H15" s="2355"/>
      <c r="I15" s="2354"/>
      <c r="J15" s="2355"/>
      <c r="K15" s="2779" t="str">
        <f>'3.1Cost by Sub-contractors'!N3</f>
        <v>Qty</v>
      </c>
      <c r="L15" s="2780"/>
      <c r="M15" s="2781" t="str">
        <f>'3.1Cost by Sub-contractors'!L3</f>
        <v>Unit Price</v>
      </c>
      <c r="N15" s="2782"/>
      <c r="O15" s="2783" t="str">
        <f>'3.1Cost by Sub-contractors'!P3</f>
        <v>Amount</v>
      </c>
      <c r="P15" s="2784"/>
      <c r="Q15" s="2779" t="str">
        <f>'3.1Cost by Sub-contractors'!N3</f>
        <v>Qty</v>
      </c>
      <c r="R15" s="2780"/>
      <c r="S15" s="2781" t="str">
        <f>'3.1Cost by Sub-contractors'!L3</f>
        <v>Unit Price</v>
      </c>
      <c r="T15" s="2782"/>
      <c r="U15" s="2783" t="str">
        <f>'3.1Cost by Sub-contractors'!P3</f>
        <v>Amount</v>
      </c>
      <c r="V15" s="2784"/>
      <c r="W15" s="2779" t="str">
        <f>'3.1Cost by Sub-contractors'!N3</f>
        <v>Qty</v>
      </c>
      <c r="X15" s="2780"/>
      <c r="Y15" s="2781" t="str">
        <f>'3.1Cost by Sub-contractors'!L3</f>
        <v>Unit Price</v>
      </c>
      <c r="Z15" s="2782"/>
      <c r="AA15" s="2783" t="str">
        <f>'3.1Cost by Sub-contractors'!P3</f>
        <v>Amount</v>
      </c>
      <c r="AB15" s="2784"/>
      <c r="AC15" s="2779" t="str">
        <f>'3.1Cost by Sub-contractors'!N3</f>
        <v>Qty</v>
      </c>
      <c r="AD15" s="2780"/>
      <c r="AE15" s="2781" t="str">
        <f>'3.1Cost by Sub-contractors'!L3</f>
        <v>Unit Price</v>
      </c>
      <c r="AF15" s="2782"/>
      <c r="AG15" s="2783" t="str">
        <f>'3.1Cost by Sub-contractors'!P3</f>
        <v>Amount</v>
      </c>
      <c r="AH15" s="2784"/>
      <c r="AI15" s="2779" t="str">
        <f>'3.1Cost by Sub-contractors'!N3</f>
        <v>Qty</v>
      </c>
      <c r="AJ15" s="2780"/>
      <c r="AK15" s="2781" t="str">
        <f>'3.1Cost by Sub-contractors'!L3</f>
        <v>Unit Price</v>
      </c>
      <c r="AL15" s="2782"/>
      <c r="AM15" s="2783" t="str">
        <f>'3.1Cost by Sub-contractors'!P3</f>
        <v>Amount</v>
      </c>
      <c r="AN15" s="2784"/>
      <c r="AO15" s="2779" t="str">
        <f>'3.1Cost by Sub-contractors'!N3</f>
        <v>Qty</v>
      </c>
      <c r="AP15" s="2780"/>
      <c r="AQ15" s="2781" t="str">
        <f>'3.1Cost by Sub-contractors'!L3</f>
        <v>Unit Price</v>
      </c>
      <c r="AR15" s="2782"/>
      <c r="AS15" s="2783" t="str">
        <f>'3.1Cost by Sub-contractors'!P3</f>
        <v>Amount</v>
      </c>
      <c r="AT15" s="2784"/>
      <c r="AU15" s="2779" t="str">
        <f>'3.1Cost by Sub-contractors'!N3</f>
        <v>Qty</v>
      </c>
      <c r="AV15" s="2780"/>
      <c r="AW15" s="2781" t="str">
        <f>'3.1Cost by Sub-contractors'!L3</f>
        <v>Unit Price</v>
      </c>
      <c r="AX15" s="2782"/>
      <c r="AY15" s="2783" t="str">
        <f>'3.1Cost by Sub-contractors'!P3</f>
        <v>Amount</v>
      </c>
      <c r="AZ15" s="2784"/>
      <c r="BA15" s="2779" t="str">
        <f>'3.1Cost by Sub-contractors'!N3</f>
        <v>Qty</v>
      </c>
      <c r="BB15" s="2780"/>
      <c r="BC15" s="2781" t="str">
        <f>'3.1Cost by Sub-contractors'!L3</f>
        <v>Unit Price</v>
      </c>
      <c r="BD15" s="2782"/>
      <c r="BE15" s="2783" t="str">
        <f>'3.1Cost by Sub-contractors'!P3</f>
        <v>Amount</v>
      </c>
      <c r="BF15" s="2784"/>
      <c r="BG15" s="2779" t="str">
        <f>'3.1Cost by Sub-contractors'!N3</f>
        <v>Qty</v>
      </c>
      <c r="BH15" s="2780"/>
      <c r="BI15" s="2781" t="str">
        <f>'3.1Cost by Sub-contractors'!L3</f>
        <v>Unit Price</v>
      </c>
      <c r="BJ15" s="2782"/>
      <c r="BK15" s="2783" t="str">
        <f>'3.1Cost by Sub-contractors'!P3</f>
        <v>Amount</v>
      </c>
      <c r="BL15" s="2784"/>
      <c r="BM15" s="2354"/>
      <c r="BN15" s="2355"/>
    </row>
    <row r="16" spans="1:91" s="126" customFormat="1" ht="7.5" customHeight="1">
      <c r="A16" s="2458"/>
      <c r="B16" s="2459"/>
      <c r="C16" s="2430"/>
      <c r="D16" s="2431"/>
      <c r="E16" s="2798"/>
      <c r="F16" s="2799"/>
      <c r="G16" s="2430"/>
      <c r="H16" s="2431"/>
      <c r="I16" s="2430"/>
      <c r="J16" s="2431"/>
      <c r="K16" s="2785" t="str">
        <f>'3.1Cost by Sub-contractors'!K38</f>
        <v>(l.m.)</v>
      </c>
      <c r="L16" s="2786"/>
      <c r="M16" s="2787" t="str">
        <f>'3.1Cost by Sub-contractors'!L4</f>
        <v>(USD)</v>
      </c>
      <c r="N16" s="2788"/>
      <c r="O16" s="2789" t="str">
        <f>'3.1Cost by Sub-contractors'!P4</f>
        <v>(USD)</v>
      </c>
      <c r="P16" s="2790"/>
      <c r="Q16" s="2785" t="str">
        <f>'3.1Cost by Sub-contractors'!K39</f>
        <v>(nos.)</v>
      </c>
      <c r="R16" s="2786"/>
      <c r="S16" s="2787" t="str">
        <f>'3.1Cost by Sub-contractors'!L4</f>
        <v>(USD)</v>
      </c>
      <c r="T16" s="2788"/>
      <c r="U16" s="2789" t="str">
        <f>'3.1Cost by Sub-contractors'!P4</f>
        <v>(USD)</v>
      </c>
      <c r="V16" s="2790"/>
      <c r="W16" s="2785" t="str">
        <f>'3.1Cost by Sub-contractors'!K40</f>
        <v>(points)</v>
      </c>
      <c r="X16" s="2786"/>
      <c r="Y16" s="2787" t="str">
        <f>'3.1Cost by Sub-contractors'!L4</f>
        <v>(USD)</v>
      </c>
      <c r="Z16" s="2788"/>
      <c r="AA16" s="2789" t="str">
        <f>'3.1Cost by Sub-contractors'!P4</f>
        <v>(USD)</v>
      </c>
      <c r="AB16" s="2790"/>
      <c r="AC16" s="2785" t="str">
        <f>'3.1Cost by Sub-contractors'!K41</f>
        <v>(nos.)</v>
      </c>
      <c r="AD16" s="2786"/>
      <c r="AE16" s="2787" t="str">
        <f>'3.1Cost by Sub-contractors'!L4</f>
        <v>(USD)</v>
      </c>
      <c r="AF16" s="2788"/>
      <c r="AG16" s="2789" t="str">
        <f>'3.1Cost by Sub-contractors'!P4</f>
        <v>(USD)</v>
      </c>
      <c r="AH16" s="2790"/>
      <c r="AI16" s="2785" t="str">
        <f>'3.1Cost by Sub-contractors'!K42</f>
        <v>(nos.)</v>
      </c>
      <c r="AJ16" s="2786"/>
      <c r="AK16" s="2787" t="str">
        <f>'3.1Cost by Sub-contractors'!L4</f>
        <v>(USD)</v>
      </c>
      <c r="AL16" s="2788"/>
      <c r="AM16" s="2789" t="str">
        <f>'3.1Cost by Sub-contractors'!P4</f>
        <v>(USD)</v>
      </c>
      <c r="AN16" s="2790"/>
      <c r="AO16" s="2785" t="str">
        <f>'3.1Cost by Sub-contractors'!K43</f>
        <v>(nos.)</v>
      </c>
      <c r="AP16" s="2786"/>
      <c r="AQ16" s="2787" t="str">
        <f>'3.1Cost by Sub-contractors'!L4</f>
        <v>(USD)</v>
      </c>
      <c r="AR16" s="2788"/>
      <c r="AS16" s="2789" t="str">
        <f>'3.1Cost by Sub-contractors'!P4</f>
        <v>(USD)</v>
      </c>
      <c r="AT16" s="2790"/>
      <c r="AU16" s="2785" t="str">
        <f>'3.1Cost by Sub-contractors'!K44</f>
        <v>(nos.)</v>
      </c>
      <c r="AV16" s="2786"/>
      <c r="AW16" s="2787" t="str">
        <f>'3.1Cost by Sub-contractors'!L4</f>
        <v>(USD)</v>
      </c>
      <c r="AX16" s="2788"/>
      <c r="AY16" s="2789" t="str">
        <f>'3.1Cost by Sub-contractors'!P4</f>
        <v>(USD)</v>
      </c>
      <c r="AZ16" s="2790"/>
      <c r="BA16" s="2785" t="str">
        <f>'3.1Cost by Sub-contractors'!K45</f>
        <v>(nos.)</v>
      </c>
      <c r="BB16" s="2786"/>
      <c r="BC16" s="2787" t="str">
        <f>'3.1Cost by Sub-contractors'!L4</f>
        <v>(USD)</v>
      </c>
      <c r="BD16" s="2788"/>
      <c r="BE16" s="2789" t="str">
        <f>'3.1Cost by Sub-contractors'!P4</f>
        <v>(USD)</v>
      </c>
      <c r="BF16" s="2790"/>
      <c r="BG16" s="2785" t="str">
        <f>'3.1Cost by Sub-contractors'!K46</f>
        <v>(nos.)</v>
      </c>
      <c r="BH16" s="2786"/>
      <c r="BI16" s="2787" t="str">
        <f>'3.1Cost by Sub-contractors'!L4</f>
        <v>(USD)</v>
      </c>
      <c r="BJ16" s="2788"/>
      <c r="BK16" s="2789" t="str">
        <f>'3.1Cost by Sub-contractors'!P4</f>
        <v>(USD)</v>
      </c>
      <c r="BL16" s="2790"/>
      <c r="BM16" s="2430"/>
      <c r="BN16" s="2431"/>
    </row>
    <row r="17" spans="1:66" s="269" customFormat="1" ht="7.5" customHeight="1">
      <c r="A17" s="952"/>
      <c r="B17" s="2791" t="s">
        <v>883</v>
      </c>
      <c r="C17" s="2791"/>
      <c r="D17" s="2791"/>
      <c r="E17" s="2791"/>
      <c r="F17" s="2791"/>
      <c r="G17" s="2791"/>
      <c r="H17" s="2791"/>
      <c r="I17" s="2791"/>
      <c r="J17" s="2791"/>
      <c r="K17" s="2791"/>
      <c r="L17" s="2791"/>
      <c r="M17" s="2791"/>
      <c r="N17" s="2791"/>
      <c r="O17" s="2791"/>
      <c r="P17" s="2791"/>
      <c r="Q17" s="2791"/>
      <c r="R17" s="2791"/>
      <c r="S17" s="2791"/>
      <c r="T17" s="2791"/>
      <c r="U17" s="2791"/>
      <c r="V17" s="2791"/>
      <c r="W17" s="2791"/>
      <c r="X17" s="2791"/>
      <c r="Y17" s="2791"/>
      <c r="Z17" s="2791"/>
      <c r="AA17" s="2791"/>
      <c r="AB17" s="2791"/>
      <c r="AC17" s="2791"/>
      <c r="AD17" s="2791"/>
      <c r="AE17" s="2791"/>
      <c r="AF17" s="2791"/>
      <c r="AG17" s="2791"/>
      <c r="AH17" s="2791"/>
      <c r="AI17" s="2791"/>
      <c r="AJ17" s="2791"/>
      <c r="AK17" s="2791"/>
      <c r="AL17" s="2791"/>
      <c r="AM17" s="2791"/>
      <c r="AN17" s="2791"/>
      <c r="AO17" s="2791"/>
      <c r="AP17" s="2791"/>
      <c r="AQ17" s="2791"/>
      <c r="AR17" s="2791"/>
      <c r="AS17" s="2791"/>
      <c r="AT17" s="2791"/>
      <c r="AU17" s="2791"/>
      <c r="AV17" s="2791"/>
      <c r="AW17" s="2791"/>
      <c r="AX17" s="2791"/>
      <c r="AY17" s="2791"/>
      <c r="AZ17" s="2791"/>
      <c r="BA17" s="2791"/>
      <c r="BB17" s="2791"/>
      <c r="BC17" s="2791"/>
      <c r="BD17" s="2791"/>
      <c r="BE17" s="2791"/>
      <c r="BF17" s="2791"/>
      <c r="BG17" s="2791"/>
      <c r="BH17" s="2791"/>
      <c r="BI17" s="2791"/>
      <c r="BJ17" s="2791"/>
      <c r="BK17" s="2791"/>
      <c r="BL17" s="2791"/>
      <c r="BM17" s="2791"/>
      <c r="BN17" s="2792"/>
    </row>
    <row r="18" spans="1:66" s="126" customFormat="1" ht="7.5" customHeight="1">
      <c r="A18" s="815"/>
      <c r="B18" s="553" t="str">
        <f>'4.1Plan'!B6</f>
        <v>Danang</v>
      </c>
      <c r="C18" s="2477" t="str">
        <f>'4.1Plan'!C6</f>
        <v>PKG01</v>
      </c>
      <c r="D18" s="2353"/>
      <c r="E18" s="2417" t="str">
        <f>'4.1Plan'!D6</f>
        <v>ML01-1</v>
      </c>
      <c r="F18" s="2418"/>
      <c r="G18" s="2364" t="s">
        <v>409</v>
      </c>
      <c r="H18" s="2793"/>
      <c r="I18" s="2802">
        <v>950</v>
      </c>
      <c r="J18" s="2803"/>
      <c r="K18" s="196">
        <f>G2*G3</f>
        <v>60</v>
      </c>
      <c r="L18" s="727"/>
      <c r="M18" s="821"/>
      <c r="N18" s="729"/>
      <c r="O18" s="433"/>
      <c r="P18" s="730"/>
      <c r="Q18" s="196">
        <f>ROUND(K18/G2/$G$4,0)*G2</f>
        <v>32</v>
      </c>
      <c r="R18" s="727"/>
      <c r="S18" s="821"/>
      <c r="T18" s="729"/>
      <c r="U18" s="433"/>
      <c r="V18" s="730"/>
      <c r="W18" s="196">
        <f>ROUND(K18/G2/$G$5,0)*G2</f>
        <v>32</v>
      </c>
      <c r="X18" s="727"/>
      <c r="Y18" s="821"/>
      <c r="Z18" s="729"/>
      <c r="AA18" s="433"/>
      <c r="AB18" s="730"/>
      <c r="AC18" s="196"/>
      <c r="AD18" s="727"/>
      <c r="AE18" s="821"/>
      <c r="AF18" s="729"/>
      <c r="AG18" s="433"/>
      <c r="AH18" s="730"/>
      <c r="AI18" s="196">
        <f>ROUND(Q18/G2*$G$6,0)*G2</f>
        <v>8</v>
      </c>
      <c r="AJ18" s="727"/>
      <c r="AK18" s="821"/>
      <c r="AL18" s="729"/>
      <c r="AM18" s="433"/>
      <c r="AN18" s="730"/>
      <c r="AO18" s="196">
        <f>ROUND(Q18/G2*$G$7,0)*G2</f>
        <v>8</v>
      </c>
      <c r="AP18" s="727"/>
      <c r="AQ18" s="821"/>
      <c r="AR18" s="729"/>
      <c r="AS18" s="433"/>
      <c r="AT18" s="730"/>
      <c r="AU18" s="196"/>
      <c r="AV18" s="727"/>
      <c r="AW18" s="821"/>
      <c r="AX18" s="729"/>
      <c r="AY18" s="433"/>
      <c r="AZ18" s="730"/>
      <c r="BA18" s="196"/>
      <c r="BB18" s="727"/>
      <c r="BC18" s="821"/>
      <c r="BD18" s="729"/>
      <c r="BE18" s="433"/>
      <c r="BF18" s="730"/>
      <c r="BG18" s="196"/>
      <c r="BH18" s="727"/>
      <c r="BI18" s="821"/>
      <c r="BJ18" s="729"/>
      <c r="BK18" s="433"/>
      <c r="BL18" s="730"/>
      <c r="BM18" s="727"/>
      <c r="BN18" s="303" t="s">
        <v>410</v>
      </c>
    </row>
    <row r="19" spans="1:66" s="202" customFormat="1" ht="7.5" customHeight="1">
      <c r="A19" s="883"/>
      <c r="B19" s="884"/>
      <c r="C19" s="2845"/>
      <c r="D19" s="2797"/>
      <c r="E19" s="2846"/>
      <c r="F19" s="2847"/>
      <c r="G19" s="2848" t="s">
        <v>371</v>
      </c>
      <c r="H19" s="2849"/>
      <c r="I19" s="2849"/>
      <c r="J19" s="2850"/>
      <c r="K19" s="953">
        <f>K18</f>
        <v>60</v>
      </c>
      <c r="L19" s="954"/>
      <c r="M19" s="955">
        <f>'3.1Cost by Sub-contractors'!L38</f>
        <v>51.08</v>
      </c>
      <c r="N19" s="956"/>
      <c r="O19" s="826">
        <f>K19*M19</f>
        <v>3064.7999999999997</v>
      </c>
      <c r="P19" s="957"/>
      <c r="Q19" s="953">
        <f>Q18</f>
        <v>32</v>
      </c>
      <c r="R19" s="954"/>
      <c r="S19" s="2405" t="str">
        <f>'3.1Cost by Sub-contractors'!L39</f>
        <v>-</v>
      </c>
      <c r="T19" s="2407"/>
      <c r="U19" s="2405" t="str">
        <f>'3.1Cost by Sub-contractors'!L39</f>
        <v>-</v>
      </c>
      <c r="V19" s="2406"/>
      <c r="W19" s="953">
        <f>W18</f>
        <v>32</v>
      </c>
      <c r="X19" s="954"/>
      <c r="Y19" s="955">
        <f>'3.1Cost by Sub-contractors'!L40</f>
        <v>15.96</v>
      </c>
      <c r="Z19" s="956"/>
      <c r="AA19" s="826">
        <f>W19*Y19</f>
        <v>510.72</v>
      </c>
      <c r="AB19" s="957"/>
      <c r="AC19" s="953"/>
      <c r="AD19" s="954"/>
      <c r="AE19" s="955"/>
      <c r="AF19" s="956"/>
      <c r="AG19" s="826"/>
      <c r="AH19" s="957"/>
      <c r="AI19" s="953">
        <f>AI18</f>
        <v>8</v>
      </c>
      <c r="AJ19" s="954"/>
      <c r="AK19" s="955">
        <f>'3.1Cost by Sub-contractors'!L42</f>
        <v>44.07</v>
      </c>
      <c r="AL19" s="956"/>
      <c r="AM19" s="826">
        <f>AI19*AK19</f>
        <v>352.56</v>
      </c>
      <c r="AN19" s="957"/>
      <c r="AO19" s="953">
        <f>AO18</f>
        <v>8</v>
      </c>
      <c r="AP19" s="954"/>
      <c r="AQ19" s="955">
        <f>'3.1Cost by Sub-contractors'!L43</f>
        <v>27.87</v>
      </c>
      <c r="AR19" s="956"/>
      <c r="AS19" s="826">
        <f>AO19*AQ19</f>
        <v>222.96</v>
      </c>
      <c r="AT19" s="957"/>
      <c r="AU19" s="953"/>
      <c r="AV19" s="954"/>
      <c r="AW19" s="955"/>
      <c r="AX19" s="956"/>
      <c r="AY19" s="826"/>
      <c r="AZ19" s="957"/>
      <c r="BA19" s="953"/>
      <c r="BB19" s="954"/>
      <c r="BC19" s="955"/>
      <c r="BD19" s="956"/>
      <c r="BE19" s="826"/>
      <c r="BF19" s="957"/>
      <c r="BG19" s="953"/>
      <c r="BH19" s="954"/>
      <c r="BI19" s="955"/>
      <c r="BJ19" s="956"/>
      <c r="BK19" s="826"/>
      <c r="BL19" s="957"/>
      <c r="BM19" s="954"/>
      <c r="BN19" s="958"/>
    </row>
    <row r="20" spans="1:66" s="126" customFormat="1" ht="7.5" customHeight="1">
      <c r="A20" s="785"/>
      <c r="B20" s="691"/>
      <c r="C20" s="2448"/>
      <c r="D20" s="2355"/>
      <c r="E20" s="2417" t="str">
        <f>'4.1Plan'!D25</f>
        <v>ML01-2</v>
      </c>
      <c r="F20" s="2418"/>
      <c r="G20" s="2364" t="s">
        <v>411</v>
      </c>
      <c r="H20" s="2793"/>
      <c r="I20" s="2802">
        <v>4750</v>
      </c>
      <c r="J20" s="2803"/>
      <c r="K20" s="196">
        <f>O2*O3+Q2*Q3</f>
        <v>30</v>
      </c>
      <c r="L20" s="727"/>
      <c r="M20" s="821"/>
      <c r="N20" s="729"/>
      <c r="O20" s="433"/>
      <c r="P20" s="730"/>
      <c r="Q20" s="196">
        <f>ROUND(K20/(O2+Q2)/$G$4,0)*(O2+Q2)</f>
        <v>16</v>
      </c>
      <c r="R20" s="727"/>
      <c r="S20" s="821"/>
      <c r="T20" s="729"/>
      <c r="U20" s="433"/>
      <c r="V20" s="730"/>
      <c r="W20" s="196">
        <f>ROUND(K20/(O2+Q2)/$G$5,0)*(O2+Q2)</f>
        <v>16</v>
      </c>
      <c r="X20" s="727"/>
      <c r="Y20" s="821"/>
      <c r="Z20" s="729"/>
      <c r="AA20" s="433"/>
      <c r="AB20" s="730"/>
      <c r="AC20" s="196">
        <f>S8</f>
        <v>8</v>
      </c>
      <c r="AD20" s="727"/>
      <c r="AE20" s="821"/>
      <c r="AF20" s="729"/>
      <c r="AG20" s="433"/>
      <c r="AH20" s="730"/>
      <c r="AI20" s="196">
        <f>ROUND(Q20/(O2+Q2)*$G$6,0)*(O2+Q2)</f>
        <v>4</v>
      </c>
      <c r="AJ20" s="727"/>
      <c r="AK20" s="821"/>
      <c r="AL20" s="729"/>
      <c r="AM20" s="433"/>
      <c r="AN20" s="730"/>
      <c r="AO20" s="196">
        <f>ROUND(Q20/(O2+Q2)*$G$7,0)*(O2+Q2)</f>
        <v>4</v>
      </c>
      <c r="AP20" s="727"/>
      <c r="AQ20" s="821"/>
      <c r="AR20" s="729"/>
      <c r="AS20" s="433"/>
      <c r="AT20" s="730"/>
      <c r="AU20" s="196">
        <f>(O2+Q2)*S9</f>
        <v>4</v>
      </c>
      <c r="AV20" s="727"/>
      <c r="AW20" s="821"/>
      <c r="AX20" s="729"/>
      <c r="AY20" s="433"/>
      <c r="AZ20" s="730"/>
      <c r="BA20" s="196">
        <f>(O2+Q2)*S10</f>
        <v>2</v>
      </c>
      <c r="BB20" s="727"/>
      <c r="BC20" s="821"/>
      <c r="BD20" s="729"/>
      <c r="BE20" s="433"/>
      <c r="BF20" s="730"/>
      <c r="BG20" s="196">
        <f>(O2+Q2)*S11</f>
        <v>2</v>
      </c>
      <c r="BH20" s="727"/>
      <c r="BI20" s="821"/>
      <c r="BJ20" s="729"/>
      <c r="BK20" s="433"/>
      <c r="BL20" s="730"/>
      <c r="BM20" s="727"/>
      <c r="BN20" s="303" t="s">
        <v>412</v>
      </c>
    </row>
    <row r="21" spans="1:66" s="202" customFormat="1" ht="7.5" customHeight="1">
      <c r="A21" s="883"/>
      <c r="B21" s="884"/>
      <c r="C21" s="2560"/>
      <c r="D21" s="2554"/>
      <c r="E21" s="2851"/>
      <c r="F21" s="2852"/>
      <c r="G21" s="2848" t="s">
        <v>371</v>
      </c>
      <c r="H21" s="2849"/>
      <c r="I21" s="2849"/>
      <c r="J21" s="2850"/>
      <c r="K21" s="953">
        <f>K20</f>
        <v>30</v>
      </c>
      <c r="L21" s="954"/>
      <c r="M21" s="955">
        <f>'3.1Cost by Sub-contractors'!L38</f>
        <v>51.08</v>
      </c>
      <c r="N21" s="956"/>
      <c r="O21" s="826">
        <f>K21*M21</f>
        <v>1532.3999999999999</v>
      </c>
      <c r="P21" s="957"/>
      <c r="Q21" s="953">
        <f>Q20</f>
        <v>16</v>
      </c>
      <c r="R21" s="954"/>
      <c r="S21" s="2405" t="str">
        <f>'3.1Cost by Sub-contractors'!L39</f>
        <v>-</v>
      </c>
      <c r="T21" s="2407"/>
      <c r="U21" s="2405" t="str">
        <f>'3.1Cost by Sub-contractors'!L39</f>
        <v>-</v>
      </c>
      <c r="V21" s="2406"/>
      <c r="W21" s="953">
        <f>W20</f>
        <v>16</v>
      </c>
      <c r="X21" s="954"/>
      <c r="Y21" s="955">
        <f>'3.1Cost by Sub-contractors'!L40</f>
        <v>15.96</v>
      </c>
      <c r="Z21" s="956"/>
      <c r="AA21" s="826">
        <f>W21*Y21</f>
        <v>255.36</v>
      </c>
      <c r="AB21" s="957"/>
      <c r="AC21" s="953">
        <f>AC20</f>
        <v>8</v>
      </c>
      <c r="AD21" s="954"/>
      <c r="AE21" s="955">
        <f>'3.1Cost by Sub-contractors'!L41</f>
        <v>25.08</v>
      </c>
      <c r="AF21" s="956"/>
      <c r="AG21" s="826">
        <f>AC21*AE21</f>
        <v>200.64</v>
      </c>
      <c r="AH21" s="957"/>
      <c r="AI21" s="953">
        <f>AI20</f>
        <v>4</v>
      </c>
      <c r="AJ21" s="954"/>
      <c r="AK21" s="955">
        <f>'3.1Cost by Sub-contractors'!L42</f>
        <v>44.07</v>
      </c>
      <c r="AL21" s="956"/>
      <c r="AM21" s="826">
        <f>AI21*AK21</f>
        <v>176.28</v>
      </c>
      <c r="AN21" s="957"/>
      <c r="AO21" s="953">
        <f>AO20</f>
        <v>4</v>
      </c>
      <c r="AP21" s="954"/>
      <c r="AQ21" s="955">
        <f>'3.1Cost by Sub-contractors'!L43</f>
        <v>27.87</v>
      </c>
      <c r="AR21" s="956"/>
      <c r="AS21" s="826">
        <f>AO21*AQ21</f>
        <v>111.48</v>
      </c>
      <c r="AT21" s="957"/>
      <c r="AU21" s="953">
        <f>AU20</f>
        <v>4</v>
      </c>
      <c r="AV21" s="954"/>
      <c r="AW21" s="955">
        <f>'3.1Cost by Sub-contractors'!L44</f>
        <v>145.26</v>
      </c>
      <c r="AX21" s="956"/>
      <c r="AY21" s="826">
        <f>AU21*AW21</f>
        <v>581.04</v>
      </c>
      <c r="AZ21" s="957"/>
      <c r="BA21" s="953">
        <f>BA20</f>
        <v>2</v>
      </c>
      <c r="BB21" s="954"/>
      <c r="BC21" s="955">
        <f>'3.1Cost by Sub-contractors'!L45</f>
        <v>145.26</v>
      </c>
      <c r="BD21" s="956"/>
      <c r="BE21" s="826">
        <f>BA21*BC21</f>
        <v>290.52</v>
      </c>
      <c r="BF21" s="957"/>
      <c r="BG21" s="953">
        <f>BG20</f>
        <v>2</v>
      </c>
      <c r="BH21" s="954"/>
      <c r="BI21" s="955">
        <f>'3.1Cost by Sub-contractors'!L46</f>
        <v>177.54</v>
      </c>
      <c r="BJ21" s="956"/>
      <c r="BK21" s="826">
        <f>BG21*BI21</f>
        <v>355.08</v>
      </c>
      <c r="BL21" s="957"/>
      <c r="BM21" s="954"/>
      <c r="BN21" s="958"/>
    </row>
    <row r="22" spans="1:66" s="126" customFormat="1" ht="7.5" customHeight="1">
      <c r="A22" s="815"/>
      <c r="B22" s="553" t="str">
        <f>'4.1Plan'!B92</f>
        <v>Quang Nam</v>
      </c>
      <c r="C22" s="2477" t="str">
        <f>'4.1Plan'!C92</f>
        <v>PKG04</v>
      </c>
      <c r="D22" s="2353"/>
      <c r="E22" s="2417" t="str">
        <f>'4.1Plan'!D110</f>
        <v>ML04-2</v>
      </c>
      <c r="F22" s="2418"/>
      <c r="G22" s="2853" t="s">
        <v>413</v>
      </c>
      <c r="H22" s="2854"/>
      <c r="I22" s="2855">
        <v>29130</v>
      </c>
      <c r="J22" s="2856"/>
      <c r="K22" s="196">
        <f>M2*M3</f>
        <v>30</v>
      </c>
      <c r="L22" s="727"/>
      <c r="M22" s="821"/>
      <c r="N22" s="729"/>
      <c r="O22" s="433"/>
      <c r="P22" s="730"/>
      <c r="Q22" s="196">
        <f>ROUND(K22/M2/$G$4,0)*M2</f>
        <v>16</v>
      </c>
      <c r="R22" s="727"/>
      <c r="S22" s="821"/>
      <c r="T22" s="729"/>
      <c r="U22" s="433"/>
      <c r="V22" s="730"/>
      <c r="W22" s="196">
        <f>ROUND(K22/M2/$G$5,0)*M2</f>
        <v>16</v>
      </c>
      <c r="X22" s="727"/>
      <c r="Y22" s="821"/>
      <c r="Z22" s="729"/>
      <c r="AA22" s="433"/>
      <c r="AB22" s="730"/>
      <c r="AC22" s="196"/>
      <c r="AD22" s="727"/>
      <c r="AE22" s="821"/>
      <c r="AF22" s="729"/>
      <c r="AG22" s="433"/>
      <c r="AH22" s="730"/>
      <c r="AI22" s="196">
        <f>ROUND(Q22/M2*$G$6,0)*M2</f>
        <v>4</v>
      </c>
      <c r="AJ22" s="727"/>
      <c r="AK22" s="821"/>
      <c r="AL22" s="729"/>
      <c r="AM22" s="433"/>
      <c r="AN22" s="730"/>
      <c r="AO22" s="196">
        <f>ROUND(Q22/M2*$G$7,0)*M2</f>
        <v>4</v>
      </c>
      <c r="AP22" s="727"/>
      <c r="AQ22" s="821"/>
      <c r="AR22" s="729"/>
      <c r="AS22" s="433"/>
      <c r="AT22" s="730"/>
      <c r="AU22" s="196"/>
      <c r="AV22" s="727"/>
      <c r="AW22" s="821"/>
      <c r="AX22" s="729"/>
      <c r="AY22" s="433"/>
      <c r="AZ22" s="730"/>
      <c r="BA22" s="196"/>
      <c r="BB22" s="727"/>
      <c r="BC22" s="821"/>
      <c r="BD22" s="729"/>
      <c r="BE22" s="433"/>
      <c r="BF22" s="730"/>
      <c r="BG22" s="196"/>
      <c r="BH22" s="727"/>
      <c r="BI22" s="821"/>
      <c r="BJ22" s="729"/>
      <c r="BK22" s="433"/>
      <c r="BL22" s="730"/>
      <c r="BM22" s="606"/>
      <c r="BN22" s="959" t="s">
        <v>414</v>
      </c>
    </row>
    <row r="23" spans="1:66" s="202" customFormat="1" ht="7.5" customHeight="1">
      <c r="A23" s="883"/>
      <c r="B23" s="884"/>
      <c r="C23" s="2560"/>
      <c r="D23" s="2554"/>
      <c r="E23" s="2846"/>
      <c r="F23" s="2847"/>
      <c r="G23" s="2848" t="s">
        <v>371</v>
      </c>
      <c r="H23" s="2849"/>
      <c r="I23" s="2849"/>
      <c r="J23" s="2850"/>
      <c r="K23" s="953">
        <f>K22</f>
        <v>30</v>
      </c>
      <c r="L23" s="954"/>
      <c r="M23" s="955">
        <f>'3.1Cost by Sub-contractors'!L38</f>
        <v>51.08</v>
      </c>
      <c r="N23" s="956"/>
      <c r="O23" s="826">
        <f>K23*M23</f>
        <v>1532.3999999999999</v>
      </c>
      <c r="P23" s="957"/>
      <c r="Q23" s="953">
        <f>Q22</f>
        <v>16</v>
      </c>
      <c r="R23" s="954"/>
      <c r="S23" s="2405" t="str">
        <f>'3.1Cost by Sub-contractors'!L39</f>
        <v>-</v>
      </c>
      <c r="T23" s="2407"/>
      <c r="U23" s="2405" t="str">
        <f>'3.1Cost by Sub-contractors'!L39</f>
        <v>-</v>
      </c>
      <c r="V23" s="2406"/>
      <c r="W23" s="953">
        <f>W22</f>
        <v>16</v>
      </c>
      <c r="X23" s="954"/>
      <c r="Y23" s="955">
        <f>'3.1Cost by Sub-contractors'!L40</f>
        <v>15.96</v>
      </c>
      <c r="Z23" s="956"/>
      <c r="AA23" s="826">
        <f>W23*Y23</f>
        <v>255.36</v>
      </c>
      <c r="AB23" s="957"/>
      <c r="AC23" s="953"/>
      <c r="AD23" s="954"/>
      <c r="AE23" s="955"/>
      <c r="AF23" s="956"/>
      <c r="AG23" s="826"/>
      <c r="AH23" s="957"/>
      <c r="AI23" s="953">
        <f>AI22</f>
        <v>4</v>
      </c>
      <c r="AJ23" s="954"/>
      <c r="AK23" s="955">
        <f>'3.1Cost by Sub-contractors'!L42</f>
        <v>44.07</v>
      </c>
      <c r="AL23" s="956"/>
      <c r="AM23" s="826">
        <f>AI23*AK23</f>
        <v>176.28</v>
      </c>
      <c r="AN23" s="957"/>
      <c r="AO23" s="953">
        <f>AO22</f>
        <v>4</v>
      </c>
      <c r="AP23" s="954"/>
      <c r="AQ23" s="955">
        <f>'3.1Cost by Sub-contractors'!L43</f>
        <v>27.87</v>
      </c>
      <c r="AR23" s="956"/>
      <c r="AS23" s="826">
        <f>AO23*AQ23</f>
        <v>111.48</v>
      </c>
      <c r="AT23" s="957"/>
      <c r="AU23" s="953"/>
      <c r="AV23" s="954"/>
      <c r="AW23" s="955"/>
      <c r="AX23" s="956"/>
      <c r="AY23" s="826"/>
      <c r="AZ23" s="957"/>
      <c r="BA23" s="953"/>
      <c r="BB23" s="954"/>
      <c r="BC23" s="955"/>
      <c r="BD23" s="956"/>
      <c r="BE23" s="826"/>
      <c r="BF23" s="957"/>
      <c r="BG23" s="953"/>
      <c r="BH23" s="954"/>
      <c r="BI23" s="955"/>
      <c r="BJ23" s="956"/>
      <c r="BK23" s="826"/>
      <c r="BL23" s="957"/>
      <c r="BM23" s="782"/>
      <c r="BN23" s="718"/>
    </row>
    <row r="24" spans="1:66" s="126" customFormat="1" ht="7.5" customHeight="1">
      <c r="A24" s="785"/>
      <c r="B24" s="691"/>
      <c r="C24" s="2448" t="str">
        <f>'4.1Plan'!C188</f>
        <v>PKG07</v>
      </c>
      <c r="D24" s="2355"/>
      <c r="E24" s="2417" t="str">
        <f>'4.1Plan'!D214</f>
        <v>ML07-3</v>
      </c>
      <c r="F24" s="2418"/>
      <c r="G24" s="2853" t="s">
        <v>415</v>
      </c>
      <c r="H24" s="2854"/>
      <c r="I24" s="2855">
        <v>64750</v>
      </c>
      <c r="J24" s="2856"/>
      <c r="K24" s="196">
        <f>I2*I3</f>
        <v>60</v>
      </c>
      <c r="L24" s="727"/>
      <c r="M24" s="821"/>
      <c r="N24" s="729"/>
      <c r="O24" s="433"/>
      <c r="P24" s="730"/>
      <c r="Q24" s="196">
        <f>ROUND(K24/I2/$G$4,0)*I2</f>
        <v>32</v>
      </c>
      <c r="R24" s="727"/>
      <c r="S24" s="821"/>
      <c r="T24" s="729"/>
      <c r="U24" s="433"/>
      <c r="V24" s="730"/>
      <c r="W24" s="196">
        <f>ROUND(K24/I2/$G$5,0)*I2</f>
        <v>32</v>
      </c>
      <c r="X24" s="727"/>
      <c r="Y24" s="821"/>
      <c r="Z24" s="729"/>
      <c r="AA24" s="433"/>
      <c r="AB24" s="730"/>
      <c r="AC24" s="196"/>
      <c r="AD24" s="727"/>
      <c r="AE24" s="821"/>
      <c r="AF24" s="729"/>
      <c r="AG24" s="433"/>
      <c r="AH24" s="730"/>
      <c r="AI24" s="196">
        <f>ROUND(Q24/I2*$G$6,0)*I2</f>
        <v>8</v>
      </c>
      <c r="AJ24" s="727"/>
      <c r="AK24" s="821"/>
      <c r="AL24" s="729"/>
      <c r="AM24" s="433"/>
      <c r="AN24" s="730"/>
      <c r="AO24" s="196">
        <f>ROUND(Q24/I2*$G$7,0)*I2</f>
        <v>8</v>
      </c>
      <c r="AP24" s="727"/>
      <c r="AQ24" s="821"/>
      <c r="AR24" s="729"/>
      <c r="AS24" s="433"/>
      <c r="AT24" s="730"/>
      <c r="AU24" s="196"/>
      <c r="AV24" s="727"/>
      <c r="AW24" s="821"/>
      <c r="AX24" s="729"/>
      <c r="AY24" s="433"/>
      <c r="AZ24" s="730"/>
      <c r="BA24" s="196"/>
      <c r="BB24" s="727"/>
      <c r="BC24" s="821"/>
      <c r="BD24" s="729"/>
      <c r="BE24" s="433"/>
      <c r="BF24" s="730"/>
      <c r="BG24" s="196"/>
      <c r="BH24" s="727"/>
      <c r="BI24" s="821"/>
      <c r="BJ24" s="729"/>
      <c r="BK24" s="433"/>
      <c r="BL24" s="730"/>
      <c r="BM24" s="542"/>
      <c r="BN24" s="700" t="s">
        <v>416</v>
      </c>
    </row>
    <row r="25" spans="1:66" s="202" customFormat="1" ht="7.5" customHeight="1">
      <c r="A25" s="883"/>
      <c r="B25" s="884"/>
      <c r="C25" s="2560"/>
      <c r="D25" s="2554"/>
      <c r="E25" s="2851"/>
      <c r="F25" s="2852"/>
      <c r="G25" s="2848" t="s">
        <v>371</v>
      </c>
      <c r="H25" s="2849"/>
      <c r="I25" s="2849"/>
      <c r="J25" s="2850"/>
      <c r="K25" s="953">
        <f>K24</f>
        <v>60</v>
      </c>
      <c r="L25" s="954"/>
      <c r="M25" s="955">
        <f>'3.1Cost by Sub-contractors'!L38</f>
        <v>51.08</v>
      </c>
      <c r="N25" s="956"/>
      <c r="O25" s="826">
        <f>K25*M25</f>
        <v>3064.7999999999997</v>
      </c>
      <c r="P25" s="957"/>
      <c r="Q25" s="953">
        <f>Q24</f>
        <v>32</v>
      </c>
      <c r="R25" s="954"/>
      <c r="S25" s="2405" t="str">
        <f>'3.1Cost by Sub-contractors'!L39</f>
        <v>-</v>
      </c>
      <c r="T25" s="2407"/>
      <c r="U25" s="2405" t="str">
        <f>'3.1Cost by Sub-contractors'!L39</f>
        <v>-</v>
      </c>
      <c r="V25" s="2406"/>
      <c r="W25" s="953">
        <f>W24</f>
        <v>32</v>
      </c>
      <c r="X25" s="954"/>
      <c r="Y25" s="955">
        <f>'3.1Cost by Sub-contractors'!L40</f>
        <v>15.96</v>
      </c>
      <c r="Z25" s="956"/>
      <c r="AA25" s="826">
        <f>W25*Y25</f>
        <v>510.72</v>
      </c>
      <c r="AB25" s="957"/>
      <c r="AC25" s="953"/>
      <c r="AD25" s="954"/>
      <c r="AE25" s="955"/>
      <c r="AF25" s="956"/>
      <c r="AG25" s="826"/>
      <c r="AH25" s="957"/>
      <c r="AI25" s="953">
        <f>AI24</f>
        <v>8</v>
      </c>
      <c r="AJ25" s="954"/>
      <c r="AK25" s="955">
        <f>'3.1Cost by Sub-contractors'!L42</f>
        <v>44.07</v>
      </c>
      <c r="AL25" s="956"/>
      <c r="AM25" s="826">
        <f>AI25*AK25</f>
        <v>352.56</v>
      </c>
      <c r="AN25" s="957"/>
      <c r="AO25" s="953">
        <f>AO24</f>
        <v>8</v>
      </c>
      <c r="AP25" s="954"/>
      <c r="AQ25" s="955">
        <f>'3.1Cost by Sub-contractors'!L43</f>
        <v>27.87</v>
      </c>
      <c r="AR25" s="956"/>
      <c r="AS25" s="826">
        <f>AO25*AQ25</f>
        <v>222.96</v>
      </c>
      <c r="AT25" s="957"/>
      <c r="AU25" s="953"/>
      <c r="AV25" s="954"/>
      <c r="AW25" s="955"/>
      <c r="AX25" s="956"/>
      <c r="AY25" s="826"/>
      <c r="AZ25" s="957"/>
      <c r="BA25" s="953"/>
      <c r="BB25" s="954"/>
      <c r="BC25" s="955"/>
      <c r="BD25" s="956"/>
      <c r="BE25" s="826"/>
      <c r="BF25" s="957"/>
      <c r="BG25" s="953"/>
      <c r="BH25" s="954"/>
      <c r="BI25" s="955"/>
      <c r="BJ25" s="956"/>
      <c r="BK25" s="826"/>
      <c r="BL25" s="957"/>
      <c r="BM25" s="782"/>
      <c r="BN25" s="718"/>
    </row>
    <row r="26" spans="1:66" s="126" customFormat="1" ht="7.5" customHeight="1">
      <c r="A26" s="785"/>
      <c r="B26" s="691"/>
      <c r="C26" s="2477" t="str">
        <f>'4.1Plan'!C223</f>
        <v>PKGA1</v>
      </c>
      <c r="D26" s="2353"/>
      <c r="E26" s="2417" t="str">
        <f>'4.1Plan'!D223</f>
        <v>MLA1-1</v>
      </c>
      <c r="F26" s="2418"/>
      <c r="G26" s="2853" t="s">
        <v>417</v>
      </c>
      <c r="H26" s="2854"/>
      <c r="I26" s="2855">
        <v>69600</v>
      </c>
      <c r="J26" s="2856"/>
      <c r="K26" s="196">
        <f>K2*K3</f>
        <v>60</v>
      </c>
      <c r="L26" s="727"/>
      <c r="M26" s="821"/>
      <c r="N26" s="729"/>
      <c r="O26" s="433"/>
      <c r="P26" s="730"/>
      <c r="Q26" s="196">
        <f>ROUND(K26/K2/$G$4,0)*K2</f>
        <v>32</v>
      </c>
      <c r="R26" s="727"/>
      <c r="S26" s="821"/>
      <c r="T26" s="729"/>
      <c r="U26" s="433"/>
      <c r="V26" s="730"/>
      <c r="W26" s="196">
        <f>ROUND(K26/K2/$G$5,0)*K2</f>
        <v>32</v>
      </c>
      <c r="X26" s="727"/>
      <c r="Y26" s="821"/>
      <c r="Z26" s="729"/>
      <c r="AA26" s="433"/>
      <c r="AB26" s="730"/>
      <c r="AC26" s="196"/>
      <c r="AD26" s="727"/>
      <c r="AE26" s="821"/>
      <c r="AF26" s="729"/>
      <c r="AG26" s="433"/>
      <c r="AH26" s="730"/>
      <c r="AI26" s="196">
        <f>ROUND(Q26/K2*$G$6,0)*K2</f>
        <v>8</v>
      </c>
      <c r="AJ26" s="727"/>
      <c r="AK26" s="821"/>
      <c r="AL26" s="729"/>
      <c r="AM26" s="433"/>
      <c r="AN26" s="730"/>
      <c r="AO26" s="196">
        <f>ROUND(Q26/K2*$G$7,0)*K2</f>
        <v>8</v>
      </c>
      <c r="AP26" s="727"/>
      <c r="AQ26" s="821"/>
      <c r="AR26" s="729"/>
      <c r="AS26" s="433"/>
      <c r="AT26" s="730"/>
      <c r="AU26" s="196"/>
      <c r="AV26" s="727"/>
      <c r="AW26" s="821"/>
      <c r="AX26" s="729"/>
      <c r="AY26" s="433"/>
      <c r="AZ26" s="730"/>
      <c r="BA26" s="196"/>
      <c r="BB26" s="727"/>
      <c r="BC26" s="821"/>
      <c r="BD26" s="729"/>
      <c r="BE26" s="433"/>
      <c r="BF26" s="730"/>
      <c r="BG26" s="196"/>
      <c r="BH26" s="727"/>
      <c r="BI26" s="821"/>
      <c r="BJ26" s="729"/>
      <c r="BK26" s="433"/>
      <c r="BL26" s="730"/>
      <c r="BM26" s="542"/>
      <c r="BN26" s="700" t="s">
        <v>418</v>
      </c>
    </row>
    <row r="27" spans="1:66" s="202" customFormat="1" ht="7.5" customHeight="1">
      <c r="A27" s="883"/>
      <c r="B27" s="884"/>
      <c r="C27" s="2560"/>
      <c r="D27" s="2554"/>
      <c r="E27" s="2851"/>
      <c r="F27" s="2852"/>
      <c r="G27" s="2848" t="s">
        <v>371</v>
      </c>
      <c r="H27" s="2849"/>
      <c r="I27" s="2849"/>
      <c r="J27" s="2850"/>
      <c r="K27" s="953">
        <f>K26</f>
        <v>60</v>
      </c>
      <c r="L27" s="954"/>
      <c r="M27" s="955">
        <f>'3.1Cost by Sub-contractors'!L38</f>
        <v>51.08</v>
      </c>
      <c r="N27" s="956"/>
      <c r="O27" s="826">
        <f>K27*M27</f>
        <v>3064.7999999999997</v>
      </c>
      <c r="P27" s="957"/>
      <c r="Q27" s="953">
        <f>Q26</f>
        <v>32</v>
      </c>
      <c r="R27" s="954"/>
      <c r="S27" s="2405" t="str">
        <f>'3.1Cost by Sub-contractors'!L39</f>
        <v>-</v>
      </c>
      <c r="T27" s="2407"/>
      <c r="U27" s="2405" t="str">
        <f>'3.1Cost by Sub-contractors'!L39</f>
        <v>-</v>
      </c>
      <c r="V27" s="2406"/>
      <c r="W27" s="953">
        <f>W26</f>
        <v>32</v>
      </c>
      <c r="X27" s="954"/>
      <c r="Y27" s="955">
        <f>'3.1Cost by Sub-contractors'!L40</f>
        <v>15.96</v>
      </c>
      <c r="Z27" s="956"/>
      <c r="AA27" s="826">
        <f>W27*Y27</f>
        <v>510.72</v>
      </c>
      <c r="AB27" s="957"/>
      <c r="AC27" s="953"/>
      <c r="AD27" s="954"/>
      <c r="AE27" s="955"/>
      <c r="AF27" s="956"/>
      <c r="AG27" s="826"/>
      <c r="AH27" s="957"/>
      <c r="AI27" s="953">
        <f>AI26</f>
        <v>8</v>
      </c>
      <c r="AJ27" s="954"/>
      <c r="AK27" s="955">
        <f>'3.1Cost by Sub-contractors'!L42</f>
        <v>44.07</v>
      </c>
      <c r="AL27" s="956"/>
      <c r="AM27" s="826">
        <f>AI27*AK27</f>
        <v>352.56</v>
      </c>
      <c r="AN27" s="957"/>
      <c r="AO27" s="953">
        <f>AO26</f>
        <v>8</v>
      </c>
      <c r="AP27" s="954"/>
      <c r="AQ27" s="955">
        <f>'3.1Cost by Sub-contractors'!L43</f>
        <v>27.87</v>
      </c>
      <c r="AR27" s="956"/>
      <c r="AS27" s="826">
        <f>AO27*AQ27</f>
        <v>222.96</v>
      </c>
      <c r="AT27" s="957"/>
      <c r="AU27" s="953"/>
      <c r="AV27" s="954"/>
      <c r="AW27" s="955"/>
      <c r="AX27" s="956"/>
      <c r="AY27" s="826"/>
      <c r="AZ27" s="957"/>
      <c r="BA27" s="953"/>
      <c r="BB27" s="954"/>
      <c r="BC27" s="955"/>
      <c r="BD27" s="956"/>
      <c r="BE27" s="826"/>
      <c r="BF27" s="957"/>
      <c r="BG27" s="953"/>
      <c r="BH27" s="954"/>
      <c r="BI27" s="955"/>
      <c r="BJ27" s="956"/>
      <c r="BK27" s="826"/>
      <c r="BL27" s="957"/>
      <c r="BM27" s="782"/>
      <c r="BN27" s="718"/>
    </row>
    <row r="28" spans="1:66" s="126" customFormat="1" ht="7.5" customHeight="1">
      <c r="A28" s="785"/>
      <c r="B28" s="691"/>
      <c r="C28" s="2448" t="str">
        <f>'4.1Plan'!C253</f>
        <v>PKGA2</v>
      </c>
      <c r="D28" s="2355"/>
      <c r="E28" s="2417" t="str">
        <f>'4.1Plan'!D283</f>
        <v>MLA2-3</v>
      </c>
      <c r="F28" s="2418"/>
      <c r="G28" s="2853" t="s">
        <v>419</v>
      </c>
      <c r="H28" s="2854"/>
      <c r="I28" s="2855">
        <v>98800</v>
      </c>
      <c r="J28" s="2856"/>
      <c r="K28" s="196">
        <f>M2*M3</f>
        <v>30</v>
      </c>
      <c r="L28" s="727"/>
      <c r="M28" s="821"/>
      <c r="N28" s="729"/>
      <c r="O28" s="433"/>
      <c r="P28" s="730"/>
      <c r="Q28" s="196">
        <f>ROUND(K28/M2/$G$4,0)*M2</f>
        <v>16</v>
      </c>
      <c r="R28" s="727"/>
      <c r="S28" s="821"/>
      <c r="T28" s="729"/>
      <c r="U28" s="433"/>
      <c r="V28" s="730"/>
      <c r="W28" s="196">
        <f>ROUND(K28/M2/$G$5,0)*M2</f>
        <v>16</v>
      </c>
      <c r="X28" s="727"/>
      <c r="Y28" s="821"/>
      <c r="Z28" s="729"/>
      <c r="AA28" s="433"/>
      <c r="AB28" s="730"/>
      <c r="AC28" s="196"/>
      <c r="AD28" s="727"/>
      <c r="AE28" s="821"/>
      <c r="AF28" s="729"/>
      <c r="AG28" s="433"/>
      <c r="AH28" s="730"/>
      <c r="AI28" s="196">
        <f>ROUNDDOWN(Q28/M2*$G$6,0)*M2</f>
        <v>4</v>
      </c>
      <c r="AJ28" s="727"/>
      <c r="AK28" s="821"/>
      <c r="AL28" s="729"/>
      <c r="AM28" s="433"/>
      <c r="AN28" s="730"/>
      <c r="AO28" s="196">
        <f>ROUND(Q28/M2*$G$7,0)*M2</f>
        <v>4</v>
      </c>
      <c r="AP28" s="727"/>
      <c r="AQ28" s="821"/>
      <c r="AR28" s="729"/>
      <c r="AS28" s="433"/>
      <c r="AT28" s="730"/>
      <c r="AU28" s="196"/>
      <c r="AV28" s="727"/>
      <c r="AW28" s="821"/>
      <c r="AX28" s="729"/>
      <c r="AY28" s="433"/>
      <c r="AZ28" s="730"/>
      <c r="BA28" s="196"/>
      <c r="BB28" s="727"/>
      <c r="BC28" s="821"/>
      <c r="BD28" s="729"/>
      <c r="BE28" s="433"/>
      <c r="BF28" s="730"/>
      <c r="BG28" s="196"/>
      <c r="BH28" s="727"/>
      <c r="BI28" s="821"/>
      <c r="BJ28" s="729"/>
      <c r="BK28" s="433"/>
      <c r="BL28" s="730"/>
      <c r="BM28" s="606"/>
      <c r="BN28" s="959" t="s">
        <v>414</v>
      </c>
    </row>
    <row r="29" spans="1:66" s="202" customFormat="1" ht="7.5" customHeight="1">
      <c r="A29" s="960"/>
      <c r="B29" s="961"/>
      <c r="C29" s="2560"/>
      <c r="D29" s="2554"/>
      <c r="E29" s="2851"/>
      <c r="F29" s="2852"/>
      <c r="G29" s="2848" t="s">
        <v>371</v>
      </c>
      <c r="H29" s="2849"/>
      <c r="I29" s="2849"/>
      <c r="J29" s="2850"/>
      <c r="K29" s="953">
        <f>K28</f>
        <v>30</v>
      </c>
      <c r="L29" s="954"/>
      <c r="M29" s="955">
        <f>'3.1Cost by Sub-contractors'!L38</f>
        <v>51.08</v>
      </c>
      <c r="N29" s="956"/>
      <c r="O29" s="826">
        <f>K29*M29</f>
        <v>1532.3999999999999</v>
      </c>
      <c r="P29" s="957"/>
      <c r="Q29" s="953">
        <f>Q28</f>
        <v>16</v>
      </c>
      <c r="R29" s="954"/>
      <c r="S29" s="2405" t="str">
        <f>'3.1Cost by Sub-contractors'!L39</f>
        <v>-</v>
      </c>
      <c r="T29" s="2407"/>
      <c r="U29" s="2405" t="str">
        <f>'3.1Cost by Sub-contractors'!L39</f>
        <v>-</v>
      </c>
      <c r="V29" s="2406"/>
      <c r="W29" s="953">
        <f>W28</f>
        <v>16</v>
      </c>
      <c r="X29" s="954"/>
      <c r="Y29" s="955">
        <f>'3.1Cost by Sub-contractors'!L40</f>
        <v>15.96</v>
      </c>
      <c r="Z29" s="956"/>
      <c r="AA29" s="826">
        <f>W29*Y29</f>
        <v>255.36</v>
      </c>
      <c r="AB29" s="957"/>
      <c r="AC29" s="953"/>
      <c r="AD29" s="954"/>
      <c r="AE29" s="955"/>
      <c r="AF29" s="956"/>
      <c r="AG29" s="826"/>
      <c r="AH29" s="957"/>
      <c r="AI29" s="953">
        <f>AI28</f>
        <v>4</v>
      </c>
      <c r="AJ29" s="954"/>
      <c r="AK29" s="955">
        <f>'3.1Cost by Sub-contractors'!L42</f>
        <v>44.07</v>
      </c>
      <c r="AL29" s="956"/>
      <c r="AM29" s="826">
        <f>AI29*AK29</f>
        <v>176.28</v>
      </c>
      <c r="AN29" s="957"/>
      <c r="AO29" s="953">
        <f>AO28</f>
        <v>4</v>
      </c>
      <c r="AP29" s="954"/>
      <c r="AQ29" s="955">
        <f>'3.1Cost by Sub-contractors'!L43</f>
        <v>27.87</v>
      </c>
      <c r="AR29" s="956"/>
      <c r="AS29" s="826">
        <f>AO29*AQ29</f>
        <v>111.48</v>
      </c>
      <c r="AT29" s="957"/>
      <c r="AU29" s="953"/>
      <c r="AV29" s="954"/>
      <c r="AW29" s="955"/>
      <c r="AX29" s="956"/>
      <c r="AY29" s="826"/>
      <c r="AZ29" s="957"/>
      <c r="BA29" s="953"/>
      <c r="BB29" s="954"/>
      <c r="BC29" s="955"/>
      <c r="BD29" s="956"/>
      <c r="BE29" s="826"/>
      <c r="BF29" s="957"/>
      <c r="BG29" s="953"/>
      <c r="BH29" s="954"/>
      <c r="BI29" s="955"/>
      <c r="BJ29" s="956"/>
      <c r="BK29" s="826"/>
      <c r="BL29" s="957"/>
      <c r="BM29" s="782"/>
      <c r="BN29" s="718"/>
    </row>
    <row r="30" spans="1:66" s="126" customFormat="1" ht="7.5" customHeight="1">
      <c r="A30" s="785"/>
      <c r="B30" s="691" t="str">
        <f>'4.1Plan'!B365</f>
        <v>Quang Ngai</v>
      </c>
      <c r="C30" s="2477" t="str">
        <f>'4.1Plan'!C365</f>
        <v>PKGA5</v>
      </c>
      <c r="D30" s="2353"/>
      <c r="E30" s="2417" t="str">
        <f>'4.1Plan'!D365</f>
        <v>MLA5-1</v>
      </c>
      <c r="F30" s="2418"/>
      <c r="G30" s="2853" t="s">
        <v>420</v>
      </c>
      <c r="H30" s="2854"/>
      <c r="I30" s="2855">
        <v>129800</v>
      </c>
      <c r="J30" s="2856"/>
      <c r="K30" s="196">
        <f>O2*O3+Q2*Q3</f>
        <v>30</v>
      </c>
      <c r="L30" s="727"/>
      <c r="M30" s="821"/>
      <c r="N30" s="729"/>
      <c r="O30" s="433"/>
      <c r="P30" s="730"/>
      <c r="Q30" s="196">
        <f>ROUND(K30/(O2+Q2)/$G$4,0)*(O2+Q2)</f>
        <v>16</v>
      </c>
      <c r="R30" s="727"/>
      <c r="S30" s="821"/>
      <c r="T30" s="729"/>
      <c r="U30" s="433"/>
      <c r="V30" s="730"/>
      <c r="W30" s="196">
        <f>ROUND(K30/(O2+Q2)/$G$5,0)*(O2+Q2)</f>
        <v>16</v>
      </c>
      <c r="X30" s="727"/>
      <c r="Y30" s="821"/>
      <c r="Z30" s="729"/>
      <c r="AA30" s="433"/>
      <c r="AB30" s="730"/>
      <c r="AC30" s="196"/>
      <c r="AD30" s="727"/>
      <c r="AE30" s="821"/>
      <c r="AF30" s="729"/>
      <c r="AG30" s="433"/>
      <c r="AH30" s="730"/>
      <c r="AI30" s="196">
        <f>ROUND(Q30/(O2+Q2)*$G$6,0)*(O2+Q2)</f>
        <v>4</v>
      </c>
      <c r="AJ30" s="727"/>
      <c r="AK30" s="821"/>
      <c r="AL30" s="729"/>
      <c r="AM30" s="433"/>
      <c r="AN30" s="730"/>
      <c r="AO30" s="196">
        <f>ROUND(Q30/(O2+Q2)*$G$7,0)*(O2+Q2)</f>
        <v>4</v>
      </c>
      <c r="AP30" s="727"/>
      <c r="AQ30" s="821"/>
      <c r="AR30" s="729"/>
      <c r="AS30" s="433"/>
      <c r="AT30" s="730"/>
      <c r="AU30" s="196"/>
      <c r="AV30" s="727"/>
      <c r="AW30" s="821"/>
      <c r="AX30" s="729"/>
      <c r="AY30" s="433"/>
      <c r="AZ30" s="730"/>
      <c r="BA30" s="196"/>
      <c r="BB30" s="727"/>
      <c r="BC30" s="821"/>
      <c r="BD30" s="729"/>
      <c r="BE30" s="433"/>
      <c r="BF30" s="730"/>
      <c r="BG30" s="196"/>
      <c r="BH30" s="727"/>
      <c r="BI30" s="821"/>
      <c r="BJ30" s="729"/>
      <c r="BK30" s="433"/>
      <c r="BL30" s="730"/>
      <c r="BM30" s="542"/>
      <c r="BN30" s="700" t="s">
        <v>421</v>
      </c>
    </row>
    <row r="31" spans="1:66" s="202" customFormat="1" ht="7.5" customHeight="1">
      <c r="A31" s="960"/>
      <c r="B31" s="961"/>
      <c r="C31" s="2560"/>
      <c r="D31" s="2554"/>
      <c r="E31" s="2851"/>
      <c r="F31" s="2852"/>
      <c r="G31" s="2848" t="s">
        <v>371</v>
      </c>
      <c r="H31" s="2849"/>
      <c r="I31" s="2849"/>
      <c r="J31" s="2850"/>
      <c r="K31" s="206">
        <f>K30</f>
        <v>30</v>
      </c>
      <c r="L31" s="720"/>
      <c r="M31" s="825">
        <f>'3.1Cost by Sub-contractors'!L38</f>
        <v>51.08</v>
      </c>
      <c r="N31" s="722"/>
      <c r="O31" s="826">
        <f>K31*M31</f>
        <v>1532.3999999999999</v>
      </c>
      <c r="P31" s="208"/>
      <c r="Q31" s="206">
        <f>Q30</f>
        <v>16</v>
      </c>
      <c r="R31" s="720"/>
      <c r="S31" s="2405" t="str">
        <f>'3.1Cost by Sub-contractors'!L39</f>
        <v>-</v>
      </c>
      <c r="T31" s="2407"/>
      <c r="U31" s="2405" t="str">
        <f>'3.1Cost by Sub-contractors'!L39</f>
        <v>-</v>
      </c>
      <c r="V31" s="2406"/>
      <c r="W31" s="206">
        <f>W30</f>
        <v>16</v>
      </c>
      <c r="X31" s="720"/>
      <c r="Y31" s="825">
        <f>'3.1Cost by Sub-contractors'!L40</f>
        <v>15.96</v>
      </c>
      <c r="Z31" s="722"/>
      <c r="AA31" s="826">
        <f>W31*Y31</f>
        <v>255.36</v>
      </c>
      <c r="AB31" s="208"/>
      <c r="AC31" s="206"/>
      <c r="AD31" s="720"/>
      <c r="AE31" s="825"/>
      <c r="AF31" s="722"/>
      <c r="AG31" s="826"/>
      <c r="AH31" s="208"/>
      <c r="AI31" s="206">
        <f>AI30</f>
        <v>4</v>
      </c>
      <c r="AJ31" s="720"/>
      <c r="AK31" s="825">
        <f>'3.1Cost by Sub-contractors'!L42</f>
        <v>44.07</v>
      </c>
      <c r="AL31" s="722"/>
      <c r="AM31" s="826">
        <f>AI31*AK31</f>
        <v>176.28</v>
      </c>
      <c r="AN31" s="208"/>
      <c r="AO31" s="206">
        <f>AO30</f>
        <v>4</v>
      </c>
      <c r="AP31" s="720"/>
      <c r="AQ31" s="825">
        <f>'3.1Cost by Sub-contractors'!L43</f>
        <v>27.87</v>
      </c>
      <c r="AR31" s="722"/>
      <c r="AS31" s="826">
        <f>AO31*AQ31</f>
        <v>111.48</v>
      </c>
      <c r="AT31" s="208"/>
      <c r="AU31" s="206"/>
      <c r="AV31" s="720"/>
      <c r="AW31" s="825"/>
      <c r="AX31" s="722"/>
      <c r="AY31" s="826"/>
      <c r="AZ31" s="208"/>
      <c r="BA31" s="206"/>
      <c r="BB31" s="720"/>
      <c r="BC31" s="825"/>
      <c r="BD31" s="722"/>
      <c r="BE31" s="826"/>
      <c r="BF31" s="208"/>
      <c r="BG31" s="206"/>
      <c r="BH31" s="720"/>
      <c r="BI31" s="825"/>
      <c r="BJ31" s="722"/>
      <c r="BK31" s="826"/>
      <c r="BL31" s="208"/>
      <c r="BM31" s="782"/>
      <c r="BN31" s="718"/>
    </row>
    <row r="32" spans="1:66">
      <c r="A32" s="264"/>
      <c r="B32" s="264"/>
    </row>
    <row r="33" spans="1:2">
      <c r="A33" s="264"/>
      <c r="B33" s="264"/>
    </row>
    <row r="34" spans="1:2">
      <c r="A34" s="264"/>
      <c r="B34" s="264"/>
    </row>
    <row r="35" spans="1:2">
      <c r="A35" s="264"/>
      <c r="B35" s="264"/>
    </row>
    <row r="36" spans="1:2">
      <c r="A36" s="264"/>
      <c r="B36" s="264"/>
    </row>
    <row r="37" spans="1:2">
      <c r="A37" s="264"/>
      <c r="B37" s="264"/>
    </row>
    <row r="38" spans="1:2">
      <c r="A38" s="264"/>
      <c r="B38" s="264"/>
    </row>
    <row r="39" spans="1:2">
      <c r="A39" s="264"/>
      <c r="B39" s="264"/>
    </row>
    <row r="40" spans="1:2">
      <c r="A40" s="264"/>
      <c r="B40" s="264"/>
    </row>
    <row r="41" spans="1:2">
      <c r="A41" s="264"/>
      <c r="B41" s="264"/>
    </row>
    <row r="42" spans="1:2">
      <c r="A42" s="264"/>
      <c r="B42" s="264"/>
    </row>
    <row r="43" spans="1:2">
      <c r="A43" s="264"/>
      <c r="B43" s="264"/>
    </row>
    <row r="44" spans="1:2">
      <c r="A44" s="264"/>
      <c r="B44" s="264"/>
    </row>
    <row r="45" spans="1:2">
      <c r="A45" s="264"/>
      <c r="B45" s="264"/>
    </row>
    <row r="46" spans="1:2">
      <c r="A46" s="264"/>
      <c r="B46" s="264"/>
    </row>
    <row r="47" spans="1:2">
      <c r="A47" s="264"/>
      <c r="B47" s="264"/>
    </row>
    <row r="48" spans="1:2">
      <c r="A48" s="264"/>
      <c r="B48" s="264"/>
    </row>
    <row r="49" spans="1:2">
      <c r="A49" s="264"/>
      <c r="B49" s="264"/>
    </row>
    <row r="50" spans="1:2">
      <c r="A50" s="264"/>
      <c r="B50" s="264"/>
    </row>
    <row r="51" spans="1:2">
      <c r="A51" s="264"/>
      <c r="B51" s="264"/>
    </row>
    <row r="52" spans="1:2">
      <c r="A52" s="264"/>
      <c r="B52" s="264"/>
    </row>
    <row r="53" spans="1:2">
      <c r="A53" s="264"/>
      <c r="B53" s="264"/>
    </row>
    <row r="54" spans="1:2">
      <c r="A54" s="264"/>
      <c r="B54" s="264"/>
    </row>
    <row r="55" spans="1:2">
      <c r="A55" s="264"/>
      <c r="B55" s="264"/>
    </row>
    <row r="56" spans="1:2">
      <c r="A56" s="264"/>
      <c r="B56" s="264"/>
    </row>
    <row r="57" spans="1:2">
      <c r="A57" s="264"/>
      <c r="B57" s="264"/>
    </row>
  </sheetData>
  <mergeCells count="181">
    <mergeCell ref="C31:D31"/>
    <mergeCell ref="E31:F31"/>
    <mergeCell ref="G31:J31"/>
    <mergeCell ref="S31:T31"/>
    <mergeCell ref="U31:V31"/>
    <mergeCell ref="C29:D29"/>
    <mergeCell ref="E29:F29"/>
    <mergeCell ref="G29:J29"/>
    <mergeCell ref="S29:T29"/>
    <mergeCell ref="U29:V29"/>
    <mergeCell ref="C30:D30"/>
    <mergeCell ref="E30:F30"/>
    <mergeCell ref="G30:H30"/>
    <mergeCell ref="I30:J30"/>
    <mergeCell ref="C27:D27"/>
    <mergeCell ref="E27:F27"/>
    <mergeCell ref="G27:J27"/>
    <mergeCell ref="S27:T27"/>
    <mergeCell ref="U27:V27"/>
    <mergeCell ref="C28:D28"/>
    <mergeCell ref="E28:F28"/>
    <mergeCell ref="G28:H28"/>
    <mergeCell ref="I28:J28"/>
    <mergeCell ref="C25:D25"/>
    <mergeCell ref="E25:F25"/>
    <mergeCell ref="G25:J25"/>
    <mergeCell ref="S25:T25"/>
    <mergeCell ref="U25:V25"/>
    <mergeCell ref="C26:D26"/>
    <mergeCell ref="E26:F26"/>
    <mergeCell ref="G26:H26"/>
    <mergeCell ref="I26:J26"/>
    <mergeCell ref="C23:D23"/>
    <mergeCell ref="E23:F23"/>
    <mergeCell ref="G23:J23"/>
    <mergeCell ref="S23:T23"/>
    <mergeCell ref="U23:V23"/>
    <mergeCell ref="C24:D24"/>
    <mergeCell ref="E24:F24"/>
    <mergeCell ref="G24:H24"/>
    <mergeCell ref="I24:J24"/>
    <mergeCell ref="C21:D21"/>
    <mergeCell ref="E21:F21"/>
    <mergeCell ref="G21:J21"/>
    <mergeCell ref="S21:T21"/>
    <mergeCell ref="U21:V21"/>
    <mergeCell ref="C22:D22"/>
    <mergeCell ref="E22:F22"/>
    <mergeCell ref="G22:H22"/>
    <mergeCell ref="I22:J22"/>
    <mergeCell ref="C19:D19"/>
    <mergeCell ref="E19:F19"/>
    <mergeCell ref="G19:J19"/>
    <mergeCell ref="S19:T19"/>
    <mergeCell ref="U19:V19"/>
    <mergeCell ref="C20:D20"/>
    <mergeCell ref="E20:F20"/>
    <mergeCell ref="G20:H20"/>
    <mergeCell ref="I20:J20"/>
    <mergeCell ref="BM16:BN16"/>
    <mergeCell ref="B17:BN17"/>
    <mergeCell ref="C18:D18"/>
    <mergeCell ref="E18:F18"/>
    <mergeCell ref="G18:H18"/>
    <mergeCell ref="I18:J18"/>
    <mergeCell ref="BA16:BB16"/>
    <mergeCell ref="BC16:BD16"/>
    <mergeCell ref="BE16:BF16"/>
    <mergeCell ref="BG16:BH16"/>
    <mergeCell ref="BI16:BJ16"/>
    <mergeCell ref="BK16:BL16"/>
    <mergeCell ref="AO16:AP16"/>
    <mergeCell ref="AQ16:AR16"/>
    <mergeCell ref="AS16:AT16"/>
    <mergeCell ref="AU16:AV16"/>
    <mergeCell ref="AW16:AX16"/>
    <mergeCell ref="AY16:AZ16"/>
    <mergeCell ref="AC16:AD16"/>
    <mergeCell ref="AE16:AF16"/>
    <mergeCell ref="AG16:AH16"/>
    <mergeCell ref="AI16:AJ16"/>
    <mergeCell ref="AK16:AL16"/>
    <mergeCell ref="AM16:AN16"/>
    <mergeCell ref="Q16:R16"/>
    <mergeCell ref="S16:T16"/>
    <mergeCell ref="U16:V16"/>
    <mergeCell ref="W16:X16"/>
    <mergeCell ref="Y16:Z16"/>
    <mergeCell ref="AA16:AB16"/>
    <mergeCell ref="BK15:BL15"/>
    <mergeCell ref="BM15:BN15"/>
    <mergeCell ref="A16:B16"/>
    <mergeCell ref="C16:D16"/>
    <mergeCell ref="E16:F16"/>
    <mergeCell ref="G16:H16"/>
    <mergeCell ref="I16:J16"/>
    <mergeCell ref="K16:L16"/>
    <mergeCell ref="M16:N16"/>
    <mergeCell ref="O16:P16"/>
    <mergeCell ref="AY15:AZ15"/>
    <mergeCell ref="BA15:BB15"/>
    <mergeCell ref="BC15:BD15"/>
    <mergeCell ref="BE15:BF15"/>
    <mergeCell ref="BG15:BH15"/>
    <mergeCell ref="BI15:BJ15"/>
    <mergeCell ref="AM15:AN15"/>
    <mergeCell ref="AO15:AP15"/>
    <mergeCell ref="BA14:BF14"/>
    <mergeCell ref="BG14:BL14"/>
    <mergeCell ref="BM14:BN14"/>
    <mergeCell ref="AC14:AH14"/>
    <mergeCell ref="AI14:AN14"/>
    <mergeCell ref="AO14:AT14"/>
    <mergeCell ref="AU14:AZ14"/>
    <mergeCell ref="AQ15:AR15"/>
    <mergeCell ref="AS15:AT15"/>
    <mergeCell ref="AU15:AV15"/>
    <mergeCell ref="AW15:AX15"/>
    <mergeCell ref="AC15:AD15"/>
    <mergeCell ref="AE15:AF15"/>
    <mergeCell ref="AG15:AH15"/>
    <mergeCell ref="AI15:AJ15"/>
    <mergeCell ref="AK15:AL15"/>
    <mergeCell ref="A15:B15"/>
    <mergeCell ref="C15:D15"/>
    <mergeCell ref="E15:F15"/>
    <mergeCell ref="G15:H15"/>
    <mergeCell ref="I15:J15"/>
    <mergeCell ref="K15:L15"/>
    <mergeCell ref="M15:N15"/>
    <mergeCell ref="Q14:V14"/>
    <mergeCell ref="W14:AB14"/>
    <mergeCell ref="A14:B14"/>
    <mergeCell ref="C14:D14"/>
    <mergeCell ref="E14:F14"/>
    <mergeCell ref="G14:H14"/>
    <mergeCell ref="I14:J14"/>
    <mergeCell ref="K14:P14"/>
    <mergeCell ref="O15:P15"/>
    <mergeCell ref="Q15:R15"/>
    <mergeCell ref="S15:T15"/>
    <mergeCell ref="U15:V15"/>
    <mergeCell ref="W15:X15"/>
    <mergeCell ref="Y15:Z15"/>
    <mergeCell ref="AA15:AB15"/>
    <mergeCell ref="A13:B13"/>
    <mergeCell ref="C13:D13"/>
    <mergeCell ref="E13:F13"/>
    <mergeCell ref="G13:J13"/>
    <mergeCell ref="K13:BL13"/>
    <mergeCell ref="BM13:BN13"/>
    <mergeCell ref="B10:D10"/>
    <mergeCell ref="G10:R10"/>
    <mergeCell ref="S10:U10"/>
    <mergeCell ref="B11:D11"/>
    <mergeCell ref="G11:R11"/>
    <mergeCell ref="S11:U11"/>
    <mergeCell ref="B8:D8"/>
    <mergeCell ref="G8:R8"/>
    <mergeCell ref="S8:U8"/>
    <mergeCell ref="B9:D9"/>
    <mergeCell ref="G9:R9"/>
    <mergeCell ref="S9:U9"/>
    <mergeCell ref="B5:D5"/>
    <mergeCell ref="G5:R5"/>
    <mergeCell ref="B6:D6"/>
    <mergeCell ref="G6:R6"/>
    <mergeCell ref="B7:D7"/>
    <mergeCell ref="G7:R7"/>
    <mergeCell ref="Q1:R1"/>
    <mergeCell ref="S1:V1"/>
    <mergeCell ref="B2:D2"/>
    <mergeCell ref="B3:D3"/>
    <mergeCell ref="B4:D4"/>
    <mergeCell ref="G4:R4"/>
    <mergeCell ref="A1:F1"/>
    <mergeCell ref="G1:H1"/>
    <mergeCell ref="I1:J1"/>
    <mergeCell ref="K1:L1"/>
    <mergeCell ref="M1:N1"/>
    <mergeCell ref="O1:P1"/>
  </mergeCells>
  <phoneticPr fontId="113"/>
  <pageMargins left="0.19685039370078741" right="0.19685039370078741" top="0.98425196850393704" bottom="0.98425196850393704" header="0.19685039370078741" footer="0.19685039370078741"/>
  <pageSetup paperSize="9" orientation="landscape" horizontalDpi="300" verticalDpi="300" r:id="rId1"/>
  <headerFooter alignWithMargins="0">
    <oddHeader>&amp;R&amp;"Arial,太字"&amp;8 &amp;U4.2.5  Detailed Survey Plan (Building)</oddHeader>
    <oddFooter>&amp;R&amp;"Arial,太字"&amp;8&amp;P/&amp;N</oddFooter>
  </headerFooter>
  <ignoredErrors>
    <ignoredError sqref="K20:AO30" formula="1"/>
  </ignoredErrors>
</worksheet>
</file>

<file path=xl/worksheets/sheet12.xml><?xml version="1.0" encoding="utf-8"?>
<worksheet xmlns="http://schemas.openxmlformats.org/spreadsheetml/2006/main" xmlns:r="http://schemas.openxmlformats.org/officeDocument/2006/relationships">
  <sheetPr>
    <tabColor indexed="12"/>
  </sheetPr>
  <dimension ref="A1:BZ85"/>
  <sheetViews>
    <sheetView view="pageBreakPreview" zoomScale="110" zoomScaleNormal="200" zoomScaleSheetLayoutView="110" workbookViewId="0">
      <selection activeCell="CB37" sqref="CB37"/>
    </sheetView>
  </sheetViews>
  <sheetFormatPr defaultRowHeight="7.5"/>
  <cols>
    <col min="1" max="1" width="0.375" style="115" customWidth="1"/>
    <col min="2" max="2" width="4.125" style="115" customWidth="1"/>
    <col min="3" max="3" width="0.375" style="115" customWidth="1"/>
    <col min="4" max="4" width="4.625" style="115" customWidth="1"/>
    <col min="5" max="5" width="4.125" style="253" customWidth="1"/>
    <col min="6" max="6" width="0.375" style="253" customWidth="1"/>
    <col min="7" max="7" width="3.625" style="115" customWidth="1"/>
    <col min="8" max="8" width="0.375" style="115" customWidth="1"/>
    <col min="9" max="9" width="4.375" style="115" customWidth="1"/>
    <col min="10" max="10" width="0.375" style="115" customWidth="1"/>
    <col min="11" max="11" width="0.875" style="123" customWidth="1"/>
    <col min="12" max="12" width="4.375" style="115" customWidth="1"/>
    <col min="13" max="13" width="0.375" style="115" customWidth="1"/>
    <col min="14" max="14" width="4" style="122" customWidth="1"/>
    <col min="15" max="15" width="0.375" style="115" customWidth="1"/>
    <col min="16" max="16" width="4.375" style="115" customWidth="1"/>
    <col min="17" max="17" width="0.375" style="115" customWidth="1"/>
    <col min="18" max="18" width="0.875" style="123" customWidth="1"/>
    <col min="19" max="19" width="4.375" style="115" customWidth="1"/>
    <col min="20" max="20" width="0.375" style="115" customWidth="1"/>
    <col min="21" max="21" width="3.125" style="115" customWidth="1"/>
    <col min="22" max="22" width="0.375" style="115" customWidth="1"/>
    <col min="23" max="23" width="2.5" style="404" customWidth="1"/>
    <col min="24" max="24" width="0.375" style="115" customWidth="1"/>
    <col min="25" max="25" width="2.625" style="405" customWidth="1"/>
    <col min="26" max="26" width="0.375" style="115" customWidth="1"/>
    <col min="27" max="27" width="3.875" style="405" customWidth="1"/>
    <col min="28" max="28" width="0.375" style="115" customWidth="1"/>
    <col min="29" max="29" width="2.5" style="406" customWidth="1"/>
    <col min="30" max="30" width="0.375" style="115" customWidth="1"/>
    <col min="31" max="31" width="2.625" style="115" customWidth="1"/>
    <col min="32" max="32" width="0.375" style="115" customWidth="1"/>
    <col min="33" max="33" width="3.875" style="115" customWidth="1"/>
    <col min="34" max="34" width="0.375" style="115" customWidth="1"/>
    <col min="35" max="35" width="2.5" style="406" customWidth="1"/>
    <col min="36" max="36" width="0.375" style="115" customWidth="1"/>
    <col min="37" max="37" width="2.625" style="115" customWidth="1"/>
    <col min="38" max="38" width="0.375" style="115" customWidth="1"/>
    <col min="39" max="39" width="3.875" style="115" customWidth="1"/>
    <col min="40" max="40" width="0.375" style="115" customWidth="1"/>
    <col min="41" max="41" width="2.5" style="406" customWidth="1"/>
    <col min="42" max="42" width="0.375" style="115" customWidth="1"/>
    <col min="43" max="43" width="2.625" style="115" customWidth="1"/>
    <col min="44" max="44" width="0.375" style="115" customWidth="1"/>
    <col min="45" max="45" width="3.875" style="115" customWidth="1"/>
    <col min="46" max="46" width="0.375" style="115" customWidth="1"/>
    <col min="47" max="47" width="2.5" style="406" customWidth="1"/>
    <col min="48" max="48" width="0.375" style="115" customWidth="1"/>
    <col min="49" max="49" width="2.625" style="115" customWidth="1"/>
    <col min="50" max="50" width="0.375" style="115" customWidth="1"/>
    <col min="51" max="51" width="3.875" style="115" customWidth="1"/>
    <col min="52" max="52" width="0.375" style="115" customWidth="1"/>
    <col min="53" max="53" width="2.5" style="406" customWidth="1"/>
    <col min="54" max="54" width="0.375" style="115" customWidth="1"/>
    <col min="55" max="55" width="2.625" style="115" customWidth="1"/>
    <col min="56" max="56" width="0.375" style="115" customWidth="1"/>
    <col min="57" max="57" width="3.875" style="115" customWidth="1"/>
    <col min="58" max="58" width="0.375" style="115" customWidth="1"/>
    <col min="59" max="59" width="2.5" style="406" customWidth="1"/>
    <col min="60" max="60" width="0.375" style="115" customWidth="1"/>
    <col min="61" max="61" width="2.625" style="115" customWidth="1"/>
    <col min="62" max="62" width="0.375" style="115" customWidth="1"/>
    <col min="63" max="63" width="3.875" style="115" customWidth="1"/>
    <col min="64" max="64" width="0.375" style="115" customWidth="1"/>
    <col min="65" max="65" width="2.5" style="406" customWidth="1"/>
    <col min="66" max="66" width="0.375" style="115" customWidth="1"/>
    <col min="67" max="67" width="2.625" style="115" customWidth="1"/>
    <col min="68" max="68" width="0.375" style="115" customWidth="1"/>
    <col min="69" max="69" width="3.875" style="115" customWidth="1"/>
    <col min="70" max="70" width="0.375" style="115" customWidth="1"/>
    <col min="71" max="71" width="2.5" style="406" customWidth="1"/>
    <col min="72" max="72" width="0.375" style="115" customWidth="1"/>
    <col min="73" max="73" width="2.625" style="115" customWidth="1"/>
    <col min="74" max="74" width="0.375" style="115" customWidth="1"/>
    <col min="75" max="75" width="3.875" style="115" customWidth="1"/>
    <col min="76" max="77" width="0.375" style="115" customWidth="1"/>
    <col min="78" max="78" width="8.25" style="115" customWidth="1"/>
    <col min="79" max="16384" width="9" style="115"/>
  </cols>
  <sheetData>
    <row r="1" spans="1:78" s="269" customFormat="1" ht="7.5" customHeight="1">
      <c r="A1" s="2619" t="s">
        <v>32</v>
      </c>
      <c r="B1" s="2620"/>
      <c r="C1" s="2620"/>
      <c r="D1" s="2620"/>
      <c r="E1" s="2620"/>
      <c r="F1" s="2620"/>
      <c r="G1" s="2620"/>
      <c r="H1" s="2621"/>
      <c r="I1" s="2619" t="s">
        <v>422</v>
      </c>
      <c r="J1" s="2620"/>
      <c r="K1" s="2857" t="s">
        <v>423</v>
      </c>
      <c r="L1" s="2858"/>
      <c r="M1" s="2859"/>
      <c r="N1" s="227"/>
      <c r="O1" s="228"/>
      <c r="P1" s="227"/>
      <c r="Q1" s="229"/>
      <c r="R1" s="225"/>
      <c r="S1" s="226"/>
      <c r="T1" s="304"/>
      <c r="U1" s="304"/>
      <c r="V1" s="304"/>
      <c r="W1" s="228"/>
      <c r="X1" s="227"/>
      <c r="Y1" s="229"/>
      <c r="Z1" s="225"/>
      <c r="AA1" s="226"/>
      <c r="AB1" s="304"/>
      <c r="AC1" s="228"/>
      <c r="AD1" s="227"/>
      <c r="AE1" s="229"/>
      <c r="AF1" s="225"/>
      <c r="AG1" s="226"/>
      <c r="AH1" s="304"/>
      <c r="AI1" s="228"/>
      <c r="AJ1" s="227"/>
      <c r="AK1" s="229"/>
      <c r="AL1" s="225"/>
      <c r="AM1" s="226"/>
      <c r="AN1" s="304"/>
      <c r="AO1" s="228"/>
      <c r="AP1" s="227"/>
      <c r="AQ1" s="229"/>
      <c r="AR1" s="225"/>
      <c r="AS1" s="226"/>
      <c r="AT1" s="304"/>
      <c r="AU1" s="228"/>
      <c r="AV1" s="227"/>
      <c r="AW1" s="229"/>
      <c r="AX1" s="225"/>
      <c r="AY1" s="226"/>
      <c r="AZ1" s="304"/>
      <c r="BA1" s="228"/>
      <c r="BB1" s="227"/>
      <c r="BC1" s="229"/>
      <c r="BD1" s="225"/>
      <c r="BE1" s="226"/>
      <c r="BF1" s="304"/>
      <c r="BG1" s="228"/>
      <c r="BH1" s="227"/>
      <c r="BI1" s="229"/>
      <c r="BJ1" s="225"/>
      <c r="BK1" s="226"/>
      <c r="BL1" s="304"/>
      <c r="BM1" s="228"/>
      <c r="BN1" s="227"/>
      <c r="BO1" s="229"/>
      <c r="BP1" s="225"/>
      <c r="BQ1" s="226"/>
      <c r="BR1" s="304"/>
      <c r="BS1" s="228"/>
      <c r="BT1" s="227"/>
      <c r="BU1" s="229"/>
      <c r="BV1" s="225"/>
      <c r="BW1" s="226"/>
      <c r="BX1" s="227"/>
      <c r="BY1" s="228"/>
      <c r="BZ1" s="227"/>
    </row>
    <row r="2" spans="1:78" s="269" customFormat="1" ht="7.5" customHeight="1">
      <c r="A2" s="609"/>
      <c r="B2" s="2771" t="s">
        <v>127</v>
      </c>
      <c r="C2" s="2771"/>
      <c r="D2" s="2771"/>
      <c r="E2" s="2772"/>
      <c r="F2" s="235"/>
      <c r="G2" s="2773" t="s">
        <v>211</v>
      </c>
      <c r="H2" s="2774"/>
      <c r="I2" s="245">
        <v>1</v>
      </c>
      <c r="J2" s="305"/>
      <c r="K2" s="2860">
        <v>2</v>
      </c>
      <c r="L2" s="2861"/>
      <c r="M2" s="306"/>
      <c r="N2" s="228"/>
      <c r="O2" s="227"/>
      <c r="P2" s="229"/>
      <c r="Q2" s="225"/>
      <c r="R2" s="226"/>
      <c r="S2" s="304"/>
      <c r="T2" s="228"/>
      <c r="U2" s="228"/>
      <c r="V2" s="228"/>
      <c r="W2" s="227"/>
      <c r="X2" s="229"/>
      <c r="Y2" s="225"/>
      <c r="Z2" s="226"/>
      <c r="AA2" s="304"/>
      <c r="AB2" s="228"/>
      <c r="AC2" s="227"/>
      <c r="AD2" s="229"/>
      <c r="AE2" s="225"/>
      <c r="AF2" s="226"/>
      <c r="AG2" s="304"/>
      <c r="AH2" s="228"/>
      <c r="AI2" s="227"/>
      <c r="AJ2" s="229"/>
      <c r="AK2" s="225"/>
      <c r="AL2" s="226"/>
      <c r="AM2" s="304"/>
      <c r="AN2" s="228"/>
      <c r="AO2" s="227"/>
      <c r="AP2" s="229"/>
      <c r="AQ2" s="225"/>
      <c r="AR2" s="226"/>
      <c r="AS2" s="304"/>
      <c r="AT2" s="228"/>
      <c r="AU2" s="227"/>
      <c r="AV2" s="229"/>
      <c r="AW2" s="225"/>
      <c r="AX2" s="226"/>
      <c r="AY2" s="304"/>
      <c r="AZ2" s="228"/>
      <c r="BA2" s="227"/>
      <c r="BB2" s="229"/>
      <c r="BC2" s="225"/>
      <c r="BD2" s="226"/>
      <c r="BE2" s="304"/>
      <c r="BF2" s="228"/>
      <c r="BG2" s="227"/>
      <c r="BH2" s="229"/>
      <c r="BI2" s="225"/>
      <c r="BJ2" s="226"/>
      <c r="BK2" s="304"/>
      <c r="BL2" s="228"/>
      <c r="BM2" s="227"/>
      <c r="BN2" s="229"/>
      <c r="BO2" s="225"/>
      <c r="BP2" s="226"/>
      <c r="BQ2" s="304"/>
      <c r="BR2" s="228"/>
      <c r="BS2" s="227"/>
      <c r="BT2" s="229"/>
      <c r="BU2" s="225"/>
      <c r="BV2" s="226"/>
      <c r="BW2" s="227"/>
      <c r="BX2" s="228"/>
      <c r="BY2" s="227"/>
      <c r="BZ2" s="230"/>
    </row>
    <row r="3" spans="1:78" s="269" customFormat="1" ht="7.5" customHeight="1">
      <c r="A3" s="307"/>
      <c r="B3" s="2633"/>
      <c r="C3" s="2633"/>
      <c r="D3" s="2633"/>
      <c r="E3" s="2632"/>
      <c r="F3" s="238"/>
      <c r="G3" s="2865" t="s">
        <v>128</v>
      </c>
      <c r="H3" s="2866"/>
      <c r="I3" s="308">
        <v>75</v>
      </c>
      <c r="J3" s="309"/>
      <c r="K3" s="2867">
        <v>150</v>
      </c>
      <c r="L3" s="2868"/>
      <c r="M3" s="310"/>
      <c r="N3" s="229"/>
      <c r="O3" s="225"/>
      <c r="P3" s="226"/>
      <c r="Q3" s="227"/>
      <c r="R3" s="228"/>
      <c r="S3" s="304"/>
      <c r="T3" s="229"/>
      <c r="U3" s="229"/>
      <c r="V3" s="229"/>
      <c r="W3" s="225"/>
      <c r="X3" s="226"/>
      <c r="Y3" s="227"/>
      <c r="Z3" s="228"/>
      <c r="AA3" s="304"/>
      <c r="AB3" s="229"/>
      <c r="AC3" s="225"/>
      <c r="AD3" s="226"/>
      <c r="AE3" s="227"/>
      <c r="AF3" s="228"/>
      <c r="AG3" s="304"/>
      <c r="AH3" s="229"/>
      <c r="AI3" s="225"/>
      <c r="AJ3" s="226"/>
      <c r="AK3" s="227"/>
      <c r="AL3" s="228"/>
      <c r="AM3" s="304"/>
      <c r="AN3" s="229"/>
      <c r="AO3" s="225"/>
      <c r="AP3" s="226"/>
      <c r="AQ3" s="227"/>
      <c r="AR3" s="228"/>
      <c r="AS3" s="304"/>
      <c r="AT3" s="229"/>
      <c r="AU3" s="225"/>
      <c r="AV3" s="226"/>
      <c r="AW3" s="227"/>
      <c r="AX3" s="228"/>
      <c r="AY3" s="304"/>
      <c r="AZ3" s="229"/>
      <c r="BA3" s="225"/>
      <c r="BB3" s="226"/>
      <c r="BC3" s="227"/>
      <c r="BD3" s="228"/>
      <c r="BE3" s="304"/>
      <c r="BF3" s="229"/>
      <c r="BG3" s="225"/>
      <c r="BH3" s="226"/>
      <c r="BI3" s="227"/>
      <c r="BJ3" s="228"/>
      <c r="BK3" s="304"/>
      <c r="BL3" s="229"/>
      <c r="BM3" s="225"/>
      <c r="BN3" s="226"/>
      <c r="BO3" s="227"/>
      <c r="BP3" s="228"/>
      <c r="BQ3" s="304"/>
      <c r="BR3" s="229"/>
      <c r="BS3" s="225"/>
      <c r="BT3" s="226"/>
      <c r="BU3" s="227"/>
      <c r="BV3" s="228"/>
      <c r="BW3" s="227"/>
      <c r="BX3" s="230"/>
      <c r="BY3" s="230"/>
      <c r="BZ3" s="230"/>
    </row>
    <row r="4" spans="1:78" s="269" customFormat="1" ht="7.5" customHeight="1">
      <c r="A4" s="232"/>
      <c r="B4" s="2614"/>
      <c r="C4" s="2614"/>
      <c r="D4" s="2614"/>
      <c r="E4" s="2613"/>
      <c r="F4" s="237"/>
      <c r="G4" s="2775" t="s">
        <v>129</v>
      </c>
      <c r="H4" s="2776"/>
      <c r="I4" s="2869">
        <v>15</v>
      </c>
      <c r="J4" s="2870"/>
      <c r="K4" s="2870"/>
      <c r="L4" s="2870"/>
      <c r="M4" s="2871"/>
      <c r="N4" s="228"/>
      <c r="O4" s="227"/>
      <c r="P4" s="229"/>
      <c r="Q4" s="225"/>
      <c r="R4" s="226"/>
      <c r="S4" s="304"/>
      <c r="T4" s="228"/>
      <c r="U4" s="228"/>
      <c r="V4" s="228"/>
      <c r="W4" s="227"/>
      <c r="X4" s="229"/>
      <c r="Y4" s="225"/>
      <c r="Z4" s="226"/>
      <c r="AA4" s="304"/>
      <c r="AB4" s="228"/>
      <c r="AC4" s="227"/>
      <c r="AD4" s="229"/>
      <c r="AE4" s="225"/>
      <c r="AF4" s="226"/>
      <c r="AG4" s="304"/>
      <c r="AH4" s="228"/>
      <c r="AI4" s="227"/>
      <c r="AJ4" s="229"/>
      <c r="AK4" s="225"/>
      <c r="AL4" s="226"/>
      <c r="AM4" s="304"/>
      <c r="AN4" s="228"/>
      <c r="AO4" s="227"/>
      <c r="AP4" s="229"/>
      <c r="AQ4" s="225"/>
      <c r="AR4" s="226"/>
      <c r="AS4" s="304"/>
      <c r="AT4" s="228"/>
      <c r="AU4" s="227"/>
      <c r="AV4" s="229"/>
      <c r="AW4" s="225"/>
      <c r="AX4" s="226"/>
      <c r="AY4" s="304"/>
      <c r="AZ4" s="228"/>
      <c r="BA4" s="227"/>
      <c r="BB4" s="229"/>
      <c r="BC4" s="225"/>
      <c r="BD4" s="226"/>
      <c r="BE4" s="304"/>
      <c r="BF4" s="228"/>
      <c r="BG4" s="227"/>
      <c r="BH4" s="229"/>
      <c r="BI4" s="225"/>
      <c r="BJ4" s="226"/>
      <c r="BK4" s="304"/>
      <c r="BL4" s="228"/>
      <c r="BM4" s="227"/>
      <c r="BN4" s="229"/>
      <c r="BO4" s="225"/>
      <c r="BP4" s="226"/>
      <c r="BQ4" s="304"/>
      <c r="BR4" s="228"/>
      <c r="BS4" s="227"/>
      <c r="BT4" s="229"/>
      <c r="BU4" s="225"/>
      <c r="BV4" s="226"/>
      <c r="BW4" s="227"/>
      <c r="BX4" s="228"/>
      <c r="BY4" s="227"/>
      <c r="BZ4" s="230"/>
    </row>
    <row r="5" spans="1:78" s="269" customFormat="1" ht="7.5" customHeight="1">
      <c r="A5" s="233"/>
      <c r="B5" s="2624" t="s">
        <v>50</v>
      </c>
      <c r="C5" s="2624"/>
      <c r="D5" s="2624"/>
      <c r="E5" s="2625"/>
      <c r="F5" s="250"/>
      <c r="G5" s="2620"/>
      <c r="H5" s="2621"/>
      <c r="I5" s="2862">
        <v>2</v>
      </c>
      <c r="J5" s="2863"/>
      <c r="K5" s="2863"/>
      <c r="L5" s="2863"/>
      <c r="M5" s="2864"/>
      <c r="N5" s="227"/>
      <c r="O5" s="228"/>
      <c r="P5" s="227"/>
      <c r="Q5" s="229"/>
      <c r="R5" s="225"/>
      <c r="S5" s="226"/>
      <c r="T5" s="304"/>
      <c r="U5" s="304"/>
      <c r="V5" s="304"/>
      <c r="W5" s="228"/>
      <c r="X5" s="227"/>
      <c r="Y5" s="229"/>
      <c r="Z5" s="225"/>
      <c r="AA5" s="226"/>
      <c r="AB5" s="304"/>
      <c r="AC5" s="228"/>
      <c r="AD5" s="227"/>
      <c r="AE5" s="229"/>
      <c r="AF5" s="225"/>
      <c r="AG5" s="226"/>
      <c r="AH5" s="304"/>
      <c r="AI5" s="228"/>
      <c r="AJ5" s="227"/>
      <c r="AK5" s="229"/>
      <c r="AL5" s="225"/>
      <c r="AM5" s="226"/>
      <c r="AN5" s="304"/>
      <c r="AO5" s="228"/>
      <c r="AP5" s="227"/>
      <c r="AQ5" s="229"/>
      <c r="AR5" s="225"/>
      <c r="AS5" s="226"/>
      <c r="AT5" s="304"/>
      <c r="AU5" s="228"/>
      <c r="AV5" s="227"/>
      <c r="AW5" s="229"/>
      <c r="AX5" s="225"/>
      <c r="AY5" s="226"/>
      <c r="AZ5" s="304"/>
      <c r="BA5" s="228"/>
      <c r="BB5" s="227"/>
      <c r="BC5" s="229"/>
      <c r="BD5" s="225"/>
      <c r="BE5" s="226"/>
      <c r="BF5" s="304"/>
      <c r="BG5" s="228"/>
      <c r="BH5" s="227"/>
      <c r="BI5" s="229"/>
      <c r="BJ5" s="225"/>
      <c r="BK5" s="226"/>
      <c r="BL5" s="304"/>
      <c r="BM5" s="228"/>
      <c r="BN5" s="227"/>
      <c r="BO5" s="229"/>
      <c r="BP5" s="225"/>
      <c r="BQ5" s="226"/>
      <c r="BR5" s="304"/>
      <c r="BS5" s="228"/>
      <c r="BT5" s="227"/>
      <c r="BU5" s="229"/>
      <c r="BV5" s="225"/>
      <c r="BW5" s="226"/>
      <c r="BX5" s="227"/>
      <c r="BY5" s="228"/>
      <c r="BZ5" s="227"/>
    </row>
    <row r="6" spans="1:78" s="269" customFormat="1" ht="7.5" customHeight="1">
      <c r="A6" s="233"/>
      <c r="B6" s="2624" t="s">
        <v>58</v>
      </c>
      <c r="C6" s="2624"/>
      <c r="D6" s="2624"/>
      <c r="E6" s="2625"/>
      <c r="F6" s="250"/>
      <c r="G6" s="2620"/>
      <c r="H6" s="2621"/>
      <c r="I6" s="2862">
        <v>2</v>
      </c>
      <c r="J6" s="2863"/>
      <c r="K6" s="2863"/>
      <c r="L6" s="2863"/>
      <c r="M6" s="2864"/>
      <c r="N6" s="227"/>
      <c r="O6" s="228"/>
      <c r="P6" s="227"/>
      <c r="Q6" s="229"/>
      <c r="R6" s="225"/>
      <c r="S6" s="226"/>
      <c r="T6" s="304"/>
      <c r="U6" s="304"/>
      <c r="V6" s="304"/>
      <c r="W6" s="228"/>
      <c r="X6" s="227"/>
      <c r="Y6" s="229"/>
      <c r="Z6" s="225"/>
      <c r="AA6" s="226"/>
      <c r="AB6" s="304"/>
      <c r="AC6" s="228"/>
      <c r="AD6" s="227"/>
      <c r="AE6" s="229"/>
      <c r="AF6" s="225"/>
      <c r="AG6" s="226"/>
      <c r="AH6" s="304"/>
      <c r="AI6" s="228"/>
      <c r="AJ6" s="227"/>
      <c r="AK6" s="229"/>
      <c r="AL6" s="225"/>
      <c r="AM6" s="226"/>
      <c r="AN6" s="304"/>
      <c r="AO6" s="228"/>
      <c r="AP6" s="227"/>
      <c r="AQ6" s="229"/>
      <c r="AR6" s="225"/>
      <c r="AS6" s="226"/>
      <c r="AT6" s="304"/>
      <c r="AU6" s="228"/>
      <c r="AV6" s="227"/>
      <c r="AW6" s="229"/>
      <c r="AX6" s="225"/>
      <c r="AY6" s="226"/>
      <c r="AZ6" s="304"/>
      <c r="BA6" s="228"/>
      <c r="BB6" s="227"/>
      <c r="BC6" s="229"/>
      <c r="BD6" s="225"/>
      <c r="BE6" s="226"/>
      <c r="BF6" s="304"/>
      <c r="BG6" s="228"/>
      <c r="BH6" s="227"/>
      <c r="BI6" s="229"/>
      <c r="BJ6" s="225"/>
      <c r="BK6" s="226"/>
      <c r="BL6" s="304"/>
      <c r="BM6" s="228"/>
      <c r="BN6" s="227"/>
      <c r="BO6" s="229"/>
      <c r="BP6" s="225"/>
      <c r="BQ6" s="226"/>
      <c r="BR6" s="304"/>
      <c r="BS6" s="228"/>
      <c r="BT6" s="227"/>
      <c r="BU6" s="229"/>
      <c r="BV6" s="225"/>
      <c r="BW6" s="226"/>
      <c r="BX6" s="227"/>
      <c r="BY6" s="228"/>
      <c r="BZ6" s="227"/>
    </row>
    <row r="7" spans="1:78" s="269" customFormat="1" ht="7.5" customHeight="1">
      <c r="A7" s="234"/>
      <c r="B7" s="2624" t="s">
        <v>52</v>
      </c>
      <c r="C7" s="2624"/>
      <c r="D7" s="2624"/>
      <c r="E7" s="2625"/>
      <c r="F7" s="239"/>
      <c r="G7" s="2620"/>
      <c r="H7" s="2621"/>
      <c r="I7" s="2880">
        <v>0.25</v>
      </c>
      <c r="J7" s="2881"/>
      <c r="K7" s="2881"/>
      <c r="L7" s="2881"/>
      <c r="M7" s="2882"/>
      <c r="N7" s="227"/>
      <c r="O7" s="228"/>
      <c r="P7" s="227"/>
      <c r="Q7" s="229"/>
      <c r="R7" s="225"/>
      <c r="S7" s="226"/>
      <c r="T7" s="304"/>
      <c r="U7" s="304"/>
      <c r="V7" s="304"/>
      <c r="W7" s="228"/>
      <c r="X7" s="227"/>
      <c r="Y7" s="229"/>
      <c r="Z7" s="225"/>
      <c r="AA7" s="226"/>
      <c r="AB7" s="304"/>
      <c r="AC7" s="228"/>
      <c r="AD7" s="227"/>
      <c r="AE7" s="229"/>
      <c r="AF7" s="225"/>
      <c r="AG7" s="226"/>
      <c r="AH7" s="304"/>
      <c r="AI7" s="228"/>
      <c r="AJ7" s="227"/>
      <c r="AK7" s="229"/>
      <c r="AL7" s="225"/>
      <c r="AM7" s="226"/>
      <c r="AN7" s="304"/>
      <c r="AO7" s="228"/>
      <c r="AP7" s="227"/>
      <c r="AQ7" s="229"/>
      <c r="AR7" s="225"/>
      <c r="AS7" s="226"/>
      <c r="AT7" s="304"/>
      <c r="AU7" s="228"/>
      <c r="AV7" s="227"/>
      <c r="AW7" s="229"/>
      <c r="AX7" s="225"/>
      <c r="AY7" s="226"/>
      <c r="AZ7" s="304"/>
      <c r="BA7" s="228"/>
      <c r="BB7" s="227"/>
      <c r="BC7" s="229"/>
      <c r="BD7" s="225"/>
      <c r="BE7" s="226"/>
      <c r="BF7" s="304"/>
      <c r="BG7" s="228"/>
      <c r="BH7" s="227"/>
      <c r="BI7" s="229"/>
      <c r="BJ7" s="225"/>
      <c r="BK7" s="226"/>
      <c r="BL7" s="304"/>
      <c r="BM7" s="228"/>
      <c r="BN7" s="227"/>
      <c r="BO7" s="229"/>
      <c r="BP7" s="225"/>
      <c r="BQ7" s="226"/>
      <c r="BR7" s="304"/>
      <c r="BS7" s="228"/>
      <c r="BT7" s="227"/>
      <c r="BU7" s="229"/>
      <c r="BV7" s="225"/>
      <c r="BW7" s="226"/>
      <c r="BX7" s="227"/>
      <c r="BY7" s="228"/>
      <c r="BZ7" s="227"/>
    </row>
    <row r="8" spans="1:78" s="269" customFormat="1" ht="7.5" customHeight="1">
      <c r="A8" s="233"/>
      <c r="B8" s="2624" t="s">
        <v>53</v>
      </c>
      <c r="C8" s="2624"/>
      <c r="D8" s="2624"/>
      <c r="E8" s="2625"/>
      <c r="F8" s="250"/>
      <c r="G8" s="2620"/>
      <c r="H8" s="2621"/>
      <c r="I8" s="2880">
        <v>0.25</v>
      </c>
      <c r="J8" s="2881"/>
      <c r="K8" s="2881"/>
      <c r="L8" s="2881"/>
      <c r="M8" s="2882"/>
      <c r="N8" s="225"/>
      <c r="O8" s="226"/>
      <c r="P8" s="227"/>
      <c r="Q8" s="228"/>
      <c r="R8" s="227"/>
      <c r="S8" s="229"/>
      <c r="T8" s="225"/>
      <c r="U8" s="225"/>
      <c r="V8" s="225"/>
      <c r="W8" s="226"/>
      <c r="X8" s="227"/>
      <c r="Y8" s="228"/>
      <c r="Z8" s="227"/>
      <c r="AA8" s="229"/>
      <c r="AB8" s="225"/>
      <c r="AC8" s="226"/>
      <c r="AD8" s="227"/>
      <c r="AE8" s="228"/>
      <c r="AF8" s="227"/>
      <c r="AG8" s="229"/>
      <c r="AH8" s="225"/>
      <c r="AI8" s="226"/>
      <c r="AJ8" s="227"/>
      <c r="AK8" s="228"/>
      <c r="AL8" s="227"/>
      <c r="AM8" s="229"/>
      <c r="AN8" s="225"/>
      <c r="AO8" s="226"/>
      <c r="AP8" s="227"/>
      <c r="AQ8" s="228"/>
      <c r="AR8" s="227"/>
      <c r="AS8" s="229"/>
      <c r="AT8" s="225"/>
      <c r="AU8" s="226"/>
      <c r="AV8" s="227"/>
      <c r="AW8" s="228"/>
      <c r="AX8" s="227"/>
      <c r="AY8" s="229"/>
      <c r="AZ8" s="225"/>
      <c r="BA8" s="226"/>
      <c r="BB8" s="227"/>
      <c r="BC8" s="228"/>
      <c r="BD8" s="227"/>
      <c r="BE8" s="229"/>
      <c r="BF8" s="225"/>
      <c r="BG8" s="226"/>
      <c r="BH8" s="227"/>
      <c r="BI8" s="228"/>
      <c r="BJ8" s="227"/>
      <c r="BK8" s="229"/>
      <c r="BL8" s="225"/>
      <c r="BM8" s="226"/>
      <c r="BN8" s="227"/>
      <c r="BO8" s="228"/>
      <c r="BP8" s="227"/>
      <c r="BQ8" s="229"/>
      <c r="BR8" s="225"/>
      <c r="BS8" s="226"/>
      <c r="BT8" s="227"/>
      <c r="BU8" s="228"/>
      <c r="BV8" s="227"/>
      <c r="BW8" s="230"/>
      <c r="BX8" s="230"/>
      <c r="BY8" s="230"/>
      <c r="BZ8" s="230"/>
    </row>
    <row r="9" spans="1:78" s="269" customFormat="1" ht="7.5" customHeight="1">
      <c r="A9" s="233"/>
      <c r="B9" s="2624" t="s">
        <v>895</v>
      </c>
      <c r="C9" s="2624"/>
      <c r="D9" s="2624"/>
      <c r="E9" s="2625"/>
      <c r="F9" s="250"/>
      <c r="G9" s="2624"/>
      <c r="H9" s="2625"/>
      <c r="I9" s="2872">
        <v>8</v>
      </c>
      <c r="J9" s="2873"/>
      <c r="K9" s="2873"/>
      <c r="L9" s="2873"/>
      <c r="M9" s="2874"/>
      <c r="N9" s="226"/>
      <c r="O9" s="227"/>
      <c r="P9" s="228"/>
      <c r="Q9" s="227"/>
      <c r="R9" s="229"/>
      <c r="S9" s="225"/>
      <c r="T9" s="243"/>
      <c r="U9" s="243"/>
      <c r="V9" s="243"/>
      <c r="W9" s="227"/>
      <c r="X9" s="228"/>
      <c r="Y9" s="227"/>
      <c r="Z9" s="229"/>
      <c r="AA9" s="225"/>
      <c r="AB9" s="243"/>
      <c r="AC9" s="227"/>
      <c r="AD9" s="228"/>
      <c r="AE9" s="227"/>
      <c r="AF9" s="229"/>
      <c r="AG9" s="225"/>
      <c r="AH9" s="243"/>
      <c r="AI9" s="227"/>
      <c r="AJ9" s="228"/>
      <c r="AK9" s="227"/>
      <c r="AL9" s="229"/>
      <c r="AM9" s="225"/>
      <c r="AN9" s="243"/>
      <c r="AO9" s="227"/>
      <c r="AP9" s="228"/>
      <c r="AQ9" s="227"/>
      <c r="AR9" s="229"/>
      <c r="AS9" s="225"/>
      <c r="AT9" s="243"/>
      <c r="AU9" s="227"/>
      <c r="AV9" s="228"/>
      <c r="AW9" s="227"/>
      <c r="AX9" s="229"/>
      <c r="AY9" s="225"/>
      <c r="AZ9" s="243"/>
      <c r="BA9" s="227"/>
      <c r="BB9" s="228"/>
      <c r="BC9" s="227"/>
      <c r="BD9" s="229"/>
      <c r="BE9" s="225"/>
      <c r="BF9" s="243"/>
      <c r="BG9" s="227"/>
      <c r="BH9" s="228"/>
      <c r="BI9" s="227"/>
      <c r="BJ9" s="229"/>
      <c r="BK9" s="225"/>
      <c r="BL9" s="243"/>
      <c r="BM9" s="227"/>
      <c r="BN9" s="228"/>
      <c r="BO9" s="227"/>
      <c r="BP9" s="230"/>
      <c r="BQ9" s="230"/>
      <c r="BR9" s="311"/>
      <c r="BS9" s="230"/>
      <c r="BT9" s="230"/>
      <c r="BU9" s="230"/>
      <c r="BV9" s="230"/>
      <c r="BW9" s="230"/>
      <c r="BX9" s="230"/>
      <c r="BY9" s="230"/>
      <c r="BZ9" s="230"/>
    </row>
    <row r="10" spans="1:78" s="269" customFormat="1" ht="7.5" customHeight="1">
      <c r="A10" s="234"/>
      <c r="B10" s="2624" t="s">
        <v>896</v>
      </c>
      <c r="C10" s="2624"/>
      <c r="D10" s="2624"/>
      <c r="E10" s="2625"/>
      <c r="F10" s="238"/>
      <c r="G10" s="2875"/>
      <c r="H10" s="2876"/>
      <c r="I10" s="2877">
        <v>2</v>
      </c>
      <c r="J10" s="2878"/>
      <c r="K10" s="2878"/>
      <c r="L10" s="2878"/>
      <c r="M10" s="2879"/>
      <c r="N10" s="226"/>
      <c r="O10" s="227"/>
      <c r="P10" s="228"/>
      <c r="Q10" s="227"/>
      <c r="R10" s="229"/>
      <c r="S10" s="225"/>
      <c r="T10" s="243"/>
      <c r="U10" s="243"/>
      <c r="V10" s="243"/>
      <c r="W10" s="227"/>
      <c r="X10" s="228"/>
      <c r="Y10" s="227"/>
      <c r="Z10" s="229"/>
      <c r="AA10" s="225"/>
      <c r="AB10" s="243"/>
      <c r="AC10" s="227"/>
      <c r="AD10" s="228"/>
      <c r="AE10" s="227"/>
      <c r="AF10" s="229"/>
      <c r="AG10" s="225"/>
      <c r="AH10" s="243"/>
      <c r="AI10" s="227"/>
      <c r="AJ10" s="228"/>
      <c r="AK10" s="227"/>
      <c r="AL10" s="229"/>
      <c r="AM10" s="225"/>
      <c r="AN10" s="243"/>
      <c r="AO10" s="227"/>
      <c r="AP10" s="228"/>
      <c r="AQ10" s="227"/>
      <c r="AR10" s="229"/>
      <c r="AS10" s="225"/>
      <c r="AT10" s="243"/>
      <c r="AU10" s="227"/>
      <c r="AV10" s="228"/>
      <c r="AW10" s="227"/>
      <c r="AX10" s="229"/>
      <c r="AY10" s="225"/>
      <c r="AZ10" s="243"/>
      <c r="BA10" s="227"/>
      <c r="BB10" s="228"/>
      <c r="BC10" s="227"/>
      <c r="BD10" s="229"/>
      <c r="BE10" s="225"/>
      <c r="BF10" s="243"/>
      <c r="BG10" s="227"/>
      <c r="BH10" s="228"/>
      <c r="BI10" s="227"/>
      <c r="BJ10" s="229"/>
      <c r="BK10" s="225"/>
      <c r="BL10" s="243"/>
      <c r="BM10" s="227"/>
      <c r="BN10" s="228"/>
      <c r="BO10" s="227"/>
      <c r="BP10" s="230"/>
      <c r="BQ10" s="230"/>
      <c r="BR10" s="311"/>
      <c r="BS10" s="230"/>
      <c r="BT10" s="230"/>
      <c r="BU10" s="230"/>
      <c r="BV10" s="230"/>
      <c r="BW10" s="230"/>
      <c r="BX10" s="230"/>
      <c r="BY10" s="230"/>
      <c r="BZ10" s="230"/>
    </row>
    <row r="11" spans="1:78" s="269" customFormat="1" ht="7.5" customHeight="1">
      <c r="A11" s="233"/>
      <c r="B11" s="2624" t="s">
        <v>897</v>
      </c>
      <c r="C11" s="2624"/>
      <c r="D11" s="2624"/>
      <c r="E11" s="2625"/>
      <c r="F11" s="250"/>
      <c r="G11" s="2624"/>
      <c r="H11" s="2625"/>
      <c r="I11" s="2886">
        <v>1</v>
      </c>
      <c r="J11" s="2887"/>
      <c r="K11" s="2887"/>
      <c r="L11" s="2887"/>
      <c r="M11" s="2888"/>
      <c r="N11" s="226"/>
      <c r="O11" s="227"/>
      <c r="P11" s="228"/>
      <c r="Q11" s="227"/>
      <c r="R11" s="229"/>
      <c r="S11" s="225"/>
      <c r="T11" s="243"/>
      <c r="U11" s="243"/>
      <c r="V11" s="243"/>
      <c r="W11" s="227"/>
      <c r="X11" s="228"/>
      <c r="Y11" s="227"/>
      <c r="Z11" s="229"/>
      <c r="AA11" s="225"/>
      <c r="AB11" s="243"/>
      <c r="AC11" s="227"/>
      <c r="AD11" s="228"/>
      <c r="AE11" s="227"/>
      <c r="AF11" s="229"/>
      <c r="AG11" s="225"/>
      <c r="AH11" s="243"/>
      <c r="AI11" s="227"/>
      <c r="AJ11" s="228"/>
      <c r="AK11" s="227"/>
      <c r="AL11" s="229"/>
      <c r="AM11" s="225"/>
      <c r="AN11" s="243"/>
      <c r="AO11" s="227"/>
      <c r="AP11" s="228"/>
      <c r="AQ11" s="227"/>
      <c r="AR11" s="229"/>
      <c r="AS11" s="225"/>
      <c r="AT11" s="243"/>
      <c r="AU11" s="227"/>
      <c r="AV11" s="228"/>
      <c r="AW11" s="227"/>
      <c r="AX11" s="229"/>
      <c r="AY11" s="225"/>
      <c r="AZ11" s="243"/>
      <c r="BA11" s="227"/>
      <c r="BB11" s="228"/>
      <c r="BC11" s="227"/>
      <c r="BD11" s="229"/>
      <c r="BE11" s="225"/>
      <c r="BF11" s="243"/>
      <c r="BG11" s="227"/>
      <c r="BH11" s="228"/>
      <c r="BI11" s="227"/>
      <c r="BJ11" s="229"/>
      <c r="BK11" s="225"/>
      <c r="BL11" s="243"/>
      <c r="BM11" s="227"/>
      <c r="BN11" s="228"/>
      <c r="BO11" s="227"/>
      <c r="BP11" s="230"/>
      <c r="BQ11" s="230"/>
      <c r="BR11" s="311"/>
      <c r="BS11" s="230"/>
      <c r="BT11" s="230"/>
      <c r="BU11" s="230"/>
      <c r="BV11" s="230"/>
      <c r="BW11" s="230"/>
      <c r="BX11" s="230"/>
      <c r="BY11" s="230"/>
      <c r="BZ11" s="230"/>
    </row>
    <row r="12" spans="1:78" s="269" customFormat="1" ht="7.5" customHeight="1">
      <c r="A12" s="232"/>
      <c r="B12" s="2624" t="s">
        <v>898</v>
      </c>
      <c r="C12" s="2624"/>
      <c r="D12" s="2624"/>
      <c r="E12" s="2625"/>
      <c r="F12" s="694"/>
      <c r="G12" s="2889"/>
      <c r="H12" s="2890"/>
      <c r="I12" s="2891">
        <v>1</v>
      </c>
      <c r="J12" s="2892"/>
      <c r="K12" s="2892"/>
      <c r="L12" s="2892"/>
      <c r="M12" s="2893"/>
      <c r="N12" s="226"/>
      <c r="O12" s="227"/>
      <c r="P12" s="228"/>
      <c r="Q12" s="227"/>
      <c r="R12" s="229"/>
      <c r="S12" s="225"/>
      <c r="T12" s="243"/>
      <c r="U12" s="243"/>
      <c r="V12" s="243"/>
      <c r="W12" s="227"/>
      <c r="X12" s="228"/>
      <c r="Y12" s="227"/>
      <c r="Z12" s="229"/>
      <c r="AA12" s="225"/>
      <c r="AB12" s="243"/>
      <c r="AC12" s="227"/>
      <c r="AD12" s="228"/>
      <c r="AE12" s="227"/>
      <c r="AF12" s="229"/>
      <c r="AG12" s="225"/>
      <c r="AH12" s="243"/>
      <c r="AI12" s="227"/>
      <c r="AJ12" s="228"/>
      <c r="AK12" s="227"/>
      <c r="AL12" s="229"/>
      <c r="AM12" s="225"/>
      <c r="AN12" s="243"/>
      <c r="AO12" s="227"/>
      <c r="AP12" s="228"/>
      <c r="AQ12" s="227"/>
      <c r="AR12" s="229"/>
      <c r="AS12" s="225"/>
      <c r="AT12" s="243"/>
      <c r="AU12" s="227"/>
      <c r="AV12" s="228"/>
      <c r="AW12" s="227"/>
      <c r="AX12" s="229"/>
      <c r="AY12" s="225"/>
      <c r="AZ12" s="243"/>
      <c r="BA12" s="227"/>
      <c r="BB12" s="228"/>
      <c r="BC12" s="227"/>
      <c r="BD12" s="229"/>
      <c r="BE12" s="225"/>
      <c r="BF12" s="243"/>
      <c r="BG12" s="227"/>
      <c r="BH12" s="228"/>
      <c r="BI12" s="227"/>
      <c r="BJ12" s="229"/>
      <c r="BK12" s="225"/>
      <c r="BL12" s="243"/>
      <c r="BM12" s="227"/>
      <c r="BN12" s="228"/>
      <c r="BO12" s="227"/>
      <c r="BP12" s="230"/>
      <c r="BQ12" s="230"/>
      <c r="BR12" s="311"/>
      <c r="BS12" s="230"/>
      <c r="BT12" s="230"/>
      <c r="BU12" s="230"/>
      <c r="BV12" s="230"/>
      <c r="BW12" s="230"/>
      <c r="BX12" s="230"/>
      <c r="BY12" s="230"/>
      <c r="BZ12" s="230"/>
    </row>
    <row r="13" spans="1:78" ht="7.5" customHeight="1">
      <c r="A13" s="312"/>
      <c r="B13" s="312"/>
      <c r="C13" s="313"/>
      <c r="D13" s="312"/>
      <c r="E13" s="242"/>
      <c r="F13" s="242"/>
      <c r="G13" s="312"/>
      <c r="H13" s="312"/>
      <c r="I13" s="225"/>
      <c r="J13" s="312"/>
      <c r="K13" s="241"/>
      <c r="L13" s="312"/>
      <c r="M13" s="312"/>
      <c r="N13" s="314"/>
      <c r="O13" s="312"/>
      <c r="P13" s="312"/>
      <c r="Q13" s="312"/>
      <c r="R13" s="241"/>
      <c r="S13" s="312"/>
      <c r="T13" s="312"/>
      <c r="U13" s="312"/>
      <c r="V13" s="312"/>
      <c r="W13" s="315"/>
      <c r="X13" s="312"/>
      <c r="Y13" s="316"/>
      <c r="Z13" s="312"/>
      <c r="AA13" s="316"/>
      <c r="AB13" s="312"/>
      <c r="AC13" s="317"/>
      <c r="AD13" s="312"/>
      <c r="AE13" s="312"/>
      <c r="AF13" s="312"/>
      <c r="AG13" s="312"/>
      <c r="AH13" s="312"/>
      <c r="AI13" s="317"/>
      <c r="AJ13" s="312"/>
      <c r="AK13" s="312"/>
      <c r="AL13" s="312"/>
      <c r="AM13" s="312"/>
      <c r="AN13" s="312"/>
      <c r="AO13" s="317"/>
      <c r="AP13" s="312"/>
      <c r="AQ13" s="312"/>
      <c r="AR13" s="312"/>
      <c r="AS13" s="312"/>
      <c r="AT13" s="312"/>
      <c r="AU13" s="317"/>
      <c r="AV13" s="312"/>
      <c r="AW13" s="312"/>
      <c r="AX13" s="312"/>
      <c r="AY13" s="312"/>
      <c r="AZ13" s="312"/>
      <c r="BA13" s="317"/>
      <c r="BB13" s="312"/>
      <c r="BC13" s="312"/>
      <c r="BD13" s="312"/>
      <c r="BE13" s="312"/>
      <c r="BF13" s="312"/>
      <c r="BG13" s="317"/>
      <c r="BH13" s="312"/>
      <c r="BI13" s="312"/>
      <c r="BJ13" s="312"/>
      <c r="BK13" s="312"/>
      <c r="BL13" s="312"/>
      <c r="BM13" s="317"/>
      <c r="BN13" s="312"/>
      <c r="BO13" s="312"/>
      <c r="BP13" s="312"/>
      <c r="BQ13" s="312"/>
      <c r="BR13" s="312"/>
      <c r="BS13" s="317"/>
      <c r="BT13" s="312"/>
      <c r="BU13" s="312"/>
      <c r="BV13" s="312"/>
      <c r="BW13" s="312"/>
      <c r="BX13" s="312"/>
      <c r="BY13" s="312"/>
      <c r="BZ13" s="312"/>
    </row>
    <row r="14" spans="1:78" s="120" customFormat="1" ht="7.5" customHeight="1">
      <c r="A14" s="2617" t="s">
        <v>81</v>
      </c>
      <c r="B14" s="2618"/>
      <c r="C14" s="2615" t="s">
        <v>113</v>
      </c>
      <c r="D14" s="2616"/>
      <c r="E14" s="2617" t="s">
        <v>130</v>
      </c>
      <c r="F14" s="2618"/>
      <c r="G14" s="2883" t="s">
        <v>131</v>
      </c>
      <c r="H14" s="2884"/>
      <c r="I14" s="2884"/>
      <c r="J14" s="2884"/>
      <c r="K14" s="2884"/>
      <c r="L14" s="2884"/>
      <c r="M14" s="2884"/>
      <c r="N14" s="2884"/>
      <c r="O14" s="2884"/>
      <c r="P14" s="2884"/>
      <c r="Q14" s="2884"/>
      <c r="R14" s="2884"/>
      <c r="S14" s="2884"/>
      <c r="T14" s="2884"/>
      <c r="U14" s="2884"/>
      <c r="V14" s="2885"/>
      <c r="W14" s="2883" t="s">
        <v>132</v>
      </c>
      <c r="X14" s="2884"/>
      <c r="Y14" s="2884"/>
      <c r="Z14" s="2884"/>
      <c r="AA14" s="2884"/>
      <c r="AB14" s="2884"/>
      <c r="AC14" s="2884"/>
      <c r="AD14" s="2884"/>
      <c r="AE14" s="2884"/>
      <c r="AF14" s="2884"/>
      <c r="AG14" s="2884"/>
      <c r="AH14" s="2884"/>
      <c r="AI14" s="2884"/>
      <c r="AJ14" s="2884"/>
      <c r="AK14" s="2884"/>
      <c r="AL14" s="2884"/>
      <c r="AM14" s="2884"/>
      <c r="AN14" s="2884"/>
      <c r="AO14" s="2884"/>
      <c r="AP14" s="2884"/>
      <c r="AQ14" s="2884"/>
      <c r="AR14" s="2884"/>
      <c r="AS14" s="2884"/>
      <c r="AT14" s="2884"/>
      <c r="AU14" s="2884"/>
      <c r="AV14" s="2884"/>
      <c r="AW14" s="2884"/>
      <c r="AX14" s="2884"/>
      <c r="AY14" s="2884"/>
      <c r="AZ14" s="2884"/>
      <c r="BA14" s="2884"/>
      <c r="BB14" s="2884"/>
      <c r="BC14" s="2884"/>
      <c r="BD14" s="2884"/>
      <c r="BE14" s="2884"/>
      <c r="BF14" s="2884"/>
      <c r="BG14" s="2884"/>
      <c r="BH14" s="2884"/>
      <c r="BI14" s="2884"/>
      <c r="BJ14" s="2884"/>
      <c r="BK14" s="2884"/>
      <c r="BL14" s="2884"/>
      <c r="BM14" s="2884"/>
      <c r="BN14" s="2884"/>
      <c r="BO14" s="2884"/>
      <c r="BP14" s="2884"/>
      <c r="BQ14" s="2884"/>
      <c r="BR14" s="2884"/>
      <c r="BS14" s="2884"/>
      <c r="BT14" s="2884"/>
      <c r="BU14" s="2884"/>
      <c r="BV14" s="2884"/>
      <c r="BW14" s="2884"/>
      <c r="BX14" s="2885"/>
      <c r="BY14" s="2615" t="s">
        <v>115</v>
      </c>
      <c r="BZ14" s="2616"/>
    </row>
    <row r="15" spans="1:78" s="120" customFormat="1" ht="7.5" customHeight="1">
      <c r="A15" s="2631"/>
      <c r="B15" s="2632"/>
      <c r="C15" s="2571" t="s">
        <v>116</v>
      </c>
      <c r="D15" s="2572"/>
      <c r="E15" s="2631" t="s">
        <v>133</v>
      </c>
      <c r="F15" s="2633"/>
      <c r="G15" s="2615" t="s">
        <v>21</v>
      </c>
      <c r="H15" s="2616"/>
      <c r="I15" s="2615" t="s">
        <v>200</v>
      </c>
      <c r="J15" s="2894"/>
      <c r="K15" s="2894"/>
      <c r="L15" s="2894"/>
      <c r="M15" s="2616"/>
      <c r="N15" s="2634" t="s">
        <v>89</v>
      </c>
      <c r="O15" s="2635"/>
      <c r="P15" s="2615" t="s">
        <v>424</v>
      </c>
      <c r="Q15" s="2894"/>
      <c r="R15" s="2894"/>
      <c r="S15" s="2894"/>
      <c r="T15" s="2616"/>
      <c r="U15" s="2615" t="s">
        <v>127</v>
      </c>
      <c r="V15" s="2616"/>
      <c r="W15" s="2884" t="s">
        <v>900</v>
      </c>
      <c r="X15" s="2884"/>
      <c r="Y15" s="2884"/>
      <c r="Z15" s="2884"/>
      <c r="AA15" s="2884"/>
      <c r="AB15" s="2885"/>
      <c r="AC15" s="2883" t="s">
        <v>901</v>
      </c>
      <c r="AD15" s="2884"/>
      <c r="AE15" s="2884"/>
      <c r="AF15" s="2884"/>
      <c r="AG15" s="2884"/>
      <c r="AH15" s="2884"/>
      <c r="AI15" s="2883" t="s">
        <v>902</v>
      </c>
      <c r="AJ15" s="2884"/>
      <c r="AK15" s="2884"/>
      <c r="AL15" s="2884"/>
      <c r="AM15" s="2884"/>
      <c r="AN15" s="2884"/>
      <c r="AO15" s="2883" t="s">
        <v>903</v>
      </c>
      <c r="AP15" s="2884"/>
      <c r="AQ15" s="2884"/>
      <c r="AR15" s="2884"/>
      <c r="AS15" s="2884"/>
      <c r="AT15" s="2884"/>
      <c r="AU15" s="2883" t="s">
        <v>904</v>
      </c>
      <c r="AV15" s="2884"/>
      <c r="AW15" s="2884"/>
      <c r="AX15" s="2884"/>
      <c r="AY15" s="2884"/>
      <c r="AZ15" s="2884"/>
      <c r="BA15" s="2883" t="s">
        <v>905</v>
      </c>
      <c r="BB15" s="2884"/>
      <c r="BC15" s="2884"/>
      <c r="BD15" s="2884"/>
      <c r="BE15" s="2884"/>
      <c r="BF15" s="2884"/>
      <c r="BG15" s="2628" t="s">
        <v>906</v>
      </c>
      <c r="BH15" s="2629"/>
      <c r="BI15" s="2629"/>
      <c r="BJ15" s="2629"/>
      <c r="BK15" s="2629"/>
      <c r="BL15" s="2630"/>
      <c r="BM15" s="2628" t="s">
        <v>907</v>
      </c>
      <c r="BN15" s="2629"/>
      <c r="BO15" s="2629"/>
      <c r="BP15" s="2629"/>
      <c r="BQ15" s="2629"/>
      <c r="BR15" s="2630"/>
      <c r="BS15" s="2628" t="s">
        <v>908</v>
      </c>
      <c r="BT15" s="2629"/>
      <c r="BU15" s="2629"/>
      <c r="BV15" s="2629"/>
      <c r="BW15" s="2629"/>
      <c r="BX15" s="2630"/>
      <c r="BY15" s="2571"/>
      <c r="BZ15" s="2572"/>
    </row>
    <row r="16" spans="1:78" s="120" customFormat="1" ht="7.5" customHeight="1">
      <c r="A16" s="2631"/>
      <c r="B16" s="2632"/>
      <c r="C16" s="2571"/>
      <c r="D16" s="2572"/>
      <c r="E16" s="2631"/>
      <c r="F16" s="2633"/>
      <c r="G16" s="2571"/>
      <c r="H16" s="2572"/>
      <c r="I16" s="925"/>
      <c r="J16" s="240"/>
      <c r="K16" s="240"/>
      <c r="L16" s="240"/>
      <c r="M16" s="926"/>
      <c r="N16" s="2610" t="s">
        <v>139</v>
      </c>
      <c r="O16" s="2611"/>
      <c r="P16" s="2571"/>
      <c r="Q16" s="2895"/>
      <c r="R16" s="2895"/>
      <c r="S16" s="2895"/>
      <c r="T16" s="2572"/>
      <c r="U16" s="2571" t="s">
        <v>51</v>
      </c>
      <c r="V16" s="2572"/>
      <c r="W16" s="2905" t="str">
        <f>'3.1Cost by Sub-contractors'!N3</f>
        <v>Qty</v>
      </c>
      <c r="X16" s="2898"/>
      <c r="Y16" s="2642" t="s">
        <v>213</v>
      </c>
      <c r="Z16" s="2641"/>
      <c r="AA16" s="2643" t="str">
        <f>'3.1Cost by Sub-contractors'!P3</f>
        <v>Amount</v>
      </c>
      <c r="AB16" s="2644"/>
      <c r="AC16" s="2897" t="str">
        <f>'3.1Cost by Sub-contractors'!N3</f>
        <v>Qty</v>
      </c>
      <c r="AD16" s="2898"/>
      <c r="AE16" s="2642" t="s">
        <v>213</v>
      </c>
      <c r="AF16" s="2641"/>
      <c r="AG16" s="2643" t="str">
        <f>'3.1Cost by Sub-contractors'!P3</f>
        <v>Amount</v>
      </c>
      <c r="AH16" s="2644"/>
      <c r="AI16" s="2897" t="str">
        <f>'3.1Cost by Sub-contractors'!N3</f>
        <v>Qty</v>
      </c>
      <c r="AJ16" s="2898"/>
      <c r="AK16" s="2642" t="s">
        <v>213</v>
      </c>
      <c r="AL16" s="2641"/>
      <c r="AM16" s="2643" t="str">
        <f>'3.1Cost by Sub-contractors'!P3</f>
        <v>Amount</v>
      </c>
      <c r="AN16" s="2644"/>
      <c r="AO16" s="2897" t="str">
        <f>'3.1Cost by Sub-contractors'!N3</f>
        <v>Qty</v>
      </c>
      <c r="AP16" s="2898"/>
      <c r="AQ16" s="2642" t="s">
        <v>213</v>
      </c>
      <c r="AR16" s="2641"/>
      <c r="AS16" s="2643" t="str">
        <f>'3.1Cost by Sub-contractors'!P3</f>
        <v>Amount</v>
      </c>
      <c r="AT16" s="2644"/>
      <c r="AU16" s="2897" t="str">
        <f>'3.1Cost by Sub-contractors'!N3</f>
        <v>Qty</v>
      </c>
      <c r="AV16" s="2898"/>
      <c r="AW16" s="2642" t="s">
        <v>213</v>
      </c>
      <c r="AX16" s="2641"/>
      <c r="AY16" s="2643" t="str">
        <f>'3.1Cost by Sub-contractors'!P3</f>
        <v>Amount</v>
      </c>
      <c r="AZ16" s="2644"/>
      <c r="BA16" s="2897" t="str">
        <f>'3.1Cost by Sub-contractors'!N3</f>
        <v>Qty</v>
      </c>
      <c r="BB16" s="2898"/>
      <c r="BC16" s="2642" t="s">
        <v>213</v>
      </c>
      <c r="BD16" s="2641"/>
      <c r="BE16" s="2643" t="str">
        <f>'3.1Cost by Sub-contractors'!P3</f>
        <v>Amount</v>
      </c>
      <c r="BF16" s="2644"/>
      <c r="BG16" s="2897" t="str">
        <f>'3.1Cost by Sub-contractors'!N3</f>
        <v>Qty</v>
      </c>
      <c r="BH16" s="2898"/>
      <c r="BI16" s="2642" t="s">
        <v>213</v>
      </c>
      <c r="BJ16" s="2641"/>
      <c r="BK16" s="2643" t="str">
        <f>'3.1Cost by Sub-contractors'!P3</f>
        <v>Amount</v>
      </c>
      <c r="BL16" s="2644"/>
      <c r="BM16" s="2897" t="str">
        <f>'3.1Cost by Sub-contractors'!N3</f>
        <v>Qty</v>
      </c>
      <c r="BN16" s="2898"/>
      <c r="BO16" s="2642" t="s">
        <v>213</v>
      </c>
      <c r="BP16" s="2641"/>
      <c r="BQ16" s="2643" t="str">
        <f>'3.1Cost by Sub-contractors'!P3</f>
        <v>Amount</v>
      </c>
      <c r="BR16" s="2644"/>
      <c r="BS16" s="2897" t="str">
        <f>'3.1Cost by Sub-contractors'!N3</f>
        <v>Qty</v>
      </c>
      <c r="BT16" s="2898"/>
      <c r="BU16" s="2642" t="s">
        <v>213</v>
      </c>
      <c r="BV16" s="2641"/>
      <c r="BW16" s="2643" t="str">
        <f>'3.1Cost by Sub-contractors'!P3</f>
        <v>Amount</v>
      </c>
      <c r="BX16" s="2644"/>
      <c r="BY16" s="2571"/>
      <c r="BZ16" s="2572"/>
    </row>
    <row r="17" spans="1:78" s="120" customFormat="1" ht="7.5" customHeight="1">
      <c r="A17" s="2631"/>
      <c r="B17" s="2632"/>
      <c r="C17" s="2571"/>
      <c r="D17" s="2572"/>
      <c r="E17" s="2573"/>
      <c r="F17" s="2896"/>
      <c r="G17" s="2571"/>
      <c r="H17" s="2572"/>
      <c r="I17" s="925"/>
      <c r="J17" s="240"/>
      <c r="K17" s="240"/>
      <c r="L17" s="240"/>
      <c r="M17" s="926"/>
      <c r="N17" s="2610"/>
      <c r="O17" s="2611"/>
      <c r="P17" s="2571"/>
      <c r="Q17" s="2895"/>
      <c r="R17" s="2895"/>
      <c r="S17" s="2895"/>
      <c r="T17" s="2572"/>
      <c r="U17" s="2658"/>
      <c r="V17" s="2659"/>
      <c r="W17" s="2909" t="str">
        <f>'3.1Cost by Sub-contractors'!K48</f>
        <v>(l.m.)</v>
      </c>
      <c r="X17" s="2904"/>
      <c r="Y17" s="2899" t="str">
        <f>'3.1Cost by Sub-contractors'!L4</f>
        <v>(USD)</v>
      </c>
      <c r="Z17" s="2900"/>
      <c r="AA17" s="2901" t="str">
        <f>'3.1Cost by Sub-contractors'!P4</f>
        <v>(USD)</v>
      </c>
      <c r="AB17" s="2902"/>
      <c r="AC17" s="2903" t="str">
        <f>'3.1Cost by Sub-contractors'!K49</f>
        <v>(nos.)</v>
      </c>
      <c r="AD17" s="2904"/>
      <c r="AE17" s="2899" t="str">
        <f>'3.1Cost by Sub-contractors'!L4</f>
        <v>(USD)</v>
      </c>
      <c r="AF17" s="2900"/>
      <c r="AG17" s="2901" t="str">
        <f>'3.1Cost by Sub-contractors'!P4</f>
        <v>(USD)</v>
      </c>
      <c r="AH17" s="2902"/>
      <c r="AI17" s="2903" t="str">
        <f>'3.1Cost by Sub-contractors'!K50</f>
        <v>(points)</v>
      </c>
      <c r="AJ17" s="2904"/>
      <c r="AK17" s="2899" t="str">
        <f>'3.1Cost by Sub-contractors'!L4</f>
        <v>(USD)</v>
      </c>
      <c r="AL17" s="2900"/>
      <c r="AM17" s="2901" t="str">
        <f>'3.1Cost by Sub-contractors'!P4</f>
        <v>(USD)</v>
      </c>
      <c r="AN17" s="2902"/>
      <c r="AO17" s="2903" t="str">
        <f>'3.1Cost by Sub-contractors'!K51</f>
        <v>(nos.)</v>
      </c>
      <c r="AP17" s="2904"/>
      <c r="AQ17" s="2899" t="str">
        <f>'3.1Cost by Sub-contractors'!L4</f>
        <v>(USD)</v>
      </c>
      <c r="AR17" s="2900"/>
      <c r="AS17" s="2901" t="str">
        <f>'3.1Cost by Sub-contractors'!P4</f>
        <v>(USD)</v>
      </c>
      <c r="AT17" s="2902"/>
      <c r="AU17" s="2903" t="str">
        <f>'3.1Cost by Sub-contractors'!K52</f>
        <v>(nos.)</v>
      </c>
      <c r="AV17" s="2904"/>
      <c r="AW17" s="2899" t="str">
        <f>'3.1Cost by Sub-contractors'!L4</f>
        <v>(USD)</v>
      </c>
      <c r="AX17" s="2900"/>
      <c r="AY17" s="2901" t="str">
        <f>'3.1Cost by Sub-contractors'!P4</f>
        <v>(USD)</v>
      </c>
      <c r="AZ17" s="2902"/>
      <c r="BA17" s="2903" t="str">
        <f>'3.1Cost by Sub-contractors'!K53</f>
        <v>(nos.)</v>
      </c>
      <c r="BB17" s="2904"/>
      <c r="BC17" s="2899" t="str">
        <f>'3.1Cost by Sub-contractors'!L4</f>
        <v>(USD)</v>
      </c>
      <c r="BD17" s="2900"/>
      <c r="BE17" s="2901" t="str">
        <f>'3.1Cost by Sub-contractors'!P4</f>
        <v>(USD)</v>
      </c>
      <c r="BF17" s="2902"/>
      <c r="BG17" s="2903" t="str">
        <f>'3.1Cost by Sub-contractors'!K54</f>
        <v>(nos.)</v>
      </c>
      <c r="BH17" s="2904"/>
      <c r="BI17" s="2899" t="str">
        <f>'3.1Cost by Sub-contractors'!L4</f>
        <v>(USD)</v>
      </c>
      <c r="BJ17" s="2900"/>
      <c r="BK17" s="2901" t="str">
        <f>'3.1Cost by Sub-contractors'!P4</f>
        <v>(USD)</v>
      </c>
      <c r="BL17" s="2902"/>
      <c r="BM17" s="2903" t="str">
        <f>'3.1Cost by Sub-contractors'!K55</f>
        <v>(nos.)</v>
      </c>
      <c r="BN17" s="2904"/>
      <c r="BO17" s="2899" t="str">
        <f>'3.1Cost by Sub-contractors'!L4</f>
        <v>(USD)</v>
      </c>
      <c r="BP17" s="2900"/>
      <c r="BQ17" s="2901" t="str">
        <f>'3.1Cost by Sub-contractors'!P4</f>
        <v>(USD)</v>
      </c>
      <c r="BR17" s="2902"/>
      <c r="BS17" s="2903" t="str">
        <f>'3.1Cost by Sub-contractors'!K56</f>
        <v>(nos.)</v>
      </c>
      <c r="BT17" s="2904"/>
      <c r="BU17" s="2899" t="str">
        <f>'3.1Cost by Sub-contractors'!L4</f>
        <v>(USD)</v>
      </c>
      <c r="BV17" s="2900"/>
      <c r="BW17" s="2901" t="str">
        <f>'3.1Cost by Sub-contractors'!P4</f>
        <v>(USD)</v>
      </c>
      <c r="BX17" s="2902"/>
      <c r="BY17" s="2658"/>
      <c r="BZ17" s="2659"/>
    </row>
    <row r="18" spans="1:78" s="120" customFormat="1" ht="7.5" customHeight="1">
      <c r="A18" s="927"/>
      <c r="B18" s="2660" t="s">
        <v>899</v>
      </c>
      <c r="C18" s="2660"/>
      <c r="D18" s="2660"/>
      <c r="E18" s="2660"/>
      <c r="F18" s="2660"/>
      <c r="G18" s="2660"/>
      <c r="H18" s="2660"/>
      <c r="I18" s="2660"/>
      <c r="J18" s="2660"/>
      <c r="K18" s="2660"/>
      <c r="L18" s="2660"/>
      <c r="M18" s="2660"/>
      <c r="N18" s="2660"/>
      <c r="O18" s="2660"/>
      <c r="P18" s="2660"/>
      <c r="Q18" s="2660"/>
      <c r="R18" s="2660"/>
      <c r="S18" s="2660"/>
      <c r="T18" s="2660"/>
      <c r="U18" s="2660"/>
      <c r="V18" s="2660"/>
      <c r="W18" s="2660"/>
      <c r="X18" s="2660"/>
      <c r="Y18" s="2660"/>
      <c r="Z18" s="2660"/>
      <c r="AA18" s="2660"/>
      <c r="AB18" s="2660"/>
      <c r="AC18" s="2660"/>
      <c r="AD18" s="2660"/>
      <c r="AE18" s="2660"/>
      <c r="AF18" s="2660"/>
      <c r="AG18" s="2660"/>
      <c r="AH18" s="2660"/>
      <c r="AI18" s="2660"/>
      <c r="AJ18" s="2660"/>
      <c r="AK18" s="2660"/>
      <c r="AL18" s="2660"/>
      <c r="AM18" s="2660"/>
      <c r="AN18" s="2660"/>
      <c r="AO18" s="2660"/>
      <c r="AP18" s="2660"/>
      <c r="AQ18" s="2660"/>
      <c r="AR18" s="2660"/>
      <c r="AS18" s="2660"/>
      <c r="AT18" s="2660"/>
      <c r="AU18" s="2660"/>
      <c r="AV18" s="2660"/>
      <c r="AW18" s="2660"/>
      <c r="AX18" s="2660"/>
      <c r="AY18" s="2660"/>
      <c r="AZ18" s="2660"/>
      <c r="BA18" s="2660"/>
      <c r="BB18" s="2660"/>
      <c r="BC18" s="2660"/>
      <c r="BD18" s="2660"/>
      <c r="BE18" s="2660"/>
      <c r="BF18" s="2660"/>
      <c r="BG18" s="2660"/>
      <c r="BH18" s="2660"/>
      <c r="BI18" s="2660"/>
      <c r="BJ18" s="2660"/>
      <c r="BK18" s="2660"/>
      <c r="BL18" s="2660"/>
      <c r="BM18" s="2660"/>
      <c r="BN18" s="2660"/>
      <c r="BO18" s="2660"/>
      <c r="BP18" s="2660"/>
      <c r="BQ18" s="2660"/>
      <c r="BR18" s="2660"/>
      <c r="BS18" s="2660"/>
      <c r="BT18" s="2660"/>
      <c r="BU18" s="2660"/>
      <c r="BV18" s="2660"/>
      <c r="BW18" s="2660"/>
      <c r="BX18" s="2660"/>
      <c r="BY18" s="2660"/>
      <c r="BZ18" s="2661"/>
    </row>
    <row r="19" spans="1:78" s="120" customFormat="1" ht="7.5" customHeight="1">
      <c r="A19" s="928"/>
      <c r="B19" s="929" t="str">
        <f>'4.1Plan'!B6</f>
        <v>Danang</v>
      </c>
      <c r="C19" s="2615" t="str">
        <f>'4.1Plan'!C6</f>
        <v>PKG01</v>
      </c>
      <c r="D19" s="2616"/>
      <c r="E19" s="2906" t="str">
        <f>'4.1Plan'!D6</f>
        <v>ML01-1</v>
      </c>
      <c r="F19" s="2576"/>
      <c r="G19" s="2615" t="s">
        <v>425</v>
      </c>
      <c r="H19" s="2616"/>
      <c r="I19" s="318">
        <v>1900</v>
      </c>
      <c r="J19" s="319"/>
      <c r="K19" s="366" t="s">
        <v>369</v>
      </c>
      <c r="L19" s="319">
        <v>2427</v>
      </c>
      <c r="M19" s="320"/>
      <c r="N19" s="930">
        <f>L19-I19</f>
        <v>527</v>
      </c>
      <c r="O19" s="931"/>
      <c r="P19" s="321">
        <f>I19</f>
        <v>1900</v>
      </c>
      <c r="Q19" s="322"/>
      <c r="R19" s="932" t="s">
        <v>369</v>
      </c>
      <c r="S19" s="322">
        <v>1991</v>
      </c>
      <c r="T19" s="323"/>
      <c r="U19" s="2907"/>
      <c r="V19" s="2908"/>
      <c r="W19" s="324"/>
      <c r="X19" s="322"/>
      <c r="Y19" s="325"/>
      <c r="Z19" s="326"/>
      <c r="AA19" s="327"/>
      <c r="AB19" s="323"/>
      <c r="AC19" s="324"/>
      <c r="AD19" s="322"/>
      <c r="AE19" s="325"/>
      <c r="AF19" s="326"/>
      <c r="AG19" s="327"/>
      <c r="AH19" s="323"/>
      <c r="AI19" s="324"/>
      <c r="AJ19" s="322"/>
      <c r="AK19" s="325"/>
      <c r="AL19" s="326"/>
      <c r="AM19" s="327"/>
      <c r="AN19" s="323"/>
      <c r="AO19" s="324"/>
      <c r="AP19" s="322"/>
      <c r="AQ19" s="325"/>
      <c r="AR19" s="326"/>
      <c r="AS19" s="327"/>
      <c r="AT19" s="323"/>
      <c r="AU19" s="324"/>
      <c r="AV19" s="322"/>
      <c r="AW19" s="325"/>
      <c r="AX19" s="326"/>
      <c r="AY19" s="327"/>
      <c r="AZ19" s="323"/>
      <c r="BA19" s="324"/>
      <c r="BB19" s="322"/>
      <c r="BC19" s="325"/>
      <c r="BD19" s="326"/>
      <c r="BE19" s="327"/>
      <c r="BF19" s="323"/>
      <c r="BG19" s="324"/>
      <c r="BH19" s="322"/>
      <c r="BI19" s="325"/>
      <c r="BJ19" s="326"/>
      <c r="BK19" s="327"/>
      <c r="BL19" s="323"/>
      <c r="BM19" s="324"/>
      <c r="BN19" s="322"/>
      <c r="BO19" s="325"/>
      <c r="BP19" s="326"/>
      <c r="BQ19" s="327"/>
      <c r="BR19" s="323"/>
      <c r="BS19" s="324"/>
      <c r="BT19" s="322"/>
      <c r="BU19" s="325"/>
      <c r="BV19" s="326"/>
      <c r="BW19" s="327"/>
      <c r="BX19" s="323"/>
      <c r="BY19" s="367"/>
      <c r="BZ19" s="368" t="s">
        <v>426</v>
      </c>
    </row>
    <row r="20" spans="1:78" s="120" customFormat="1" ht="7.5" customHeight="1">
      <c r="A20" s="933"/>
      <c r="B20" s="934"/>
      <c r="C20" s="2571"/>
      <c r="D20" s="2572"/>
      <c r="E20" s="2896"/>
      <c r="F20" s="2574"/>
      <c r="G20" s="2571"/>
      <c r="H20" s="2572"/>
      <c r="I20" s="328"/>
      <c r="J20" s="329"/>
      <c r="K20" s="329"/>
      <c r="L20" s="329"/>
      <c r="M20" s="330"/>
      <c r="N20" s="930"/>
      <c r="O20" s="931"/>
      <c r="P20" s="2910">
        <f>S19</f>
        <v>1991</v>
      </c>
      <c r="Q20" s="2911"/>
      <c r="R20" s="2911"/>
      <c r="S20" s="2911"/>
      <c r="T20" s="2912"/>
      <c r="U20" s="336">
        <v>3</v>
      </c>
      <c r="V20" s="557"/>
      <c r="W20" s="332">
        <f>($I$2+$K$2)*$I$4</f>
        <v>45</v>
      </c>
      <c r="X20" s="557"/>
      <c r="Y20" s="333"/>
      <c r="Z20" s="334"/>
      <c r="AA20" s="335"/>
      <c r="AB20" s="558"/>
      <c r="AC20" s="332">
        <f>ROUND((W20/U20)/$I$5,0)*U20</f>
        <v>24</v>
      </c>
      <c r="AD20" s="557"/>
      <c r="AE20" s="333"/>
      <c r="AF20" s="334"/>
      <c r="AG20" s="335"/>
      <c r="AH20" s="558"/>
      <c r="AI20" s="332">
        <f>ROUND((W20/U20)/$I$5,0)*U20</f>
        <v>24</v>
      </c>
      <c r="AJ20" s="557"/>
      <c r="AK20" s="333"/>
      <c r="AL20" s="334"/>
      <c r="AM20" s="335"/>
      <c r="AN20" s="558"/>
      <c r="AO20" s="332">
        <f t="shared" ref="AO20:AO26" si="0">$I$9</f>
        <v>8</v>
      </c>
      <c r="AP20" s="557"/>
      <c r="AQ20" s="333"/>
      <c r="AR20" s="334"/>
      <c r="AS20" s="335"/>
      <c r="AT20" s="558"/>
      <c r="AU20" s="332">
        <f t="shared" ref="AU20:AU26" si="1">ROUND((AC20/U20)*$I$7,0)*U20</f>
        <v>6</v>
      </c>
      <c r="AV20" s="557"/>
      <c r="AW20" s="333"/>
      <c r="AX20" s="334"/>
      <c r="AY20" s="335"/>
      <c r="AZ20" s="558"/>
      <c r="BA20" s="332">
        <f t="shared" ref="BA20:BA26" si="2">ROUND((AC20/U20)*$I$8,0)*U20</f>
        <v>6</v>
      </c>
      <c r="BB20" s="557"/>
      <c r="BC20" s="333"/>
      <c r="BD20" s="334"/>
      <c r="BE20" s="335"/>
      <c r="BF20" s="558"/>
      <c r="BG20" s="332">
        <f t="shared" ref="BG20:BG26" si="3">$I$10*U20</f>
        <v>6</v>
      </c>
      <c r="BH20" s="557"/>
      <c r="BI20" s="333"/>
      <c r="BJ20" s="334"/>
      <c r="BK20" s="335"/>
      <c r="BL20" s="558"/>
      <c r="BM20" s="332">
        <f t="shared" ref="BM20:BM26" si="4">$I$11*U20</f>
        <v>3</v>
      </c>
      <c r="BN20" s="557"/>
      <c r="BO20" s="333"/>
      <c r="BP20" s="334"/>
      <c r="BQ20" s="335"/>
      <c r="BR20" s="558"/>
      <c r="BS20" s="332">
        <f t="shared" ref="BS20:BS26" si="5">$I$12*U20</f>
        <v>3</v>
      </c>
      <c r="BT20" s="557"/>
      <c r="BU20" s="333"/>
      <c r="BV20" s="334"/>
      <c r="BW20" s="335"/>
      <c r="BX20" s="558"/>
      <c r="BY20" s="362"/>
      <c r="BZ20" s="363"/>
    </row>
    <row r="21" spans="1:78" s="120" customFormat="1" ht="7.5" customHeight="1">
      <c r="A21" s="933"/>
      <c r="B21" s="934"/>
      <c r="C21" s="2571"/>
      <c r="D21" s="2572"/>
      <c r="E21" s="2896"/>
      <c r="F21" s="2574"/>
      <c r="G21" s="2571"/>
      <c r="H21" s="2572"/>
      <c r="I21" s="328"/>
      <c r="J21" s="329"/>
      <c r="K21" s="329"/>
      <c r="L21" s="329"/>
      <c r="M21" s="330"/>
      <c r="N21" s="935"/>
      <c r="O21" s="931"/>
      <c r="P21" s="2910">
        <f>($P$26-$P$20)/6*1+$P$20</f>
        <v>2062.3333333333335</v>
      </c>
      <c r="Q21" s="2911"/>
      <c r="R21" s="2911"/>
      <c r="S21" s="2911"/>
      <c r="T21" s="2912"/>
      <c r="U21" s="336">
        <v>1</v>
      </c>
      <c r="V21" s="557"/>
      <c r="W21" s="332">
        <f>$I$2*$I$4</f>
        <v>15</v>
      </c>
      <c r="X21" s="557"/>
      <c r="Y21" s="333"/>
      <c r="Z21" s="334"/>
      <c r="AA21" s="335"/>
      <c r="AB21" s="558"/>
      <c r="AC21" s="332">
        <f>ROUND(W21/$I$5,0)</f>
        <v>8</v>
      </c>
      <c r="AD21" s="557"/>
      <c r="AE21" s="333"/>
      <c r="AF21" s="334"/>
      <c r="AG21" s="335"/>
      <c r="AH21" s="558"/>
      <c r="AI21" s="332">
        <f>ROUND(W21/$I$5,0)</f>
        <v>8</v>
      </c>
      <c r="AJ21" s="557"/>
      <c r="AK21" s="333"/>
      <c r="AL21" s="334"/>
      <c r="AM21" s="335"/>
      <c r="AN21" s="558"/>
      <c r="AO21" s="332">
        <f t="shared" si="0"/>
        <v>8</v>
      </c>
      <c r="AP21" s="557"/>
      <c r="AQ21" s="333"/>
      <c r="AR21" s="334"/>
      <c r="AS21" s="335"/>
      <c r="AT21" s="558"/>
      <c r="AU21" s="332">
        <f t="shared" si="1"/>
        <v>2</v>
      </c>
      <c r="AV21" s="557"/>
      <c r="AW21" s="333"/>
      <c r="AX21" s="334"/>
      <c r="AY21" s="335"/>
      <c r="AZ21" s="558"/>
      <c r="BA21" s="332">
        <f t="shared" si="2"/>
        <v>2</v>
      </c>
      <c r="BB21" s="557"/>
      <c r="BC21" s="333"/>
      <c r="BD21" s="334"/>
      <c r="BE21" s="335"/>
      <c r="BF21" s="558"/>
      <c r="BG21" s="332">
        <f t="shared" si="3"/>
        <v>2</v>
      </c>
      <c r="BH21" s="557"/>
      <c r="BI21" s="333"/>
      <c r="BJ21" s="334"/>
      <c r="BK21" s="335"/>
      <c r="BL21" s="558"/>
      <c r="BM21" s="332">
        <f t="shared" si="4"/>
        <v>1</v>
      </c>
      <c r="BN21" s="557"/>
      <c r="BO21" s="333"/>
      <c r="BP21" s="334"/>
      <c r="BQ21" s="335"/>
      <c r="BR21" s="558"/>
      <c r="BS21" s="332">
        <f t="shared" si="5"/>
        <v>1</v>
      </c>
      <c r="BT21" s="557"/>
      <c r="BU21" s="333"/>
      <c r="BV21" s="334"/>
      <c r="BW21" s="335"/>
      <c r="BX21" s="558"/>
      <c r="BY21" s="362"/>
      <c r="BZ21" s="363"/>
    </row>
    <row r="22" spans="1:78" s="120" customFormat="1" ht="7.5" customHeight="1">
      <c r="A22" s="933"/>
      <c r="B22" s="934"/>
      <c r="C22" s="2571"/>
      <c r="D22" s="2572"/>
      <c r="E22" s="2896"/>
      <c r="F22" s="2574"/>
      <c r="G22" s="2571"/>
      <c r="H22" s="2572"/>
      <c r="I22" s="328"/>
      <c r="J22" s="329"/>
      <c r="K22" s="329"/>
      <c r="L22" s="329"/>
      <c r="M22" s="330"/>
      <c r="N22" s="935"/>
      <c r="O22" s="931"/>
      <c r="P22" s="2910">
        <f>($P$26-$P$20)/6*2+$P$20</f>
        <v>2133.6666666666665</v>
      </c>
      <c r="Q22" s="2911"/>
      <c r="R22" s="2911"/>
      <c r="S22" s="2911"/>
      <c r="T22" s="2912"/>
      <c r="U22" s="336">
        <v>3</v>
      </c>
      <c r="V22" s="557"/>
      <c r="W22" s="332">
        <f>($I$2+$K$2)*$I$4</f>
        <v>45</v>
      </c>
      <c r="X22" s="557"/>
      <c r="Y22" s="333"/>
      <c r="Z22" s="334"/>
      <c r="AA22" s="335"/>
      <c r="AB22" s="558"/>
      <c r="AC22" s="332">
        <f>ROUND((W22/U22)/$I$5,0)*U22</f>
        <v>24</v>
      </c>
      <c r="AD22" s="557"/>
      <c r="AE22" s="333"/>
      <c r="AF22" s="334"/>
      <c r="AG22" s="335"/>
      <c r="AH22" s="558"/>
      <c r="AI22" s="332">
        <f>ROUND((W22/U22)/$I$5,0)*U22</f>
        <v>24</v>
      </c>
      <c r="AJ22" s="557"/>
      <c r="AK22" s="333"/>
      <c r="AL22" s="334"/>
      <c r="AM22" s="335"/>
      <c r="AN22" s="558"/>
      <c r="AO22" s="332">
        <f t="shared" si="0"/>
        <v>8</v>
      </c>
      <c r="AP22" s="557"/>
      <c r="AQ22" s="333"/>
      <c r="AR22" s="334"/>
      <c r="AS22" s="335"/>
      <c r="AT22" s="558"/>
      <c r="AU22" s="332">
        <f t="shared" si="1"/>
        <v>6</v>
      </c>
      <c r="AV22" s="557"/>
      <c r="AW22" s="333"/>
      <c r="AX22" s="334"/>
      <c r="AY22" s="335"/>
      <c r="AZ22" s="558"/>
      <c r="BA22" s="332">
        <f t="shared" si="2"/>
        <v>6</v>
      </c>
      <c r="BB22" s="557"/>
      <c r="BC22" s="333"/>
      <c r="BD22" s="334"/>
      <c r="BE22" s="335"/>
      <c r="BF22" s="558"/>
      <c r="BG22" s="332">
        <f t="shared" si="3"/>
        <v>6</v>
      </c>
      <c r="BH22" s="557"/>
      <c r="BI22" s="333"/>
      <c r="BJ22" s="334"/>
      <c r="BK22" s="335"/>
      <c r="BL22" s="558"/>
      <c r="BM22" s="332">
        <f t="shared" si="4"/>
        <v>3</v>
      </c>
      <c r="BN22" s="557"/>
      <c r="BO22" s="333"/>
      <c r="BP22" s="334"/>
      <c r="BQ22" s="335"/>
      <c r="BR22" s="558"/>
      <c r="BS22" s="332">
        <f t="shared" si="5"/>
        <v>3</v>
      </c>
      <c r="BT22" s="557"/>
      <c r="BU22" s="333"/>
      <c r="BV22" s="334"/>
      <c r="BW22" s="335"/>
      <c r="BX22" s="558"/>
      <c r="BY22" s="362"/>
      <c r="BZ22" s="363"/>
    </row>
    <row r="23" spans="1:78" s="120" customFormat="1" ht="7.5" customHeight="1">
      <c r="A23" s="933"/>
      <c r="B23" s="934"/>
      <c r="C23" s="2571"/>
      <c r="D23" s="2572"/>
      <c r="E23" s="2896"/>
      <c r="F23" s="2574"/>
      <c r="G23" s="2571"/>
      <c r="H23" s="2572"/>
      <c r="I23" s="328"/>
      <c r="J23" s="329"/>
      <c r="K23" s="329"/>
      <c r="L23" s="329"/>
      <c r="M23" s="330"/>
      <c r="N23" s="935"/>
      <c r="O23" s="931"/>
      <c r="P23" s="2910">
        <f>($P$26-$P$20)/6*3+$P$20</f>
        <v>2205</v>
      </c>
      <c r="Q23" s="2911"/>
      <c r="R23" s="2911"/>
      <c r="S23" s="2911"/>
      <c r="T23" s="2912"/>
      <c r="U23" s="336">
        <v>1</v>
      </c>
      <c r="V23" s="557"/>
      <c r="W23" s="332">
        <f>$I$2*$I$4</f>
        <v>15</v>
      </c>
      <c r="X23" s="557"/>
      <c r="Y23" s="333"/>
      <c r="Z23" s="334"/>
      <c r="AA23" s="335"/>
      <c r="AB23" s="558"/>
      <c r="AC23" s="332">
        <f>ROUND(W23/$I$5,0)</f>
        <v>8</v>
      </c>
      <c r="AD23" s="557"/>
      <c r="AE23" s="333"/>
      <c r="AF23" s="334"/>
      <c r="AG23" s="335"/>
      <c r="AH23" s="558"/>
      <c r="AI23" s="332">
        <f>ROUND(W23/$I$5,0)</f>
        <v>8</v>
      </c>
      <c r="AJ23" s="557"/>
      <c r="AK23" s="333"/>
      <c r="AL23" s="334"/>
      <c r="AM23" s="335"/>
      <c r="AN23" s="558"/>
      <c r="AO23" s="332">
        <f t="shared" si="0"/>
        <v>8</v>
      </c>
      <c r="AP23" s="557"/>
      <c r="AQ23" s="333"/>
      <c r="AR23" s="334"/>
      <c r="AS23" s="335"/>
      <c r="AT23" s="558"/>
      <c r="AU23" s="332">
        <f t="shared" si="1"/>
        <v>2</v>
      </c>
      <c r="AV23" s="557"/>
      <c r="AW23" s="333"/>
      <c r="AX23" s="334"/>
      <c r="AY23" s="335"/>
      <c r="AZ23" s="558"/>
      <c r="BA23" s="332">
        <f t="shared" si="2"/>
        <v>2</v>
      </c>
      <c r="BB23" s="557"/>
      <c r="BC23" s="333"/>
      <c r="BD23" s="334"/>
      <c r="BE23" s="335"/>
      <c r="BF23" s="558"/>
      <c r="BG23" s="332">
        <f t="shared" si="3"/>
        <v>2</v>
      </c>
      <c r="BH23" s="557"/>
      <c r="BI23" s="333"/>
      <c r="BJ23" s="334"/>
      <c r="BK23" s="335"/>
      <c r="BL23" s="558"/>
      <c r="BM23" s="332">
        <f t="shared" si="4"/>
        <v>1</v>
      </c>
      <c r="BN23" s="557"/>
      <c r="BO23" s="333"/>
      <c r="BP23" s="334"/>
      <c r="BQ23" s="335"/>
      <c r="BR23" s="558"/>
      <c r="BS23" s="332">
        <f t="shared" si="5"/>
        <v>1</v>
      </c>
      <c r="BT23" s="557"/>
      <c r="BU23" s="333"/>
      <c r="BV23" s="334"/>
      <c r="BW23" s="335"/>
      <c r="BX23" s="558"/>
      <c r="BY23" s="362"/>
      <c r="BZ23" s="363"/>
    </row>
    <row r="24" spans="1:78" s="120" customFormat="1" ht="7.5" customHeight="1">
      <c r="A24" s="933"/>
      <c r="B24" s="934"/>
      <c r="C24" s="2571"/>
      <c r="D24" s="2572"/>
      <c r="E24" s="2896"/>
      <c r="F24" s="2574"/>
      <c r="G24" s="2571"/>
      <c r="H24" s="2572"/>
      <c r="I24" s="328"/>
      <c r="J24" s="329"/>
      <c r="K24" s="329"/>
      <c r="L24" s="329"/>
      <c r="M24" s="330"/>
      <c r="N24" s="935"/>
      <c r="O24" s="931"/>
      <c r="P24" s="2910">
        <f>($P$26-$P$20)/6*4+$P$20</f>
        <v>2276.3333333333335</v>
      </c>
      <c r="Q24" s="2911"/>
      <c r="R24" s="2911"/>
      <c r="S24" s="2911"/>
      <c r="T24" s="2912"/>
      <c r="U24" s="336">
        <v>3</v>
      </c>
      <c r="V24" s="557"/>
      <c r="W24" s="332">
        <f>($I$2+$K$2)*$I$4</f>
        <v>45</v>
      </c>
      <c r="X24" s="557"/>
      <c r="Y24" s="333"/>
      <c r="Z24" s="334"/>
      <c r="AA24" s="335"/>
      <c r="AB24" s="558"/>
      <c r="AC24" s="332">
        <f>ROUND((W24/U24)/$I$5,0)*U24</f>
        <v>24</v>
      </c>
      <c r="AD24" s="557"/>
      <c r="AE24" s="333"/>
      <c r="AF24" s="334"/>
      <c r="AG24" s="335"/>
      <c r="AH24" s="558"/>
      <c r="AI24" s="332">
        <f>ROUND((W24/U24)/$I$5,0)*U24</f>
        <v>24</v>
      </c>
      <c r="AJ24" s="557"/>
      <c r="AK24" s="333"/>
      <c r="AL24" s="334"/>
      <c r="AM24" s="335"/>
      <c r="AN24" s="558"/>
      <c r="AO24" s="332">
        <f t="shared" si="0"/>
        <v>8</v>
      </c>
      <c r="AP24" s="557"/>
      <c r="AQ24" s="333"/>
      <c r="AR24" s="334"/>
      <c r="AS24" s="335"/>
      <c r="AT24" s="558"/>
      <c r="AU24" s="332">
        <f t="shared" si="1"/>
        <v>6</v>
      </c>
      <c r="AV24" s="557"/>
      <c r="AW24" s="333"/>
      <c r="AX24" s="334"/>
      <c r="AY24" s="335"/>
      <c r="AZ24" s="558"/>
      <c r="BA24" s="332">
        <f t="shared" si="2"/>
        <v>6</v>
      </c>
      <c r="BB24" s="557"/>
      <c r="BC24" s="333"/>
      <c r="BD24" s="334"/>
      <c r="BE24" s="335"/>
      <c r="BF24" s="558"/>
      <c r="BG24" s="332">
        <f t="shared" si="3"/>
        <v>6</v>
      </c>
      <c r="BH24" s="557"/>
      <c r="BI24" s="333"/>
      <c r="BJ24" s="334"/>
      <c r="BK24" s="335"/>
      <c r="BL24" s="558"/>
      <c r="BM24" s="332">
        <f t="shared" si="4"/>
        <v>3</v>
      </c>
      <c r="BN24" s="557"/>
      <c r="BO24" s="333"/>
      <c r="BP24" s="334"/>
      <c r="BQ24" s="335"/>
      <c r="BR24" s="558"/>
      <c r="BS24" s="332">
        <f t="shared" si="5"/>
        <v>3</v>
      </c>
      <c r="BT24" s="557"/>
      <c r="BU24" s="333"/>
      <c r="BV24" s="334"/>
      <c r="BW24" s="335"/>
      <c r="BX24" s="558"/>
      <c r="BY24" s="362"/>
      <c r="BZ24" s="363"/>
    </row>
    <row r="25" spans="1:78" s="120" customFormat="1" ht="7.5" customHeight="1">
      <c r="A25" s="933"/>
      <c r="B25" s="934"/>
      <c r="C25" s="2571"/>
      <c r="D25" s="2572"/>
      <c r="E25" s="2896"/>
      <c r="F25" s="2574"/>
      <c r="G25" s="2571"/>
      <c r="H25" s="2572"/>
      <c r="I25" s="328"/>
      <c r="J25" s="329"/>
      <c r="K25" s="329"/>
      <c r="L25" s="329"/>
      <c r="M25" s="330"/>
      <c r="N25" s="935"/>
      <c r="O25" s="931"/>
      <c r="P25" s="2910">
        <f>($P$26-$P$20)/6*5+$P$20</f>
        <v>2347.6666666666665</v>
      </c>
      <c r="Q25" s="2911"/>
      <c r="R25" s="2911"/>
      <c r="S25" s="2911"/>
      <c r="T25" s="2912"/>
      <c r="U25" s="336">
        <v>1</v>
      </c>
      <c r="V25" s="557"/>
      <c r="W25" s="332">
        <f>$I$2*$I$4</f>
        <v>15</v>
      </c>
      <c r="X25" s="557"/>
      <c r="Y25" s="333"/>
      <c r="Z25" s="334"/>
      <c r="AA25" s="335"/>
      <c r="AB25" s="558"/>
      <c r="AC25" s="332">
        <f>ROUND(W25/$I$5,0)</f>
        <v>8</v>
      </c>
      <c r="AD25" s="557"/>
      <c r="AE25" s="333"/>
      <c r="AF25" s="334"/>
      <c r="AG25" s="335"/>
      <c r="AH25" s="558"/>
      <c r="AI25" s="332">
        <f>ROUND(W25/$I$5,0)</f>
        <v>8</v>
      </c>
      <c r="AJ25" s="557"/>
      <c r="AK25" s="333"/>
      <c r="AL25" s="334"/>
      <c r="AM25" s="335"/>
      <c r="AN25" s="558"/>
      <c r="AO25" s="332">
        <f t="shared" si="0"/>
        <v>8</v>
      </c>
      <c r="AP25" s="557"/>
      <c r="AQ25" s="333"/>
      <c r="AR25" s="334"/>
      <c r="AS25" s="335"/>
      <c r="AT25" s="558"/>
      <c r="AU25" s="332">
        <f t="shared" si="1"/>
        <v>2</v>
      </c>
      <c r="AV25" s="557"/>
      <c r="AW25" s="333"/>
      <c r="AX25" s="334"/>
      <c r="AY25" s="335"/>
      <c r="AZ25" s="558"/>
      <c r="BA25" s="332">
        <f t="shared" si="2"/>
        <v>2</v>
      </c>
      <c r="BB25" s="557"/>
      <c r="BC25" s="333"/>
      <c r="BD25" s="334"/>
      <c r="BE25" s="335"/>
      <c r="BF25" s="558"/>
      <c r="BG25" s="332">
        <f t="shared" si="3"/>
        <v>2</v>
      </c>
      <c r="BH25" s="557"/>
      <c r="BI25" s="333"/>
      <c r="BJ25" s="334"/>
      <c r="BK25" s="335"/>
      <c r="BL25" s="558"/>
      <c r="BM25" s="332">
        <f t="shared" si="4"/>
        <v>1</v>
      </c>
      <c r="BN25" s="557"/>
      <c r="BO25" s="333"/>
      <c r="BP25" s="334"/>
      <c r="BQ25" s="335"/>
      <c r="BR25" s="558"/>
      <c r="BS25" s="332">
        <f t="shared" si="5"/>
        <v>1</v>
      </c>
      <c r="BT25" s="557"/>
      <c r="BU25" s="333"/>
      <c r="BV25" s="334"/>
      <c r="BW25" s="335"/>
      <c r="BX25" s="558"/>
      <c r="BY25" s="362"/>
      <c r="BZ25" s="363"/>
    </row>
    <row r="26" spans="1:78" s="120" customFormat="1" ht="7.5" customHeight="1">
      <c r="A26" s="933"/>
      <c r="B26" s="934"/>
      <c r="C26" s="2571"/>
      <c r="D26" s="2572"/>
      <c r="E26" s="2896"/>
      <c r="F26" s="2574"/>
      <c r="G26" s="2571"/>
      <c r="H26" s="2572"/>
      <c r="I26" s="328"/>
      <c r="J26" s="329"/>
      <c r="K26" s="329"/>
      <c r="L26" s="329"/>
      <c r="M26" s="330"/>
      <c r="N26" s="935"/>
      <c r="O26" s="931"/>
      <c r="P26" s="2910">
        <f>P27</f>
        <v>2419</v>
      </c>
      <c r="Q26" s="2911"/>
      <c r="R26" s="2911"/>
      <c r="S26" s="2911"/>
      <c r="T26" s="2912"/>
      <c r="U26" s="336">
        <v>3</v>
      </c>
      <c r="V26" s="557"/>
      <c r="W26" s="332">
        <f>($I$2+$K$2)*$I$4</f>
        <v>45</v>
      </c>
      <c r="X26" s="557"/>
      <c r="Y26" s="333"/>
      <c r="Z26" s="334"/>
      <c r="AA26" s="335"/>
      <c r="AB26" s="558"/>
      <c r="AC26" s="332">
        <f>ROUND((W26/U26)/$I$5,0)*U26</f>
        <v>24</v>
      </c>
      <c r="AD26" s="557"/>
      <c r="AE26" s="333"/>
      <c r="AF26" s="334"/>
      <c r="AG26" s="335"/>
      <c r="AH26" s="558"/>
      <c r="AI26" s="332">
        <f>ROUND((W26/U26)/$I$5,0)*U26</f>
        <v>24</v>
      </c>
      <c r="AJ26" s="557"/>
      <c r="AK26" s="333"/>
      <c r="AL26" s="334"/>
      <c r="AM26" s="335"/>
      <c r="AN26" s="558"/>
      <c r="AO26" s="332">
        <f t="shared" si="0"/>
        <v>8</v>
      </c>
      <c r="AP26" s="557"/>
      <c r="AQ26" s="333"/>
      <c r="AR26" s="334"/>
      <c r="AS26" s="335"/>
      <c r="AT26" s="558"/>
      <c r="AU26" s="332">
        <f t="shared" si="1"/>
        <v>6</v>
      </c>
      <c r="AV26" s="557"/>
      <c r="AW26" s="333"/>
      <c r="AX26" s="334"/>
      <c r="AY26" s="335"/>
      <c r="AZ26" s="558"/>
      <c r="BA26" s="332">
        <f t="shared" si="2"/>
        <v>6</v>
      </c>
      <c r="BB26" s="557"/>
      <c r="BC26" s="333"/>
      <c r="BD26" s="334"/>
      <c r="BE26" s="335"/>
      <c r="BF26" s="558"/>
      <c r="BG26" s="332">
        <f t="shared" si="3"/>
        <v>6</v>
      </c>
      <c r="BH26" s="557"/>
      <c r="BI26" s="333"/>
      <c r="BJ26" s="334"/>
      <c r="BK26" s="335"/>
      <c r="BL26" s="558"/>
      <c r="BM26" s="332">
        <f t="shared" si="4"/>
        <v>3</v>
      </c>
      <c r="BN26" s="557"/>
      <c r="BO26" s="333"/>
      <c r="BP26" s="334"/>
      <c r="BQ26" s="335"/>
      <c r="BR26" s="558"/>
      <c r="BS26" s="332">
        <f t="shared" si="5"/>
        <v>3</v>
      </c>
      <c r="BT26" s="557"/>
      <c r="BU26" s="333"/>
      <c r="BV26" s="334"/>
      <c r="BW26" s="335"/>
      <c r="BX26" s="558"/>
      <c r="BY26" s="362"/>
      <c r="BZ26" s="363"/>
    </row>
    <row r="27" spans="1:78" s="120" customFormat="1" ht="7.5" customHeight="1">
      <c r="A27" s="933"/>
      <c r="B27" s="934"/>
      <c r="C27" s="2571"/>
      <c r="D27" s="2572"/>
      <c r="E27" s="2896"/>
      <c r="F27" s="2574"/>
      <c r="G27" s="2658"/>
      <c r="H27" s="2659"/>
      <c r="I27" s="337"/>
      <c r="J27" s="338"/>
      <c r="K27" s="338"/>
      <c r="L27" s="338"/>
      <c r="M27" s="339"/>
      <c r="N27" s="936"/>
      <c r="O27" s="937"/>
      <c r="P27" s="340">
        <v>2419</v>
      </c>
      <c r="Q27" s="560"/>
      <c r="R27" s="560" t="s">
        <v>369</v>
      </c>
      <c r="S27" s="341">
        <v>2601</v>
      </c>
      <c r="T27" s="561"/>
      <c r="U27" s="2913"/>
      <c r="V27" s="2914"/>
      <c r="W27" s="342"/>
      <c r="X27" s="560"/>
      <c r="Y27" s="343"/>
      <c r="Z27" s="344"/>
      <c r="AA27" s="345"/>
      <c r="AB27" s="561"/>
      <c r="AC27" s="342"/>
      <c r="AD27" s="560"/>
      <c r="AE27" s="343"/>
      <c r="AF27" s="344"/>
      <c r="AG27" s="345"/>
      <c r="AH27" s="561"/>
      <c r="AI27" s="342"/>
      <c r="AJ27" s="560"/>
      <c r="AK27" s="343"/>
      <c r="AL27" s="344"/>
      <c r="AM27" s="345"/>
      <c r="AN27" s="561"/>
      <c r="AO27" s="342"/>
      <c r="AP27" s="560"/>
      <c r="AQ27" s="343"/>
      <c r="AR27" s="344"/>
      <c r="AS27" s="345"/>
      <c r="AT27" s="561"/>
      <c r="AU27" s="342"/>
      <c r="AV27" s="560"/>
      <c r="AW27" s="343"/>
      <c r="AX27" s="344"/>
      <c r="AY27" s="345"/>
      <c r="AZ27" s="561"/>
      <c r="BA27" s="342"/>
      <c r="BB27" s="560"/>
      <c r="BC27" s="343"/>
      <c r="BD27" s="344"/>
      <c r="BE27" s="345"/>
      <c r="BF27" s="561"/>
      <c r="BG27" s="342"/>
      <c r="BH27" s="560"/>
      <c r="BI27" s="343"/>
      <c r="BJ27" s="344"/>
      <c r="BK27" s="345"/>
      <c r="BL27" s="561"/>
      <c r="BM27" s="342"/>
      <c r="BN27" s="560"/>
      <c r="BO27" s="343"/>
      <c r="BP27" s="344"/>
      <c r="BQ27" s="345"/>
      <c r="BR27" s="561"/>
      <c r="BS27" s="342"/>
      <c r="BT27" s="560"/>
      <c r="BU27" s="343"/>
      <c r="BV27" s="344"/>
      <c r="BW27" s="345"/>
      <c r="BX27" s="561"/>
      <c r="BY27" s="369"/>
      <c r="BZ27" s="370" t="s">
        <v>427</v>
      </c>
    </row>
    <row r="28" spans="1:78" s="120" customFormat="1" ht="7.5" customHeight="1">
      <c r="A28" s="933"/>
      <c r="B28" s="934"/>
      <c r="C28" s="2571"/>
      <c r="D28" s="2572"/>
      <c r="E28" s="2896"/>
      <c r="F28" s="2574"/>
      <c r="G28" s="2571" t="s">
        <v>428</v>
      </c>
      <c r="H28" s="2572"/>
      <c r="I28" s="346">
        <v>2592</v>
      </c>
      <c r="J28" s="347"/>
      <c r="K28" s="240" t="s">
        <v>369</v>
      </c>
      <c r="L28" s="347">
        <v>2800</v>
      </c>
      <c r="M28" s="348"/>
      <c r="N28" s="930">
        <f>L28-I28</f>
        <v>208</v>
      </c>
      <c r="O28" s="931"/>
      <c r="P28" s="349">
        <v>2419</v>
      </c>
      <c r="Q28" s="562"/>
      <c r="R28" s="562" t="s">
        <v>369</v>
      </c>
      <c r="S28" s="350">
        <v>2601</v>
      </c>
      <c r="T28" s="556"/>
      <c r="U28" s="2907"/>
      <c r="V28" s="2908"/>
      <c r="W28" s="324"/>
      <c r="X28" s="562"/>
      <c r="Y28" s="325"/>
      <c r="Z28" s="351"/>
      <c r="AA28" s="327"/>
      <c r="AB28" s="556"/>
      <c r="AC28" s="324"/>
      <c r="AD28" s="562"/>
      <c r="AE28" s="325"/>
      <c r="AF28" s="351"/>
      <c r="AG28" s="327"/>
      <c r="AH28" s="556"/>
      <c r="AI28" s="324"/>
      <c r="AJ28" s="562"/>
      <c r="AK28" s="325"/>
      <c r="AL28" s="351"/>
      <c r="AM28" s="327"/>
      <c r="AN28" s="556"/>
      <c r="AO28" s="324"/>
      <c r="AP28" s="562"/>
      <c r="AQ28" s="325"/>
      <c r="AR28" s="351"/>
      <c r="AS28" s="327"/>
      <c r="AT28" s="556"/>
      <c r="AU28" s="324"/>
      <c r="AV28" s="562"/>
      <c r="AW28" s="325"/>
      <c r="AX28" s="351"/>
      <c r="AY28" s="327"/>
      <c r="AZ28" s="556"/>
      <c r="BA28" s="324"/>
      <c r="BB28" s="562"/>
      <c r="BC28" s="325"/>
      <c r="BD28" s="351"/>
      <c r="BE28" s="327"/>
      <c r="BF28" s="556"/>
      <c r="BG28" s="324"/>
      <c r="BH28" s="562"/>
      <c r="BI28" s="325"/>
      <c r="BJ28" s="351"/>
      <c r="BK28" s="327"/>
      <c r="BL28" s="556"/>
      <c r="BM28" s="324"/>
      <c r="BN28" s="562"/>
      <c r="BO28" s="325"/>
      <c r="BP28" s="351"/>
      <c r="BQ28" s="327"/>
      <c r="BR28" s="556"/>
      <c r="BS28" s="324"/>
      <c r="BT28" s="562"/>
      <c r="BU28" s="325"/>
      <c r="BV28" s="351"/>
      <c r="BW28" s="327"/>
      <c r="BX28" s="556"/>
      <c r="BY28" s="367"/>
      <c r="BZ28" s="368" t="s">
        <v>427</v>
      </c>
    </row>
    <row r="29" spans="1:78" s="120" customFormat="1" ht="7.5" customHeight="1">
      <c r="A29" s="933"/>
      <c r="B29" s="934"/>
      <c r="C29" s="2571"/>
      <c r="D29" s="2572"/>
      <c r="E29" s="2896"/>
      <c r="F29" s="2574"/>
      <c r="G29" s="2571"/>
      <c r="H29" s="2572"/>
      <c r="I29" s="328"/>
      <c r="J29" s="329"/>
      <c r="K29" s="329"/>
      <c r="L29" s="329"/>
      <c r="M29" s="330"/>
      <c r="N29" s="930"/>
      <c r="O29" s="931"/>
      <c r="P29" s="2910">
        <f>S28</f>
        <v>2601</v>
      </c>
      <c r="Q29" s="2911"/>
      <c r="R29" s="2911"/>
      <c r="S29" s="2911"/>
      <c r="T29" s="2912"/>
      <c r="U29" s="353">
        <v>3</v>
      </c>
      <c r="V29" s="558"/>
      <c r="W29" s="332">
        <f>($I$2+$K$2)*$I$4</f>
        <v>45</v>
      </c>
      <c r="X29" s="557"/>
      <c r="Y29" s="333"/>
      <c r="Z29" s="334"/>
      <c r="AA29" s="335"/>
      <c r="AB29" s="558"/>
      <c r="AC29" s="332">
        <f>ROUND((W29/U29)/$I$5,0)*U29</f>
        <v>24</v>
      </c>
      <c r="AD29" s="557"/>
      <c r="AE29" s="333"/>
      <c r="AF29" s="334"/>
      <c r="AG29" s="335"/>
      <c r="AH29" s="558"/>
      <c r="AI29" s="332">
        <f>ROUND((W29/U29)/$I$5,0)*U29</f>
        <v>24</v>
      </c>
      <c r="AJ29" s="557"/>
      <c r="AK29" s="333"/>
      <c r="AL29" s="334"/>
      <c r="AM29" s="335"/>
      <c r="AN29" s="558"/>
      <c r="AO29" s="332">
        <f>$I$9</f>
        <v>8</v>
      </c>
      <c r="AP29" s="557"/>
      <c r="AQ29" s="333"/>
      <c r="AR29" s="334"/>
      <c r="AS29" s="335"/>
      <c r="AT29" s="558"/>
      <c r="AU29" s="332">
        <f>ROUND((AC29/U29)*$I$7,0)*U29</f>
        <v>6</v>
      </c>
      <c r="AV29" s="557"/>
      <c r="AW29" s="333"/>
      <c r="AX29" s="334"/>
      <c r="AY29" s="335"/>
      <c r="AZ29" s="558"/>
      <c r="BA29" s="332">
        <f>ROUND((AC29/U29)*$I$8,0)*U29</f>
        <v>6</v>
      </c>
      <c r="BB29" s="557"/>
      <c r="BC29" s="333"/>
      <c r="BD29" s="334"/>
      <c r="BE29" s="335"/>
      <c r="BF29" s="558"/>
      <c r="BG29" s="332">
        <f>$I$10*U29</f>
        <v>6</v>
      </c>
      <c r="BH29" s="557"/>
      <c r="BI29" s="333"/>
      <c r="BJ29" s="334"/>
      <c r="BK29" s="335"/>
      <c r="BL29" s="558"/>
      <c r="BM29" s="332">
        <f>$I$11*U29</f>
        <v>3</v>
      </c>
      <c r="BN29" s="557"/>
      <c r="BO29" s="333"/>
      <c r="BP29" s="334"/>
      <c r="BQ29" s="335"/>
      <c r="BR29" s="558"/>
      <c r="BS29" s="332">
        <f>$I$12*U29</f>
        <v>3</v>
      </c>
      <c r="BT29" s="557"/>
      <c r="BU29" s="333"/>
      <c r="BV29" s="334"/>
      <c r="BW29" s="335"/>
      <c r="BX29" s="558"/>
      <c r="BY29" s="362"/>
      <c r="BZ29" s="363"/>
    </row>
    <row r="30" spans="1:78" s="120" customFormat="1" ht="7.5" customHeight="1">
      <c r="A30" s="933"/>
      <c r="B30" s="934"/>
      <c r="C30" s="2571"/>
      <c r="D30" s="2572"/>
      <c r="E30" s="2896"/>
      <c r="F30" s="2574"/>
      <c r="G30" s="2571"/>
      <c r="H30" s="2572"/>
      <c r="I30" s="328"/>
      <c r="J30" s="329"/>
      <c r="K30" s="329"/>
      <c r="L30" s="329"/>
      <c r="M30" s="330"/>
      <c r="N30" s="930"/>
      <c r="O30" s="931"/>
      <c r="P30" s="2910">
        <f>($P$32-$P$29)/3*1+$P$29</f>
        <v>2667.3333333333335</v>
      </c>
      <c r="Q30" s="2911"/>
      <c r="R30" s="2911"/>
      <c r="S30" s="2911"/>
      <c r="T30" s="2912"/>
      <c r="U30" s="353">
        <v>1</v>
      </c>
      <c r="V30" s="558"/>
      <c r="W30" s="332">
        <f>$I$2*$I$4</f>
        <v>15</v>
      </c>
      <c r="X30" s="557"/>
      <c r="Y30" s="333"/>
      <c r="Z30" s="334"/>
      <c r="AA30" s="335"/>
      <c r="AB30" s="558"/>
      <c r="AC30" s="332">
        <f>ROUND(W30/$I$5,0)</f>
        <v>8</v>
      </c>
      <c r="AD30" s="557"/>
      <c r="AE30" s="333"/>
      <c r="AF30" s="334"/>
      <c r="AG30" s="335"/>
      <c r="AH30" s="558"/>
      <c r="AI30" s="332">
        <f>ROUND(W30/$I$5,0)</f>
        <v>8</v>
      </c>
      <c r="AJ30" s="557"/>
      <c r="AK30" s="333"/>
      <c r="AL30" s="334"/>
      <c r="AM30" s="335"/>
      <c r="AN30" s="558"/>
      <c r="AO30" s="332">
        <f>$I$9</f>
        <v>8</v>
      </c>
      <c r="AP30" s="557"/>
      <c r="AQ30" s="333"/>
      <c r="AR30" s="334"/>
      <c r="AS30" s="335"/>
      <c r="AT30" s="558"/>
      <c r="AU30" s="332">
        <f>ROUND((AC30/U30)*$I$7,0)*U30</f>
        <v>2</v>
      </c>
      <c r="AV30" s="557"/>
      <c r="AW30" s="333"/>
      <c r="AX30" s="334"/>
      <c r="AY30" s="335"/>
      <c r="AZ30" s="558"/>
      <c r="BA30" s="332">
        <f>ROUND((AC30/U30)*$I$8,0)*U30</f>
        <v>2</v>
      </c>
      <c r="BB30" s="557"/>
      <c r="BC30" s="333"/>
      <c r="BD30" s="334"/>
      <c r="BE30" s="335"/>
      <c r="BF30" s="558"/>
      <c r="BG30" s="332">
        <f>$I$10*U30</f>
        <v>2</v>
      </c>
      <c r="BH30" s="557"/>
      <c r="BI30" s="333"/>
      <c r="BJ30" s="334"/>
      <c r="BK30" s="335"/>
      <c r="BL30" s="558"/>
      <c r="BM30" s="332">
        <f>$I$11*U30</f>
        <v>1</v>
      </c>
      <c r="BN30" s="557"/>
      <c r="BO30" s="333"/>
      <c r="BP30" s="334"/>
      <c r="BQ30" s="335"/>
      <c r="BR30" s="558"/>
      <c r="BS30" s="332">
        <f>$I$12*U30</f>
        <v>1</v>
      </c>
      <c r="BT30" s="557"/>
      <c r="BU30" s="333"/>
      <c r="BV30" s="334"/>
      <c r="BW30" s="335"/>
      <c r="BX30" s="558"/>
      <c r="BY30" s="362"/>
      <c r="BZ30" s="363"/>
    </row>
    <row r="31" spans="1:78" s="120" customFormat="1" ht="7.5" customHeight="1">
      <c r="A31" s="933"/>
      <c r="B31" s="934"/>
      <c r="C31" s="2571"/>
      <c r="D31" s="2572"/>
      <c r="E31" s="2896"/>
      <c r="F31" s="2574"/>
      <c r="G31" s="2571"/>
      <c r="H31" s="2572"/>
      <c r="I31" s="328"/>
      <c r="J31" s="329"/>
      <c r="K31" s="329"/>
      <c r="L31" s="329"/>
      <c r="M31" s="330"/>
      <c r="N31" s="930"/>
      <c r="O31" s="931"/>
      <c r="P31" s="2910">
        <f>($P$32-$P$29)/3*2+$P$29</f>
        <v>2733.6666666666665</v>
      </c>
      <c r="Q31" s="2911"/>
      <c r="R31" s="2911"/>
      <c r="S31" s="2911"/>
      <c r="T31" s="2912"/>
      <c r="U31" s="353">
        <v>3</v>
      </c>
      <c r="V31" s="558"/>
      <c r="W31" s="332">
        <f>($I$2+$K$2)*$I$4</f>
        <v>45</v>
      </c>
      <c r="X31" s="557"/>
      <c r="Y31" s="333"/>
      <c r="Z31" s="334"/>
      <c r="AA31" s="335"/>
      <c r="AB31" s="558"/>
      <c r="AC31" s="332">
        <f>ROUND((W31/U31)/$I$5,0)*U31</f>
        <v>24</v>
      </c>
      <c r="AD31" s="557"/>
      <c r="AE31" s="333"/>
      <c r="AF31" s="334"/>
      <c r="AG31" s="335"/>
      <c r="AH31" s="558"/>
      <c r="AI31" s="332">
        <f>ROUND((W31/U31)/$I$5,0)*U31</f>
        <v>24</v>
      </c>
      <c r="AJ31" s="557"/>
      <c r="AK31" s="333"/>
      <c r="AL31" s="334"/>
      <c r="AM31" s="335"/>
      <c r="AN31" s="558"/>
      <c r="AO31" s="332">
        <f>$I$9</f>
        <v>8</v>
      </c>
      <c r="AP31" s="557"/>
      <c r="AQ31" s="333"/>
      <c r="AR31" s="334"/>
      <c r="AS31" s="335"/>
      <c r="AT31" s="558"/>
      <c r="AU31" s="332">
        <f>ROUND((AC31/U31)*$I$7,0)*U31</f>
        <v>6</v>
      </c>
      <c r="AV31" s="557"/>
      <c r="AW31" s="333"/>
      <c r="AX31" s="334"/>
      <c r="AY31" s="335"/>
      <c r="AZ31" s="558"/>
      <c r="BA31" s="332">
        <f>ROUND((AC31/U31)*$I$8,0)*U31</f>
        <v>6</v>
      </c>
      <c r="BB31" s="557"/>
      <c r="BC31" s="333"/>
      <c r="BD31" s="334"/>
      <c r="BE31" s="335"/>
      <c r="BF31" s="558"/>
      <c r="BG31" s="332">
        <f>$I$10*U31</f>
        <v>6</v>
      </c>
      <c r="BH31" s="557"/>
      <c r="BI31" s="333"/>
      <c r="BJ31" s="334"/>
      <c r="BK31" s="335"/>
      <c r="BL31" s="558"/>
      <c r="BM31" s="332">
        <f>$I$11*U31</f>
        <v>3</v>
      </c>
      <c r="BN31" s="557"/>
      <c r="BO31" s="333"/>
      <c r="BP31" s="334"/>
      <c r="BQ31" s="335"/>
      <c r="BR31" s="558"/>
      <c r="BS31" s="332">
        <f>$I$12*U31</f>
        <v>3</v>
      </c>
      <c r="BT31" s="557"/>
      <c r="BU31" s="333"/>
      <c r="BV31" s="334"/>
      <c r="BW31" s="335"/>
      <c r="BX31" s="558"/>
      <c r="BY31" s="362"/>
      <c r="BZ31" s="363"/>
    </row>
    <row r="32" spans="1:78" s="120" customFormat="1" ht="7.5" customHeight="1">
      <c r="A32" s="933"/>
      <c r="B32" s="934"/>
      <c r="C32" s="2571"/>
      <c r="D32" s="2572"/>
      <c r="E32" s="2896"/>
      <c r="F32" s="2574"/>
      <c r="G32" s="2658"/>
      <c r="H32" s="2659"/>
      <c r="I32" s="337"/>
      <c r="J32" s="338"/>
      <c r="K32" s="338"/>
      <c r="L32" s="338"/>
      <c r="M32" s="339"/>
      <c r="N32" s="936"/>
      <c r="O32" s="937"/>
      <c r="P32" s="2918">
        <f>L28</f>
        <v>2800</v>
      </c>
      <c r="Q32" s="2919"/>
      <c r="R32" s="2919"/>
      <c r="S32" s="2919"/>
      <c r="T32" s="2920"/>
      <c r="U32" s="354">
        <v>1</v>
      </c>
      <c r="V32" s="559"/>
      <c r="W32" s="332">
        <f>$I$2*$I$4</f>
        <v>15</v>
      </c>
      <c r="X32" s="560"/>
      <c r="Y32" s="343"/>
      <c r="Z32" s="344"/>
      <c r="AA32" s="345"/>
      <c r="AB32" s="561"/>
      <c r="AC32" s="332">
        <f>ROUND(W32/$I$5,0)</f>
        <v>8</v>
      </c>
      <c r="AD32" s="557"/>
      <c r="AE32" s="343"/>
      <c r="AF32" s="344"/>
      <c r="AG32" s="345"/>
      <c r="AH32" s="561"/>
      <c r="AI32" s="332">
        <f>ROUND(W32/$I$5,0)</f>
        <v>8</v>
      </c>
      <c r="AJ32" s="557"/>
      <c r="AK32" s="333"/>
      <c r="AL32" s="334"/>
      <c r="AM32" s="335"/>
      <c r="AN32" s="558"/>
      <c r="AO32" s="332">
        <f>$I$9</f>
        <v>8</v>
      </c>
      <c r="AP32" s="560"/>
      <c r="AQ32" s="343"/>
      <c r="AR32" s="344"/>
      <c r="AS32" s="345"/>
      <c r="AT32" s="561"/>
      <c r="AU32" s="332">
        <f>ROUND((AC32/U32)*$I$7,0)*U32</f>
        <v>2</v>
      </c>
      <c r="AV32" s="560"/>
      <c r="AW32" s="343"/>
      <c r="AX32" s="344"/>
      <c r="AY32" s="345"/>
      <c r="AZ32" s="561"/>
      <c r="BA32" s="332">
        <f>ROUND((AC32/U32)*$I$8,0)*U32</f>
        <v>2</v>
      </c>
      <c r="BB32" s="560"/>
      <c r="BC32" s="343"/>
      <c r="BD32" s="344"/>
      <c r="BE32" s="345"/>
      <c r="BF32" s="561"/>
      <c r="BG32" s="332">
        <f>$I$10*U32</f>
        <v>2</v>
      </c>
      <c r="BH32" s="557"/>
      <c r="BI32" s="333"/>
      <c r="BJ32" s="334"/>
      <c r="BK32" s="335"/>
      <c r="BL32" s="558"/>
      <c r="BM32" s="332">
        <f>$I$11*U32</f>
        <v>1</v>
      </c>
      <c r="BN32" s="557"/>
      <c r="BO32" s="333"/>
      <c r="BP32" s="334"/>
      <c r="BQ32" s="335"/>
      <c r="BR32" s="558"/>
      <c r="BS32" s="332">
        <f>$I$12*U32</f>
        <v>1</v>
      </c>
      <c r="BT32" s="557"/>
      <c r="BU32" s="333"/>
      <c r="BV32" s="334"/>
      <c r="BW32" s="335"/>
      <c r="BX32" s="558"/>
      <c r="BY32" s="369"/>
      <c r="BZ32" s="370"/>
    </row>
    <row r="33" spans="1:78" s="381" customFormat="1" ht="7.5" customHeight="1">
      <c r="A33" s="938"/>
      <c r="B33" s="939"/>
      <c r="C33" s="2577"/>
      <c r="D33" s="2578"/>
      <c r="E33" s="2584"/>
      <c r="F33" s="2585"/>
      <c r="G33" s="2922" t="s">
        <v>371</v>
      </c>
      <c r="H33" s="2923"/>
      <c r="I33" s="2923"/>
      <c r="J33" s="2923"/>
      <c r="K33" s="2923"/>
      <c r="L33" s="2923"/>
      <c r="M33" s="2924"/>
      <c r="N33" s="940">
        <f>SUM(N19:N32)</f>
        <v>735</v>
      </c>
      <c r="O33" s="380"/>
      <c r="P33" s="2925"/>
      <c r="Q33" s="2926"/>
      <c r="R33" s="2926"/>
      <c r="S33" s="2926"/>
      <c r="T33" s="2927"/>
      <c r="U33" s="355">
        <f>SUM(U19:V32)</f>
        <v>23</v>
      </c>
      <c r="V33" s="564"/>
      <c r="W33" s="356">
        <f>SUM(W19:W32)</f>
        <v>345</v>
      </c>
      <c r="X33" s="563"/>
      <c r="Y33" s="357">
        <f>'3.1Cost by Sub-contractors'!L48</f>
        <v>51.08</v>
      </c>
      <c r="Z33" s="358"/>
      <c r="AA33" s="359">
        <f>W33*Y33</f>
        <v>17622.599999999999</v>
      </c>
      <c r="AB33" s="564"/>
      <c r="AC33" s="356">
        <f>SUM(AC19:AC32)</f>
        <v>184</v>
      </c>
      <c r="AD33" s="563"/>
      <c r="AE33" s="2915" t="str">
        <f>'3.1Cost by Sub-contractors'!L49</f>
        <v>-</v>
      </c>
      <c r="AF33" s="2916"/>
      <c r="AG33" s="2915" t="str">
        <f>'3.1Cost by Sub-contractors'!L49</f>
        <v>-</v>
      </c>
      <c r="AH33" s="2917"/>
      <c r="AI33" s="356">
        <f>SUM(AI19:AI32)</f>
        <v>184</v>
      </c>
      <c r="AJ33" s="563"/>
      <c r="AK33" s="357">
        <f>'3.1Cost by Sub-contractors'!L50</f>
        <v>15.96</v>
      </c>
      <c r="AL33" s="358"/>
      <c r="AM33" s="359">
        <f>AI33*AK33</f>
        <v>2936.6400000000003</v>
      </c>
      <c r="AN33" s="564"/>
      <c r="AO33" s="356">
        <f>SUM(AO19:AO32)</f>
        <v>88</v>
      </c>
      <c r="AP33" s="563"/>
      <c r="AQ33" s="357">
        <f>'3.1Cost by Sub-contractors'!L51</f>
        <v>25.08</v>
      </c>
      <c r="AR33" s="358"/>
      <c r="AS33" s="359">
        <f>AO33*AQ33</f>
        <v>2207.04</v>
      </c>
      <c r="AT33" s="564"/>
      <c r="AU33" s="356">
        <f>SUM(AU19:AU32)</f>
        <v>46</v>
      </c>
      <c r="AV33" s="563"/>
      <c r="AW33" s="357">
        <f>'3.1Cost by Sub-contractors'!L52</f>
        <v>44.07</v>
      </c>
      <c r="AX33" s="358"/>
      <c r="AY33" s="359">
        <f>AU33*AW33</f>
        <v>2027.22</v>
      </c>
      <c r="AZ33" s="564"/>
      <c r="BA33" s="356">
        <f>SUM(BA19:BA32)</f>
        <v>46</v>
      </c>
      <c r="BB33" s="563"/>
      <c r="BC33" s="357">
        <f>'3.1Cost by Sub-contractors'!L53</f>
        <v>27.87</v>
      </c>
      <c r="BD33" s="358"/>
      <c r="BE33" s="359">
        <f>BA33*BC33</f>
        <v>1282.02</v>
      </c>
      <c r="BF33" s="564"/>
      <c r="BG33" s="356">
        <f>SUM(BG19:BG32)</f>
        <v>46</v>
      </c>
      <c r="BH33" s="563"/>
      <c r="BI33" s="357">
        <f>'3.1Cost by Sub-contractors'!L54</f>
        <v>145.26</v>
      </c>
      <c r="BJ33" s="358"/>
      <c r="BK33" s="359">
        <f>BG33*BI33</f>
        <v>6681.9599999999991</v>
      </c>
      <c r="BL33" s="564"/>
      <c r="BM33" s="356">
        <f>SUM(BM19:BM32)</f>
        <v>23</v>
      </c>
      <c r="BN33" s="563"/>
      <c r="BO33" s="357">
        <f>'3.1Cost by Sub-contractors'!L55</f>
        <v>145.26</v>
      </c>
      <c r="BP33" s="358"/>
      <c r="BQ33" s="359">
        <f>BM33*BO33</f>
        <v>3340.9799999999996</v>
      </c>
      <c r="BR33" s="564"/>
      <c r="BS33" s="356">
        <f>SUM(BS19:BS32)</f>
        <v>23</v>
      </c>
      <c r="BT33" s="563"/>
      <c r="BU33" s="357">
        <f>'3.1Cost by Sub-contractors'!L56</f>
        <v>177.54</v>
      </c>
      <c r="BV33" s="358"/>
      <c r="BW33" s="359">
        <f>BS33*BU33</f>
        <v>4083.4199999999996</v>
      </c>
      <c r="BX33" s="564"/>
      <c r="BY33" s="379"/>
      <c r="BZ33" s="380"/>
    </row>
    <row r="34" spans="1:78" s="120" customFormat="1" ht="7.5" customHeight="1">
      <c r="A34" s="933"/>
      <c r="B34" s="934"/>
      <c r="C34" s="2571"/>
      <c r="D34" s="2572"/>
      <c r="E34" s="2896" t="str">
        <f>'4.1Plan'!D25</f>
        <v>ML01-2</v>
      </c>
      <c r="F34" s="2574"/>
      <c r="G34" s="2571" t="s">
        <v>374</v>
      </c>
      <c r="H34" s="2572"/>
      <c r="I34" s="346">
        <v>4100</v>
      </c>
      <c r="J34" s="347"/>
      <c r="K34" s="240" t="s">
        <v>369</v>
      </c>
      <c r="L34" s="347">
        <v>6000</v>
      </c>
      <c r="M34" s="348"/>
      <c r="N34" s="930">
        <f>L34-I34</f>
        <v>1900</v>
      </c>
      <c r="O34" s="931"/>
      <c r="P34" s="2907">
        <f>I34</f>
        <v>4100</v>
      </c>
      <c r="Q34" s="2921"/>
      <c r="R34" s="2921"/>
      <c r="S34" s="2921"/>
      <c r="T34" s="2908"/>
      <c r="U34" s="360">
        <v>3</v>
      </c>
      <c r="V34" s="361"/>
      <c r="W34" s="332">
        <f>($I$2+$K$2)*$I$4</f>
        <v>45</v>
      </c>
      <c r="X34" s="557"/>
      <c r="Y34" s="325"/>
      <c r="Z34" s="351"/>
      <c r="AA34" s="327"/>
      <c r="AB34" s="556"/>
      <c r="AC34" s="332">
        <f>ROUND((W34/U34)/$I$5,0)*U34</f>
        <v>24</v>
      </c>
      <c r="AD34" s="557"/>
      <c r="AE34" s="325"/>
      <c r="AF34" s="351"/>
      <c r="AG34" s="327"/>
      <c r="AH34" s="556"/>
      <c r="AI34" s="332">
        <f>ROUND((W34/U34)/$I$5,0)*U34</f>
        <v>24</v>
      </c>
      <c r="AJ34" s="557"/>
      <c r="AK34" s="333"/>
      <c r="AL34" s="334"/>
      <c r="AM34" s="335"/>
      <c r="AN34" s="558"/>
      <c r="AO34" s="324">
        <f t="shared" ref="AO34:AO54" si="6">$I$9</f>
        <v>8</v>
      </c>
      <c r="AP34" s="562"/>
      <c r="AQ34" s="325"/>
      <c r="AR34" s="351"/>
      <c r="AS34" s="327"/>
      <c r="AT34" s="556"/>
      <c r="AU34" s="332">
        <f t="shared" ref="AU34:AU54" si="7">ROUND((AC34/U34)*$I$7,0)*U34</f>
        <v>6</v>
      </c>
      <c r="AV34" s="562"/>
      <c r="AW34" s="325"/>
      <c r="AX34" s="351"/>
      <c r="AY34" s="327"/>
      <c r="AZ34" s="556"/>
      <c r="BA34" s="332">
        <f t="shared" ref="BA34:BA54" si="8">ROUND((AC34/U34)*$I$8,0)*U34</f>
        <v>6</v>
      </c>
      <c r="BB34" s="562"/>
      <c r="BC34" s="325"/>
      <c r="BD34" s="351"/>
      <c r="BE34" s="327"/>
      <c r="BF34" s="556"/>
      <c r="BG34" s="332">
        <f t="shared" ref="BG34:BG54" si="9">$I$10*U34</f>
        <v>6</v>
      </c>
      <c r="BH34" s="557"/>
      <c r="BI34" s="333"/>
      <c r="BJ34" s="334"/>
      <c r="BK34" s="335"/>
      <c r="BL34" s="558"/>
      <c r="BM34" s="332">
        <f t="shared" ref="BM34:BM54" si="10">$I$11*U34</f>
        <v>3</v>
      </c>
      <c r="BN34" s="557"/>
      <c r="BO34" s="333"/>
      <c r="BP34" s="334"/>
      <c r="BQ34" s="335"/>
      <c r="BR34" s="558"/>
      <c r="BS34" s="332">
        <f t="shared" ref="BS34:BS54" si="11">$I$12*U34</f>
        <v>3</v>
      </c>
      <c r="BT34" s="557"/>
      <c r="BU34" s="333"/>
      <c r="BV34" s="334"/>
      <c r="BW34" s="335"/>
      <c r="BX34" s="558"/>
      <c r="BY34" s="367"/>
      <c r="BZ34" s="368"/>
    </row>
    <row r="35" spans="1:78" s="120" customFormat="1" ht="7.5" customHeight="1">
      <c r="A35" s="933"/>
      <c r="B35" s="934"/>
      <c r="C35" s="2571"/>
      <c r="D35" s="2572"/>
      <c r="E35" s="2896"/>
      <c r="F35" s="2574"/>
      <c r="G35" s="2571"/>
      <c r="H35" s="2572"/>
      <c r="I35" s="328"/>
      <c r="J35" s="329"/>
      <c r="K35" s="329"/>
      <c r="L35" s="329"/>
      <c r="M35" s="330"/>
      <c r="N35" s="935"/>
      <c r="O35" s="931"/>
      <c r="P35" s="2910">
        <f>($P$54-$P$34)/20*1+$P$34</f>
        <v>4173.3</v>
      </c>
      <c r="Q35" s="2911"/>
      <c r="R35" s="2911"/>
      <c r="S35" s="2911"/>
      <c r="T35" s="2912"/>
      <c r="U35" s="336">
        <v>1</v>
      </c>
      <c r="V35" s="557"/>
      <c r="W35" s="332">
        <f>$I$2*$I$4</f>
        <v>15</v>
      </c>
      <c r="X35" s="557"/>
      <c r="Y35" s="333"/>
      <c r="Z35" s="334"/>
      <c r="AA35" s="335"/>
      <c r="AB35" s="558"/>
      <c r="AC35" s="332">
        <f>ROUND(W35/$I$5,0)</f>
        <v>8</v>
      </c>
      <c r="AD35" s="557"/>
      <c r="AE35" s="333"/>
      <c r="AF35" s="334"/>
      <c r="AG35" s="335"/>
      <c r="AH35" s="558"/>
      <c r="AI35" s="332">
        <f>ROUND(W35/$I$5,0)</f>
        <v>8</v>
      </c>
      <c r="AJ35" s="557"/>
      <c r="AK35" s="333"/>
      <c r="AL35" s="334"/>
      <c r="AM35" s="335"/>
      <c r="AN35" s="558"/>
      <c r="AO35" s="332">
        <f t="shared" si="6"/>
        <v>8</v>
      </c>
      <c r="AP35" s="557"/>
      <c r="AQ35" s="333"/>
      <c r="AR35" s="334"/>
      <c r="AS35" s="335"/>
      <c r="AT35" s="558"/>
      <c r="AU35" s="332">
        <f t="shared" si="7"/>
        <v>2</v>
      </c>
      <c r="AV35" s="557"/>
      <c r="AW35" s="333"/>
      <c r="AX35" s="334"/>
      <c r="AY35" s="335"/>
      <c r="AZ35" s="558"/>
      <c r="BA35" s="332">
        <f t="shared" si="8"/>
        <v>2</v>
      </c>
      <c r="BB35" s="557"/>
      <c r="BC35" s="333"/>
      <c r="BD35" s="334"/>
      <c r="BE35" s="335"/>
      <c r="BF35" s="558"/>
      <c r="BG35" s="332">
        <f t="shared" si="9"/>
        <v>2</v>
      </c>
      <c r="BH35" s="557"/>
      <c r="BI35" s="333"/>
      <c r="BJ35" s="334"/>
      <c r="BK35" s="335"/>
      <c r="BL35" s="558"/>
      <c r="BM35" s="332">
        <f t="shared" si="10"/>
        <v>1</v>
      </c>
      <c r="BN35" s="557"/>
      <c r="BO35" s="333"/>
      <c r="BP35" s="334"/>
      <c r="BQ35" s="335"/>
      <c r="BR35" s="558"/>
      <c r="BS35" s="332">
        <f t="shared" si="11"/>
        <v>1</v>
      </c>
      <c r="BT35" s="557"/>
      <c r="BU35" s="333"/>
      <c r="BV35" s="334"/>
      <c r="BW35" s="335"/>
      <c r="BX35" s="558"/>
      <c r="BY35" s="362"/>
      <c r="BZ35" s="363"/>
    </row>
    <row r="36" spans="1:78" s="120" customFormat="1" ht="7.5" customHeight="1">
      <c r="A36" s="933"/>
      <c r="B36" s="934"/>
      <c r="C36" s="2571"/>
      <c r="D36" s="2572"/>
      <c r="E36" s="2896"/>
      <c r="F36" s="2574"/>
      <c r="G36" s="2571"/>
      <c r="H36" s="2572"/>
      <c r="I36" s="328"/>
      <c r="J36" s="329"/>
      <c r="K36" s="329"/>
      <c r="L36" s="329"/>
      <c r="M36" s="330"/>
      <c r="N36" s="935"/>
      <c r="O36" s="931"/>
      <c r="P36" s="2910">
        <f>($P$54-$P$34)/20*2+$P$34</f>
        <v>4246.6000000000004</v>
      </c>
      <c r="Q36" s="2911"/>
      <c r="R36" s="2911"/>
      <c r="S36" s="2911"/>
      <c r="T36" s="2912"/>
      <c r="U36" s="336">
        <v>3</v>
      </c>
      <c r="V36" s="557"/>
      <c r="W36" s="332">
        <f>($I$2+$K$2)*$I$4</f>
        <v>45</v>
      </c>
      <c r="X36" s="557"/>
      <c r="Y36" s="333"/>
      <c r="Z36" s="334"/>
      <c r="AA36" s="335"/>
      <c r="AB36" s="558"/>
      <c r="AC36" s="332">
        <f>ROUND((W36/U36)/$I$5,0)*U36</f>
        <v>24</v>
      </c>
      <c r="AD36" s="557"/>
      <c r="AE36" s="333"/>
      <c r="AF36" s="334"/>
      <c r="AG36" s="335"/>
      <c r="AH36" s="558"/>
      <c r="AI36" s="332">
        <f>ROUND((W36/U36)/$I$5,0)*U36</f>
        <v>24</v>
      </c>
      <c r="AJ36" s="557"/>
      <c r="AK36" s="333"/>
      <c r="AL36" s="334"/>
      <c r="AM36" s="335"/>
      <c r="AN36" s="558"/>
      <c r="AO36" s="332">
        <f t="shared" si="6"/>
        <v>8</v>
      </c>
      <c r="AP36" s="557"/>
      <c r="AQ36" s="333"/>
      <c r="AR36" s="334"/>
      <c r="AS36" s="335"/>
      <c r="AT36" s="558"/>
      <c r="AU36" s="332">
        <f t="shared" si="7"/>
        <v>6</v>
      </c>
      <c r="AV36" s="557"/>
      <c r="AW36" s="333"/>
      <c r="AX36" s="334"/>
      <c r="AY36" s="335"/>
      <c r="AZ36" s="558"/>
      <c r="BA36" s="332">
        <f t="shared" si="8"/>
        <v>6</v>
      </c>
      <c r="BB36" s="557"/>
      <c r="BC36" s="333"/>
      <c r="BD36" s="334"/>
      <c r="BE36" s="335"/>
      <c r="BF36" s="558"/>
      <c r="BG36" s="332">
        <f t="shared" si="9"/>
        <v>6</v>
      </c>
      <c r="BH36" s="557"/>
      <c r="BI36" s="333"/>
      <c r="BJ36" s="334"/>
      <c r="BK36" s="335"/>
      <c r="BL36" s="558"/>
      <c r="BM36" s="332">
        <f t="shared" si="10"/>
        <v>3</v>
      </c>
      <c r="BN36" s="557"/>
      <c r="BO36" s="333"/>
      <c r="BP36" s="334"/>
      <c r="BQ36" s="335"/>
      <c r="BR36" s="558"/>
      <c r="BS36" s="332">
        <f t="shared" si="11"/>
        <v>3</v>
      </c>
      <c r="BT36" s="557"/>
      <c r="BU36" s="333"/>
      <c r="BV36" s="334"/>
      <c r="BW36" s="335"/>
      <c r="BX36" s="558"/>
      <c r="BY36" s="362"/>
      <c r="BZ36" s="363"/>
    </row>
    <row r="37" spans="1:78" s="120" customFormat="1" ht="7.5" customHeight="1">
      <c r="A37" s="933"/>
      <c r="B37" s="934"/>
      <c r="C37" s="2571"/>
      <c r="D37" s="2572"/>
      <c r="E37" s="2896"/>
      <c r="F37" s="2574"/>
      <c r="G37" s="2571"/>
      <c r="H37" s="2572"/>
      <c r="I37" s="328"/>
      <c r="J37" s="329"/>
      <c r="K37" s="329"/>
      <c r="L37" s="329"/>
      <c r="M37" s="330"/>
      <c r="N37" s="935"/>
      <c r="O37" s="931"/>
      <c r="P37" s="2910">
        <f>($P$54-$P$34)/20*3+$P$34</f>
        <v>4319.8999999999996</v>
      </c>
      <c r="Q37" s="2911"/>
      <c r="R37" s="2911"/>
      <c r="S37" s="2911"/>
      <c r="T37" s="2912"/>
      <c r="U37" s="336">
        <v>1</v>
      </c>
      <c r="V37" s="557"/>
      <c r="W37" s="332">
        <f>$I$2*$I$4</f>
        <v>15</v>
      </c>
      <c r="X37" s="557"/>
      <c r="Y37" s="333"/>
      <c r="Z37" s="334"/>
      <c r="AA37" s="335"/>
      <c r="AB37" s="558"/>
      <c r="AC37" s="332">
        <f>ROUND(W37/$I$5,0)</f>
        <v>8</v>
      </c>
      <c r="AD37" s="557"/>
      <c r="AE37" s="333"/>
      <c r="AF37" s="334"/>
      <c r="AG37" s="335"/>
      <c r="AH37" s="558"/>
      <c r="AI37" s="332">
        <f>ROUND(W37/$I$5,0)</f>
        <v>8</v>
      </c>
      <c r="AJ37" s="557"/>
      <c r="AK37" s="333"/>
      <c r="AL37" s="334"/>
      <c r="AM37" s="335"/>
      <c r="AN37" s="558"/>
      <c r="AO37" s="332">
        <f t="shared" si="6"/>
        <v>8</v>
      </c>
      <c r="AP37" s="557"/>
      <c r="AQ37" s="333"/>
      <c r="AR37" s="334"/>
      <c r="AS37" s="335"/>
      <c r="AT37" s="558"/>
      <c r="AU37" s="332">
        <f t="shared" si="7"/>
        <v>2</v>
      </c>
      <c r="AV37" s="557"/>
      <c r="AW37" s="333"/>
      <c r="AX37" s="334"/>
      <c r="AY37" s="335"/>
      <c r="AZ37" s="558"/>
      <c r="BA37" s="332">
        <f t="shared" si="8"/>
        <v>2</v>
      </c>
      <c r="BB37" s="557"/>
      <c r="BC37" s="333"/>
      <c r="BD37" s="334"/>
      <c r="BE37" s="335"/>
      <c r="BF37" s="558"/>
      <c r="BG37" s="332">
        <f t="shared" si="9"/>
        <v>2</v>
      </c>
      <c r="BH37" s="557"/>
      <c r="BI37" s="333"/>
      <c r="BJ37" s="334"/>
      <c r="BK37" s="335"/>
      <c r="BL37" s="558"/>
      <c r="BM37" s="332">
        <f t="shared" si="10"/>
        <v>1</v>
      </c>
      <c r="BN37" s="557"/>
      <c r="BO37" s="333"/>
      <c r="BP37" s="334"/>
      <c r="BQ37" s="335"/>
      <c r="BR37" s="558"/>
      <c r="BS37" s="332">
        <f t="shared" si="11"/>
        <v>1</v>
      </c>
      <c r="BT37" s="557"/>
      <c r="BU37" s="333"/>
      <c r="BV37" s="334"/>
      <c r="BW37" s="335"/>
      <c r="BX37" s="558"/>
      <c r="BY37" s="362"/>
      <c r="BZ37" s="363"/>
    </row>
    <row r="38" spans="1:78" s="120" customFormat="1" ht="7.5" customHeight="1">
      <c r="A38" s="933"/>
      <c r="B38" s="934"/>
      <c r="C38" s="2571"/>
      <c r="D38" s="2572"/>
      <c r="E38" s="2896"/>
      <c r="F38" s="2574"/>
      <c r="G38" s="2571"/>
      <c r="H38" s="2572"/>
      <c r="I38" s="328"/>
      <c r="J38" s="329"/>
      <c r="K38" s="329"/>
      <c r="L38" s="329"/>
      <c r="M38" s="330"/>
      <c r="N38" s="935"/>
      <c r="O38" s="931"/>
      <c r="P38" s="2910">
        <f>($P$54-$P$34)/20*4+$P$34</f>
        <v>4393.2</v>
      </c>
      <c r="Q38" s="2911"/>
      <c r="R38" s="2911"/>
      <c r="S38" s="2911"/>
      <c r="T38" s="2912"/>
      <c r="U38" s="336">
        <v>3</v>
      </c>
      <c r="V38" s="557"/>
      <c r="W38" s="332">
        <f>($I$2+$K$2)*$I$4</f>
        <v>45</v>
      </c>
      <c r="X38" s="557"/>
      <c r="Y38" s="333"/>
      <c r="Z38" s="334"/>
      <c r="AA38" s="335"/>
      <c r="AB38" s="558"/>
      <c r="AC38" s="332">
        <f>ROUND((W38/U38)/$I$5,0)*U38</f>
        <v>24</v>
      </c>
      <c r="AD38" s="557"/>
      <c r="AE38" s="333"/>
      <c r="AF38" s="334"/>
      <c r="AG38" s="335"/>
      <c r="AH38" s="558"/>
      <c r="AI38" s="332">
        <f>ROUND((W38/U38)/$I$5,0)*U38</f>
        <v>24</v>
      </c>
      <c r="AJ38" s="557"/>
      <c r="AK38" s="333"/>
      <c r="AL38" s="334"/>
      <c r="AM38" s="335"/>
      <c r="AN38" s="558"/>
      <c r="AO38" s="332">
        <f t="shared" si="6"/>
        <v>8</v>
      </c>
      <c r="AP38" s="557"/>
      <c r="AQ38" s="333"/>
      <c r="AR38" s="334"/>
      <c r="AS38" s="335"/>
      <c r="AT38" s="558"/>
      <c r="AU38" s="332">
        <f t="shared" si="7"/>
        <v>6</v>
      </c>
      <c r="AV38" s="557"/>
      <c r="AW38" s="333"/>
      <c r="AX38" s="334"/>
      <c r="AY38" s="335"/>
      <c r="AZ38" s="558"/>
      <c r="BA38" s="332">
        <f t="shared" si="8"/>
        <v>6</v>
      </c>
      <c r="BB38" s="557"/>
      <c r="BC38" s="333"/>
      <c r="BD38" s="334"/>
      <c r="BE38" s="335"/>
      <c r="BF38" s="558"/>
      <c r="BG38" s="332">
        <f t="shared" si="9"/>
        <v>6</v>
      </c>
      <c r="BH38" s="557"/>
      <c r="BI38" s="333"/>
      <c r="BJ38" s="334"/>
      <c r="BK38" s="335"/>
      <c r="BL38" s="558"/>
      <c r="BM38" s="332">
        <f t="shared" si="10"/>
        <v>3</v>
      </c>
      <c r="BN38" s="557"/>
      <c r="BO38" s="333"/>
      <c r="BP38" s="334"/>
      <c r="BQ38" s="335"/>
      <c r="BR38" s="558"/>
      <c r="BS38" s="332">
        <f t="shared" si="11"/>
        <v>3</v>
      </c>
      <c r="BT38" s="557"/>
      <c r="BU38" s="333"/>
      <c r="BV38" s="334"/>
      <c r="BW38" s="335"/>
      <c r="BX38" s="558"/>
      <c r="BY38" s="362"/>
      <c r="BZ38" s="363"/>
    </row>
    <row r="39" spans="1:78" s="120" customFormat="1" ht="7.5" customHeight="1">
      <c r="A39" s="933"/>
      <c r="B39" s="934"/>
      <c r="C39" s="2571"/>
      <c r="D39" s="2572"/>
      <c r="E39" s="2896"/>
      <c r="F39" s="2574"/>
      <c r="G39" s="2571"/>
      <c r="H39" s="2572"/>
      <c r="I39" s="328"/>
      <c r="J39" s="329"/>
      <c r="K39" s="329"/>
      <c r="L39" s="329"/>
      <c r="M39" s="330"/>
      <c r="N39" s="935"/>
      <c r="O39" s="931"/>
      <c r="P39" s="2910">
        <f>($P$54-$P$34)/20*5+$P$34</f>
        <v>4466.5</v>
      </c>
      <c r="Q39" s="2911"/>
      <c r="R39" s="2911"/>
      <c r="S39" s="2911"/>
      <c r="T39" s="2912"/>
      <c r="U39" s="336">
        <v>1</v>
      </c>
      <c r="V39" s="557"/>
      <c r="W39" s="332">
        <f>$I$2*$I$4</f>
        <v>15</v>
      </c>
      <c r="X39" s="557"/>
      <c r="Y39" s="333"/>
      <c r="Z39" s="334"/>
      <c r="AA39" s="335"/>
      <c r="AB39" s="558"/>
      <c r="AC39" s="332">
        <f>ROUND(W39/$I$5,0)</f>
        <v>8</v>
      </c>
      <c r="AD39" s="557"/>
      <c r="AE39" s="333"/>
      <c r="AF39" s="334"/>
      <c r="AG39" s="335"/>
      <c r="AH39" s="558"/>
      <c r="AI39" s="332">
        <f>ROUND(W39/$I$5,0)</f>
        <v>8</v>
      </c>
      <c r="AJ39" s="557"/>
      <c r="AK39" s="333"/>
      <c r="AL39" s="334"/>
      <c r="AM39" s="335"/>
      <c r="AN39" s="558"/>
      <c r="AO39" s="332">
        <f t="shared" si="6"/>
        <v>8</v>
      </c>
      <c r="AP39" s="557"/>
      <c r="AQ39" s="333"/>
      <c r="AR39" s="334"/>
      <c r="AS39" s="335"/>
      <c r="AT39" s="558"/>
      <c r="AU39" s="332">
        <f t="shared" si="7"/>
        <v>2</v>
      </c>
      <c r="AV39" s="557"/>
      <c r="AW39" s="333"/>
      <c r="AX39" s="334"/>
      <c r="AY39" s="335"/>
      <c r="AZ39" s="558"/>
      <c r="BA39" s="332">
        <f t="shared" si="8"/>
        <v>2</v>
      </c>
      <c r="BB39" s="557"/>
      <c r="BC39" s="333"/>
      <c r="BD39" s="334"/>
      <c r="BE39" s="335"/>
      <c r="BF39" s="558"/>
      <c r="BG39" s="332">
        <f t="shared" si="9"/>
        <v>2</v>
      </c>
      <c r="BH39" s="557"/>
      <c r="BI39" s="333"/>
      <c r="BJ39" s="334"/>
      <c r="BK39" s="335"/>
      <c r="BL39" s="558"/>
      <c r="BM39" s="332">
        <f t="shared" si="10"/>
        <v>1</v>
      </c>
      <c r="BN39" s="557"/>
      <c r="BO39" s="333"/>
      <c r="BP39" s="334"/>
      <c r="BQ39" s="335"/>
      <c r="BR39" s="558"/>
      <c r="BS39" s="332">
        <f t="shared" si="11"/>
        <v>1</v>
      </c>
      <c r="BT39" s="557"/>
      <c r="BU39" s="333"/>
      <c r="BV39" s="334"/>
      <c r="BW39" s="335"/>
      <c r="BX39" s="558"/>
      <c r="BY39" s="362"/>
      <c r="BZ39" s="363"/>
    </row>
    <row r="40" spans="1:78" s="120" customFormat="1" ht="7.5" customHeight="1">
      <c r="A40" s="933"/>
      <c r="B40" s="934"/>
      <c r="C40" s="2571"/>
      <c r="D40" s="2572"/>
      <c r="E40" s="2896"/>
      <c r="F40" s="2574"/>
      <c r="G40" s="2571"/>
      <c r="H40" s="2572"/>
      <c r="I40" s="328"/>
      <c r="J40" s="329"/>
      <c r="K40" s="329"/>
      <c r="L40" s="329"/>
      <c r="M40" s="330"/>
      <c r="N40" s="935"/>
      <c r="O40" s="931"/>
      <c r="P40" s="2910">
        <f>($P$54-$P$34)/20*6+$P$34</f>
        <v>4539.8</v>
      </c>
      <c r="Q40" s="2911"/>
      <c r="R40" s="2911"/>
      <c r="S40" s="2911"/>
      <c r="T40" s="2912"/>
      <c r="U40" s="336">
        <v>3</v>
      </c>
      <c r="V40" s="557"/>
      <c r="W40" s="332">
        <f>($I$2+$K$2)*$I$4</f>
        <v>45</v>
      </c>
      <c r="X40" s="557"/>
      <c r="Y40" s="333"/>
      <c r="Z40" s="334"/>
      <c r="AA40" s="335"/>
      <c r="AB40" s="558"/>
      <c r="AC40" s="332">
        <f>ROUND((W40/U40)/$I$5,0)*U40</f>
        <v>24</v>
      </c>
      <c r="AD40" s="557"/>
      <c r="AE40" s="333"/>
      <c r="AF40" s="334"/>
      <c r="AG40" s="335"/>
      <c r="AH40" s="558"/>
      <c r="AI40" s="332">
        <f>ROUND((W40/U40)/$I$5,0)*U40</f>
        <v>24</v>
      </c>
      <c r="AJ40" s="557"/>
      <c r="AK40" s="333"/>
      <c r="AL40" s="334"/>
      <c r="AM40" s="335"/>
      <c r="AN40" s="558"/>
      <c r="AO40" s="332">
        <f t="shared" si="6"/>
        <v>8</v>
      </c>
      <c r="AP40" s="557"/>
      <c r="AQ40" s="333"/>
      <c r="AR40" s="334"/>
      <c r="AS40" s="335"/>
      <c r="AT40" s="558"/>
      <c r="AU40" s="332">
        <f t="shared" si="7"/>
        <v>6</v>
      </c>
      <c r="AV40" s="557"/>
      <c r="AW40" s="333"/>
      <c r="AX40" s="334"/>
      <c r="AY40" s="335"/>
      <c r="AZ40" s="558"/>
      <c r="BA40" s="332">
        <f t="shared" si="8"/>
        <v>6</v>
      </c>
      <c r="BB40" s="557"/>
      <c r="BC40" s="333"/>
      <c r="BD40" s="334"/>
      <c r="BE40" s="335"/>
      <c r="BF40" s="558"/>
      <c r="BG40" s="332">
        <f t="shared" si="9"/>
        <v>6</v>
      </c>
      <c r="BH40" s="557"/>
      <c r="BI40" s="333"/>
      <c r="BJ40" s="334"/>
      <c r="BK40" s="335"/>
      <c r="BL40" s="558"/>
      <c r="BM40" s="332">
        <f t="shared" si="10"/>
        <v>3</v>
      </c>
      <c r="BN40" s="557"/>
      <c r="BO40" s="333"/>
      <c r="BP40" s="334"/>
      <c r="BQ40" s="335"/>
      <c r="BR40" s="558"/>
      <c r="BS40" s="332">
        <f t="shared" si="11"/>
        <v>3</v>
      </c>
      <c r="BT40" s="557"/>
      <c r="BU40" s="333"/>
      <c r="BV40" s="334"/>
      <c r="BW40" s="335"/>
      <c r="BX40" s="558"/>
      <c r="BY40" s="362"/>
      <c r="BZ40" s="363"/>
    </row>
    <row r="41" spans="1:78" s="120" customFormat="1" ht="7.5" customHeight="1">
      <c r="A41" s="933"/>
      <c r="B41" s="934"/>
      <c r="C41" s="2571"/>
      <c r="D41" s="2572"/>
      <c r="E41" s="2896"/>
      <c r="F41" s="2574"/>
      <c r="G41" s="2571"/>
      <c r="H41" s="2572"/>
      <c r="I41" s="328"/>
      <c r="J41" s="329"/>
      <c r="K41" s="329"/>
      <c r="L41" s="329"/>
      <c r="M41" s="330"/>
      <c r="N41" s="935"/>
      <c r="O41" s="931"/>
      <c r="P41" s="2910">
        <f>($P$54-$P$34)/20*7+$P$34</f>
        <v>4613.1000000000004</v>
      </c>
      <c r="Q41" s="2911"/>
      <c r="R41" s="2911"/>
      <c r="S41" s="2911"/>
      <c r="T41" s="2912"/>
      <c r="U41" s="336">
        <v>1</v>
      </c>
      <c r="V41" s="557"/>
      <c r="W41" s="332">
        <f>$I$2*$I$4</f>
        <v>15</v>
      </c>
      <c r="X41" s="557"/>
      <c r="Y41" s="333"/>
      <c r="Z41" s="334"/>
      <c r="AA41" s="335"/>
      <c r="AB41" s="558"/>
      <c r="AC41" s="332">
        <f>ROUND(W41/$I$5,0)</f>
        <v>8</v>
      </c>
      <c r="AD41" s="557"/>
      <c r="AE41" s="333"/>
      <c r="AF41" s="334"/>
      <c r="AG41" s="335"/>
      <c r="AH41" s="558"/>
      <c r="AI41" s="332">
        <f>ROUND(W41/$I$5,0)</f>
        <v>8</v>
      </c>
      <c r="AJ41" s="557"/>
      <c r="AK41" s="333"/>
      <c r="AL41" s="334"/>
      <c r="AM41" s="335"/>
      <c r="AN41" s="558"/>
      <c r="AO41" s="332">
        <f t="shared" si="6"/>
        <v>8</v>
      </c>
      <c r="AP41" s="557"/>
      <c r="AQ41" s="333"/>
      <c r="AR41" s="334"/>
      <c r="AS41" s="335"/>
      <c r="AT41" s="558"/>
      <c r="AU41" s="332">
        <f t="shared" si="7"/>
        <v>2</v>
      </c>
      <c r="AV41" s="557"/>
      <c r="AW41" s="333"/>
      <c r="AX41" s="334"/>
      <c r="AY41" s="335"/>
      <c r="AZ41" s="558"/>
      <c r="BA41" s="332">
        <f t="shared" si="8"/>
        <v>2</v>
      </c>
      <c r="BB41" s="557"/>
      <c r="BC41" s="333"/>
      <c r="BD41" s="334"/>
      <c r="BE41" s="335"/>
      <c r="BF41" s="558"/>
      <c r="BG41" s="332">
        <f t="shared" si="9"/>
        <v>2</v>
      </c>
      <c r="BH41" s="557"/>
      <c r="BI41" s="333"/>
      <c r="BJ41" s="334"/>
      <c r="BK41" s="335"/>
      <c r="BL41" s="558"/>
      <c r="BM41" s="332">
        <f t="shared" si="10"/>
        <v>1</v>
      </c>
      <c r="BN41" s="557"/>
      <c r="BO41" s="333"/>
      <c r="BP41" s="334"/>
      <c r="BQ41" s="335"/>
      <c r="BR41" s="558"/>
      <c r="BS41" s="332">
        <f t="shared" si="11"/>
        <v>1</v>
      </c>
      <c r="BT41" s="557"/>
      <c r="BU41" s="333"/>
      <c r="BV41" s="334"/>
      <c r="BW41" s="335"/>
      <c r="BX41" s="558"/>
      <c r="BY41" s="362"/>
      <c r="BZ41" s="363"/>
    </row>
    <row r="42" spans="1:78" s="120" customFormat="1" ht="7.5" customHeight="1">
      <c r="A42" s="933"/>
      <c r="B42" s="934"/>
      <c r="C42" s="2571"/>
      <c r="D42" s="2572"/>
      <c r="E42" s="2896"/>
      <c r="F42" s="2574"/>
      <c r="G42" s="2571"/>
      <c r="H42" s="2572"/>
      <c r="I42" s="328"/>
      <c r="J42" s="329"/>
      <c r="K42" s="329"/>
      <c r="L42" s="329"/>
      <c r="M42" s="330"/>
      <c r="N42" s="935"/>
      <c r="O42" s="931"/>
      <c r="P42" s="2910">
        <f>($P$54-$P$34)/20*8+$P$34</f>
        <v>4686.3999999999996</v>
      </c>
      <c r="Q42" s="2911"/>
      <c r="R42" s="2911"/>
      <c r="S42" s="2911"/>
      <c r="T42" s="2912"/>
      <c r="U42" s="336">
        <v>3</v>
      </c>
      <c r="V42" s="557"/>
      <c r="W42" s="332">
        <f>($I$2+$K$2)*$I$4</f>
        <v>45</v>
      </c>
      <c r="X42" s="557"/>
      <c r="Y42" s="333"/>
      <c r="Z42" s="334"/>
      <c r="AA42" s="335"/>
      <c r="AB42" s="558"/>
      <c r="AC42" s="332">
        <f>ROUND((W42/U42)/$I$5,0)*U42</f>
        <v>24</v>
      </c>
      <c r="AD42" s="557"/>
      <c r="AE42" s="333"/>
      <c r="AF42" s="334"/>
      <c r="AG42" s="335"/>
      <c r="AH42" s="558"/>
      <c r="AI42" s="332">
        <f>ROUND((W42/U42)/$I$5,0)*U42</f>
        <v>24</v>
      </c>
      <c r="AJ42" s="557"/>
      <c r="AK42" s="333"/>
      <c r="AL42" s="334"/>
      <c r="AM42" s="335"/>
      <c r="AN42" s="558"/>
      <c r="AO42" s="332">
        <f t="shared" si="6"/>
        <v>8</v>
      </c>
      <c r="AP42" s="557"/>
      <c r="AQ42" s="333"/>
      <c r="AR42" s="334"/>
      <c r="AS42" s="335"/>
      <c r="AT42" s="558"/>
      <c r="AU42" s="332">
        <f t="shared" si="7"/>
        <v>6</v>
      </c>
      <c r="AV42" s="557"/>
      <c r="AW42" s="333"/>
      <c r="AX42" s="334"/>
      <c r="AY42" s="335"/>
      <c r="AZ42" s="558"/>
      <c r="BA42" s="332">
        <f t="shared" si="8"/>
        <v>6</v>
      </c>
      <c r="BB42" s="557"/>
      <c r="BC42" s="333"/>
      <c r="BD42" s="334"/>
      <c r="BE42" s="335"/>
      <c r="BF42" s="558"/>
      <c r="BG42" s="332">
        <f t="shared" si="9"/>
        <v>6</v>
      </c>
      <c r="BH42" s="557"/>
      <c r="BI42" s="333"/>
      <c r="BJ42" s="334"/>
      <c r="BK42" s="335"/>
      <c r="BL42" s="558"/>
      <c r="BM42" s="332">
        <f t="shared" si="10"/>
        <v>3</v>
      </c>
      <c r="BN42" s="557"/>
      <c r="BO42" s="333"/>
      <c r="BP42" s="334"/>
      <c r="BQ42" s="335"/>
      <c r="BR42" s="558"/>
      <c r="BS42" s="332">
        <f t="shared" si="11"/>
        <v>3</v>
      </c>
      <c r="BT42" s="557"/>
      <c r="BU42" s="333"/>
      <c r="BV42" s="334"/>
      <c r="BW42" s="335"/>
      <c r="BX42" s="558"/>
      <c r="BY42" s="362"/>
      <c r="BZ42" s="363"/>
    </row>
    <row r="43" spans="1:78" s="120" customFormat="1" ht="7.5" customHeight="1">
      <c r="A43" s="933"/>
      <c r="B43" s="934"/>
      <c r="C43" s="2571"/>
      <c r="D43" s="2572"/>
      <c r="E43" s="2896"/>
      <c r="F43" s="2574"/>
      <c r="G43" s="2571"/>
      <c r="H43" s="2572"/>
      <c r="I43" s="328"/>
      <c r="J43" s="329"/>
      <c r="K43" s="329"/>
      <c r="L43" s="329"/>
      <c r="M43" s="330"/>
      <c r="N43" s="935"/>
      <c r="O43" s="931"/>
      <c r="P43" s="2910">
        <f>($P$54-$P$34)/20*9+$P$34</f>
        <v>4759.7</v>
      </c>
      <c r="Q43" s="2911"/>
      <c r="R43" s="2911"/>
      <c r="S43" s="2911"/>
      <c r="T43" s="2912"/>
      <c r="U43" s="336">
        <v>1</v>
      </c>
      <c r="V43" s="557"/>
      <c r="W43" s="332">
        <f>$I$2*$I$4</f>
        <v>15</v>
      </c>
      <c r="X43" s="557"/>
      <c r="Y43" s="333"/>
      <c r="Z43" s="334"/>
      <c r="AA43" s="335"/>
      <c r="AB43" s="558"/>
      <c r="AC43" s="332">
        <f>ROUND(W43/$I$5,0)</f>
        <v>8</v>
      </c>
      <c r="AD43" s="557"/>
      <c r="AE43" s="333"/>
      <c r="AF43" s="334"/>
      <c r="AG43" s="335"/>
      <c r="AH43" s="558"/>
      <c r="AI43" s="332">
        <f>ROUND(W43/$I$5,0)</f>
        <v>8</v>
      </c>
      <c r="AJ43" s="557"/>
      <c r="AK43" s="333"/>
      <c r="AL43" s="334"/>
      <c r="AM43" s="335"/>
      <c r="AN43" s="558"/>
      <c r="AO43" s="332">
        <f t="shared" si="6"/>
        <v>8</v>
      </c>
      <c r="AP43" s="557"/>
      <c r="AQ43" s="333"/>
      <c r="AR43" s="334"/>
      <c r="AS43" s="335"/>
      <c r="AT43" s="558"/>
      <c r="AU43" s="332">
        <f t="shared" si="7"/>
        <v>2</v>
      </c>
      <c r="AV43" s="557"/>
      <c r="AW43" s="333"/>
      <c r="AX43" s="334"/>
      <c r="AY43" s="335"/>
      <c r="AZ43" s="558"/>
      <c r="BA43" s="332">
        <f t="shared" si="8"/>
        <v>2</v>
      </c>
      <c r="BB43" s="557"/>
      <c r="BC43" s="333"/>
      <c r="BD43" s="334"/>
      <c r="BE43" s="335"/>
      <c r="BF43" s="558"/>
      <c r="BG43" s="332">
        <f t="shared" si="9"/>
        <v>2</v>
      </c>
      <c r="BH43" s="557"/>
      <c r="BI43" s="333"/>
      <c r="BJ43" s="334"/>
      <c r="BK43" s="335"/>
      <c r="BL43" s="558"/>
      <c r="BM43" s="332">
        <f t="shared" si="10"/>
        <v>1</v>
      </c>
      <c r="BN43" s="557"/>
      <c r="BO43" s="333"/>
      <c r="BP43" s="334"/>
      <c r="BQ43" s="335"/>
      <c r="BR43" s="558"/>
      <c r="BS43" s="332">
        <f t="shared" si="11"/>
        <v>1</v>
      </c>
      <c r="BT43" s="557"/>
      <c r="BU43" s="333"/>
      <c r="BV43" s="334"/>
      <c r="BW43" s="335"/>
      <c r="BX43" s="558"/>
      <c r="BY43" s="362"/>
      <c r="BZ43" s="363"/>
    </row>
    <row r="44" spans="1:78" s="120" customFormat="1" ht="7.5" customHeight="1">
      <c r="A44" s="933"/>
      <c r="B44" s="934"/>
      <c r="C44" s="2571"/>
      <c r="D44" s="2572"/>
      <c r="E44" s="2896"/>
      <c r="F44" s="2574"/>
      <c r="G44" s="2571"/>
      <c r="H44" s="2572"/>
      <c r="I44" s="328"/>
      <c r="J44" s="329"/>
      <c r="K44" s="329"/>
      <c r="L44" s="329"/>
      <c r="M44" s="330"/>
      <c r="N44" s="935"/>
      <c r="O44" s="931"/>
      <c r="P44" s="2910">
        <f>($P$54-$P$34)/20*10+$P$34</f>
        <v>4833</v>
      </c>
      <c r="Q44" s="2911"/>
      <c r="R44" s="2911"/>
      <c r="S44" s="2911"/>
      <c r="T44" s="2912"/>
      <c r="U44" s="336">
        <v>3</v>
      </c>
      <c r="V44" s="557"/>
      <c r="W44" s="332">
        <f>($I$2+$K$2)*$I$4</f>
        <v>45</v>
      </c>
      <c r="X44" s="557"/>
      <c r="Y44" s="333"/>
      <c r="Z44" s="334"/>
      <c r="AA44" s="335"/>
      <c r="AB44" s="558"/>
      <c r="AC44" s="332">
        <f>ROUND((W44/U44)/$I$5,0)*U44</f>
        <v>24</v>
      </c>
      <c r="AD44" s="557"/>
      <c r="AE44" s="333"/>
      <c r="AF44" s="334"/>
      <c r="AG44" s="335"/>
      <c r="AH44" s="558"/>
      <c r="AI44" s="332">
        <f>ROUND((W44/U44)/$I$5,0)*U44</f>
        <v>24</v>
      </c>
      <c r="AJ44" s="557"/>
      <c r="AK44" s="333"/>
      <c r="AL44" s="334"/>
      <c r="AM44" s="335"/>
      <c r="AN44" s="558"/>
      <c r="AO44" s="332">
        <f t="shared" si="6"/>
        <v>8</v>
      </c>
      <c r="AP44" s="557"/>
      <c r="AQ44" s="333"/>
      <c r="AR44" s="334"/>
      <c r="AS44" s="335"/>
      <c r="AT44" s="558"/>
      <c r="AU44" s="332">
        <f t="shared" si="7"/>
        <v>6</v>
      </c>
      <c r="AV44" s="557"/>
      <c r="AW44" s="333"/>
      <c r="AX44" s="334"/>
      <c r="AY44" s="335"/>
      <c r="AZ44" s="558"/>
      <c r="BA44" s="332">
        <f t="shared" si="8"/>
        <v>6</v>
      </c>
      <c r="BB44" s="557"/>
      <c r="BC44" s="333"/>
      <c r="BD44" s="334"/>
      <c r="BE44" s="335"/>
      <c r="BF44" s="558"/>
      <c r="BG44" s="332">
        <f t="shared" si="9"/>
        <v>6</v>
      </c>
      <c r="BH44" s="557"/>
      <c r="BI44" s="333"/>
      <c r="BJ44" s="334"/>
      <c r="BK44" s="335"/>
      <c r="BL44" s="558"/>
      <c r="BM44" s="332">
        <f t="shared" si="10"/>
        <v>3</v>
      </c>
      <c r="BN44" s="557"/>
      <c r="BO44" s="333"/>
      <c r="BP44" s="334"/>
      <c r="BQ44" s="335"/>
      <c r="BR44" s="558"/>
      <c r="BS44" s="332">
        <f t="shared" si="11"/>
        <v>3</v>
      </c>
      <c r="BT44" s="557"/>
      <c r="BU44" s="333"/>
      <c r="BV44" s="334"/>
      <c r="BW44" s="335"/>
      <c r="BX44" s="558"/>
      <c r="BY44" s="362"/>
      <c r="BZ44" s="363"/>
    </row>
    <row r="45" spans="1:78" s="120" customFormat="1" ht="7.5" customHeight="1">
      <c r="A45" s="933"/>
      <c r="B45" s="934"/>
      <c r="C45" s="2571"/>
      <c r="D45" s="2572"/>
      <c r="E45" s="2896"/>
      <c r="F45" s="2574"/>
      <c r="G45" s="2571"/>
      <c r="H45" s="2572"/>
      <c r="I45" s="328"/>
      <c r="J45" s="329"/>
      <c r="K45" s="329"/>
      <c r="L45" s="329"/>
      <c r="M45" s="330"/>
      <c r="N45" s="935"/>
      <c r="O45" s="931"/>
      <c r="P45" s="2910">
        <f>($P$54-$P$34)/20*11+$P$34</f>
        <v>4906.3</v>
      </c>
      <c r="Q45" s="2911"/>
      <c r="R45" s="2911"/>
      <c r="S45" s="2911"/>
      <c r="T45" s="2912"/>
      <c r="U45" s="336">
        <v>1</v>
      </c>
      <c r="V45" s="557"/>
      <c r="W45" s="332">
        <f>$I$2*$I$4</f>
        <v>15</v>
      </c>
      <c r="X45" s="557"/>
      <c r="Y45" s="333"/>
      <c r="Z45" s="334"/>
      <c r="AA45" s="335"/>
      <c r="AB45" s="558"/>
      <c r="AC45" s="332">
        <f>ROUND(W45/$I$5,0)</f>
        <v>8</v>
      </c>
      <c r="AD45" s="557"/>
      <c r="AE45" s="333"/>
      <c r="AF45" s="334"/>
      <c r="AG45" s="335"/>
      <c r="AH45" s="558"/>
      <c r="AI45" s="332">
        <f>ROUND(W45/$I$5,0)</f>
        <v>8</v>
      </c>
      <c r="AJ45" s="557"/>
      <c r="AK45" s="333"/>
      <c r="AL45" s="334"/>
      <c r="AM45" s="335"/>
      <c r="AN45" s="558"/>
      <c r="AO45" s="332">
        <f t="shared" si="6"/>
        <v>8</v>
      </c>
      <c r="AP45" s="557"/>
      <c r="AQ45" s="333"/>
      <c r="AR45" s="334"/>
      <c r="AS45" s="335"/>
      <c r="AT45" s="558"/>
      <c r="AU45" s="332">
        <f t="shared" si="7"/>
        <v>2</v>
      </c>
      <c r="AV45" s="557"/>
      <c r="AW45" s="333"/>
      <c r="AX45" s="334"/>
      <c r="AY45" s="335"/>
      <c r="AZ45" s="558"/>
      <c r="BA45" s="332">
        <f t="shared" si="8"/>
        <v>2</v>
      </c>
      <c r="BB45" s="557"/>
      <c r="BC45" s="333"/>
      <c r="BD45" s="334"/>
      <c r="BE45" s="335"/>
      <c r="BF45" s="558"/>
      <c r="BG45" s="332">
        <f t="shared" si="9"/>
        <v>2</v>
      </c>
      <c r="BH45" s="557"/>
      <c r="BI45" s="333"/>
      <c r="BJ45" s="334"/>
      <c r="BK45" s="335"/>
      <c r="BL45" s="558"/>
      <c r="BM45" s="332">
        <f t="shared" si="10"/>
        <v>1</v>
      </c>
      <c r="BN45" s="557"/>
      <c r="BO45" s="333"/>
      <c r="BP45" s="334"/>
      <c r="BQ45" s="335"/>
      <c r="BR45" s="558"/>
      <c r="BS45" s="332">
        <f t="shared" si="11"/>
        <v>1</v>
      </c>
      <c r="BT45" s="557"/>
      <c r="BU45" s="333"/>
      <c r="BV45" s="334"/>
      <c r="BW45" s="335"/>
      <c r="BX45" s="558"/>
      <c r="BY45" s="362"/>
      <c r="BZ45" s="363"/>
    </row>
    <row r="46" spans="1:78" s="120" customFormat="1" ht="7.5" customHeight="1">
      <c r="A46" s="933"/>
      <c r="B46" s="934"/>
      <c r="C46" s="2571"/>
      <c r="D46" s="2572"/>
      <c r="E46" s="2896"/>
      <c r="F46" s="2574"/>
      <c r="G46" s="2571"/>
      <c r="H46" s="2572"/>
      <c r="I46" s="328"/>
      <c r="J46" s="329"/>
      <c r="K46" s="329"/>
      <c r="L46" s="329"/>
      <c r="M46" s="330"/>
      <c r="N46" s="935"/>
      <c r="O46" s="931"/>
      <c r="P46" s="2910">
        <f>($P$54-$P$34)/20*12+$P$34</f>
        <v>4979.6000000000004</v>
      </c>
      <c r="Q46" s="2911"/>
      <c r="R46" s="2911"/>
      <c r="S46" s="2911"/>
      <c r="T46" s="2912"/>
      <c r="U46" s="336">
        <v>3</v>
      </c>
      <c r="V46" s="557"/>
      <c r="W46" s="332">
        <f>($I$2+$K$2)*$I$4</f>
        <v>45</v>
      </c>
      <c r="X46" s="557"/>
      <c r="Y46" s="333"/>
      <c r="Z46" s="334"/>
      <c r="AA46" s="335"/>
      <c r="AB46" s="558"/>
      <c r="AC46" s="332">
        <f>ROUND((W46/U46)/$I$5,0)*U46</f>
        <v>24</v>
      </c>
      <c r="AD46" s="557"/>
      <c r="AE46" s="333"/>
      <c r="AF46" s="334"/>
      <c r="AG46" s="335"/>
      <c r="AH46" s="558"/>
      <c r="AI46" s="332">
        <f>ROUND((W46/U46)/$I$5,0)*U46</f>
        <v>24</v>
      </c>
      <c r="AJ46" s="557"/>
      <c r="AK46" s="333"/>
      <c r="AL46" s="334"/>
      <c r="AM46" s="335"/>
      <c r="AN46" s="558"/>
      <c r="AO46" s="332">
        <f t="shared" si="6"/>
        <v>8</v>
      </c>
      <c r="AP46" s="557"/>
      <c r="AQ46" s="333"/>
      <c r="AR46" s="334"/>
      <c r="AS46" s="335"/>
      <c r="AT46" s="558"/>
      <c r="AU46" s="332">
        <f t="shared" si="7"/>
        <v>6</v>
      </c>
      <c r="AV46" s="557"/>
      <c r="AW46" s="333"/>
      <c r="AX46" s="334"/>
      <c r="AY46" s="335"/>
      <c r="AZ46" s="558"/>
      <c r="BA46" s="332">
        <f t="shared" si="8"/>
        <v>6</v>
      </c>
      <c r="BB46" s="557"/>
      <c r="BC46" s="333"/>
      <c r="BD46" s="334"/>
      <c r="BE46" s="335"/>
      <c r="BF46" s="558"/>
      <c r="BG46" s="332">
        <f t="shared" si="9"/>
        <v>6</v>
      </c>
      <c r="BH46" s="557"/>
      <c r="BI46" s="333"/>
      <c r="BJ46" s="334"/>
      <c r="BK46" s="335"/>
      <c r="BL46" s="558"/>
      <c r="BM46" s="332">
        <f t="shared" si="10"/>
        <v>3</v>
      </c>
      <c r="BN46" s="557"/>
      <c r="BO46" s="333"/>
      <c r="BP46" s="334"/>
      <c r="BQ46" s="335"/>
      <c r="BR46" s="558"/>
      <c r="BS46" s="332">
        <f t="shared" si="11"/>
        <v>3</v>
      </c>
      <c r="BT46" s="557"/>
      <c r="BU46" s="333"/>
      <c r="BV46" s="334"/>
      <c r="BW46" s="335"/>
      <c r="BX46" s="558"/>
      <c r="BY46" s="362"/>
      <c r="BZ46" s="363"/>
    </row>
    <row r="47" spans="1:78" s="120" customFormat="1" ht="7.5" customHeight="1">
      <c r="A47" s="933"/>
      <c r="B47" s="934"/>
      <c r="C47" s="2571"/>
      <c r="D47" s="2572"/>
      <c r="E47" s="2896"/>
      <c r="F47" s="2574"/>
      <c r="G47" s="2571"/>
      <c r="H47" s="2572"/>
      <c r="I47" s="328"/>
      <c r="J47" s="329"/>
      <c r="K47" s="329"/>
      <c r="L47" s="329"/>
      <c r="M47" s="330"/>
      <c r="N47" s="935"/>
      <c r="O47" s="931"/>
      <c r="P47" s="2910">
        <f>($P$54-$P$34)/20*13+$P$34</f>
        <v>5052.8999999999996</v>
      </c>
      <c r="Q47" s="2911"/>
      <c r="R47" s="2911"/>
      <c r="S47" s="2911"/>
      <c r="T47" s="2912"/>
      <c r="U47" s="336">
        <v>1</v>
      </c>
      <c r="V47" s="557"/>
      <c r="W47" s="332">
        <f>$I$2*$I$4</f>
        <v>15</v>
      </c>
      <c r="X47" s="557"/>
      <c r="Y47" s="333"/>
      <c r="Z47" s="334"/>
      <c r="AA47" s="335"/>
      <c r="AB47" s="558"/>
      <c r="AC47" s="332">
        <f>ROUND(W47/$I$5,0)</f>
        <v>8</v>
      </c>
      <c r="AD47" s="557"/>
      <c r="AE47" s="333"/>
      <c r="AF47" s="334"/>
      <c r="AG47" s="335"/>
      <c r="AH47" s="558"/>
      <c r="AI47" s="332">
        <f>ROUND(W47/$I$5,0)</f>
        <v>8</v>
      </c>
      <c r="AJ47" s="557"/>
      <c r="AK47" s="333"/>
      <c r="AL47" s="334"/>
      <c r="AM47" s="335"/>
      <c r="AN47" s="558"/>
      <c r="AO47" s="332">
        <f t="shared" si="6"/>
        <v>8</v>
      </c>
      <c r="AP47" s="557"/>
      <c r="AQ47" s="333"/>
      <c r="AR47" s="334"/>
      <c r="AS47" s="335"/>
      <c r="AT47" s="558"/>
      <c r="AU47" s="332">
        <f t="shared" si="7"/>
        <v>2</v>
      </c>
      <c r="AV47" s="557"/>
      <c r="AW47" s="333"/>
      <c r="AX47" s="334"/>
      <c r="AY47" s="335"/>
      <c r="AZ47" s="558"/>
      <c r="BA47" s="332">
        <f t="shared" si="8"/>
        <v>2</v>
      </c>
      <c r="BB47" s="557"/>
      <c r="BC47" s="333"/>
      <c r="BD47" s="334"/>
      <c r="BE47" s="335"/>
      <c r="BF47" s="558"/>
      <c r="BG47" s="332">
        <f t="shared" si="9"/>
        <v>2</v>
      </c>
      <c r="BH47" s="557"/>
      <c r="BI47" s="333"/>
      <c r="BJ47" s="334"/>
      <c r="BK47" s="335"/>
      <c r="BL47" s="558"/>
      <c r="BM47" s="332">
        <f t="shared" si="10"/>
        <v>1</v>
      </c>
      <c r="BN47" s="557"/>
      <c r="BO47" s="333"/>
      <c r="BP47" s="334"/>
      <c r="BQ47" s="335"/>
      <c r="BR47" s="558"/>
      <c r="BS47" s="332">
        <f t="shared" si="11"/>
        <v>1</v>
      </c>
      <c r="BT47" s="557"/>
      <c r="BU47" s="333"/>
      <c r="BV47" s="334"/>
      <c r="BW47" s="335"/>
      <c r="BX47" s="558"/>
      <c r="BY47" s="362"/>
      <c r="BZ47" s="363"/>
    </row>
    <row r="48" spans="1:78" s="120" customFormat="1" ht="7.5" customHeight="1">
      <c r="A48" s="933"/>
      <c r="B48" s="934"/>
      <c r="C48" s="2571"/>
      <c r="D48" s="2572"/>
      <c r="E48" s="2896"/>
      <c r="F48" s="2574"/>
      <c r="G48" s="2571"/>
      <c r="H48" s="2572"/>
      <c r="I48" s="328"/>
      <c r="J48" s="329"/>
      <c r="K48" s="329"/>
      <c r="L48" s="329"/>
      <c r="M48" s="330"/>
      <c r="N48" s="935"/>
      <c r="O48" s="931"/>
      <c r="P48" s="2910">
        <f>($P$54-$P$34)/20*14+$P$34</f>
        <v>5126.2</v>
      </c>
      <c r="Q48" s="2911"/>
      <c r="R48" s="2911"/>
      <c r="S48" s="2911"/>
      <c r="T48" s="2912"/>
      <c r="U48" s="336">
        <v>3</v>
      </c>
      <c r="V48" s="557"/>
      <c r="W48" s="332">
        <f>($I$2+$K$2)*$I$4</f>
        <v>45</v>
      </c>
      <c r="X48" s="557"/>
      <c r="Y48" s="333"/>
      <c r="Z48" s="334"/>
      <c r="AA48" s="335"/>
      <c r="AB48" s="558"/>
      <c r="AC48" s="332">
        <f>ROUND((W48/U48)/$I$5,0)*U48</f>
        <v>24</v>
      </c>
      <c r="AD48" s="557"/>
      <c r="AE48" s="333"/>
      <c r="AF48" s="334"/>
      <c r="AG48" s="335"/>
      <c r="AH48" s="558"/>
      <c r="AI48" s="332">
        <f>ROUND((W48/U48)/$I$5,0)*U48</f>
        <v>24</v>
      </c>
      <c r="AJ48" s="557"/>
      <c r="AK48" s="333"/>
      <c r="AL48" s="334"/>
      <c r="AM48" s="335"/>
      <c r="AN48" s="558"/>
      <c r="AO48" s="332">
        <f t="shared" si="6"/>
        <v>8</v>
      </c>
      <c r="AP48" s="557"/>
      <c r="AQ48" s="333"/>
      <c r="AR48" s="334"/>
      <c r="AS48" s="335"/>
      <c r="AT48" s="558"/>
      <c r="AU48" s="332">
        <f t="shared" si="7"/>
        <v>6</v>
      </c>
      <c r="AV48" s="557"/>
      <c r="AW48" s="333"/>
      <c r="AX48" s="334"/>
      <c r="AY48" s="335"/>
      <c r="AZ48" s="558"/>
      <c r="BA48" s="332">
        <f t="shared" si="8"/>
        <v>6</v>
      </c>
      <c r="BB48" s="557"/>
      <c r="BC48" s="333"/>
      <c r="BD48" s="334"/>
      <c r="BE48" s="335"/>
      <c r="BF48" s="558"/>
      <c r="BG48" s="332">
        <f t="shared" si="9"/>
        <v>6</v>
      </c>
      <c r="BH48" s="557"/>
      <c r="BI48" s="333"/>
      <c r="BJ48" s="334"/>
      <c r="BK48" s="335"/>
      <c r="BL48" s="558"/>
      <c r="BM48" s="332">
        <f t="shared" si="10"/>
        <v>3</v>
      </c>
      <c r="BN48" s="557"/>
      <c r="BO48" s="333"/>
      <c r="BP48" s="334"/>
      <c r="BQ48" s="335"/>
      <c r="BR48" s="558"/>
      <c r="BS48" s="332">
        <f t="shared" si="11"/>
        <v>3</v>
      </c>
      <c r="BT48" s="557"/>
      <c r="BU48" s="333"/>
      <c r="BV48" s="334"/>
      <c r="BW48" s="335"/>
      <c r="BX48" s="558"/>
      <c r="BY48" s="362"/>
      <c r="BZ48" s="363"/>
    </row>
    <row r="49" spans="1:78" s="120" customFormat="1" ht="7.5" customHeight="1">
      <c r="A49" s="933"/>
      <c r="B49" s="934"/>
      <c r="C49" s="2571"/>
      <c r="D49" s="2572"/>
      <c r="E49" s="2896"/>
      <c r="F49" s="2574"/>
      <c r="G49" s="2571"/>
      <c r="H49" s="2572"/>
      <c r="I49" s="328"/>
      <c r="J49" s="329"/>
      <c r="K49" s="329"/>
      <c r="L49" s="329"/>
      <c r="M49" s="330"/>
      <c r="N49" s="935"/>
      <c r="O49" s="931"/>
      <c r="P49" s="2910">
        <f>($P$54-$P$34)/20*15+$P$34</f>
        <v>5199.5</v>
      </c>
      <c r="Q49" s="2911"/>
      <c r="R49" s="2911"/>
      <c r="S49" s="2911"/>
      <c r="T49" s="2912"/>
      <c r="U49" s="336">
        <v>1</v>
      </c>
      <c r="V49" s="557"/>
      <c r="W49" s="332">
        <f>$I$2*$I$4</f>
        <v>15</v>
      </c>
      <c r="X49" s="557"/>
      <c r="Y49" s="333"/>
      <c r="Z49" s="334"/>
      <c r="AA49" s="335"/>
      <c r="AB49" s="558"/>
      <c r="AC49" s="332">
        <f>ROUND(W49/$I$5,0)</f>
        <v>8</v>
      </c>
      <c r="AD49" s="557"/>
      <c r="AE49" s="333"/>
      <c r="AF49" s="334"/>
      <c r="AG49" s="335"/>
      <c r="AH49" s="558"/>
      <c r="AI49" s="332">
        <f>ROUND(W49/$I$5,0)</f>
        <v>8</v>
      </c>
      <c r="AJ49" s="557"/>
      <c r="AK49" s="333"/>
      <c r="AL49" s="334"/>
      <c r="AM49" s="335"/>
      <c r="AN49" s="558"/>
      <c r="AO49" s="332">
        <f t="shared" si="6"/>
        <v>8</v>
      </c>
      <c r="AP49" s="557"/>
      <c r="AQ49" s="333"/>
      <c r="AR49" s="334"/>
      <c r="AS49" s="335"/>
      <c r="AT49" s="558"/>
      <c r="AU49" s="332">
        <f t="shared" si="7"/>
        <v>2</v>
      </c>
      <c r="AV49" s="557"/>
      <c r="AW49" s="333"/>
      <c r="AX49" s="334"/>
      <c r="AY49" s="335"/>
      <c r="AZ49" s="558"/>
      <c r="BA49" s="332">
        <f t="shared" si="8"/>
        <v>2</v>
      </c>
      <c r="BB49" s="557"/>
      <c r="BC49" s="333"/>
      <c r="BD49" s="334"/>
      <c r="BE49" s="335"/>
      <c r="BF49" s="558"/>
      <c r="BG49" s="332">
        <f t="shared" si="9"/>
        <v>2</v>
      </c>
      <c r="BH49" s="557"/>
      <c r="BI49" s="333"/>
      <c r="BJ49" s="334"/>
      <c r="BK49" s="335"/>
      <c r="BL49" s="558"/>
      <c r="BM49" s="332">
        <f t="shared" si="10"/>
        <v>1</v>
      </c>
      <c r="BN49" s="557"/>
      <c r="BO49" s="333"/>
      <c r="BP49" s="334"/>
      <c r="BQ49" s="335"/>
      <c r="BR49" s="558"/>
      <c r="BS49" s="332">
        <f t="shared" si="11"/>
        <v>1</v>
      </c>
      <c r="BT49" s="557"/>
      <c r="BU49" s="333"/>
      <c r="BV49" s="334"/>
      <c r="BW49" s="335"/>
      <c r="BX49" s="558"/>
      <c r="BY49" s="362"/>
      <c r="BZ49" s="363"/>
    </row>
    <row r="50" spans="1:78" s="120" customFormat="1" ht="7.5" customHeight="1">
      <c r="A50" s="933"/>
      <c r="B50" s="934"/>
      <c r="C50" s="2571"/>
      <c r="D50" s="2572"/>
      <c r="E50" s="2896"/>
      <c r="F50" s="2574"/>
      <c r="G50" s="2571"/>
      <c r="H50" s="2572"/>
      <c r="I50" s="328"/>
      <c r="J50" s="329"/>
      <c r="K50" s="329"/>
      <c r="L50" s="329"/>
      <c r="M50" s="330"/>
      <c r="N50" s="935"/>
      <c r="O50" s="931"/>
      <c r="P50" s="2910">
        <f>($P$54-$P$34)/20*16+$P$34</f>
        <v>5272.8</v>
      </c>
      <c r="Q50" s="2911"/>
      <c r="R50" s="2911"/>
      <c r="S50" s="2911"/>
      <c r="T50" s="2912"/>
      <c r="U50" s="336">
        <v>3</v>
      </c>
      <c r="V50" s="557"/>
      <c r="W50" s="332">
        <f>($I$2+$K$2)*$I$4</f>
        <v>45</v>
      </c>
      <c r="X50" s="557"/>
      <c r="Y50" s="333"/>
      <c r="Z50" s="334"/>
      <c r="AA50" s="335"/>
      <c r="AB50" s="558"/>
      <c r="AC50" s="332">
        <f>ROUND((W50/U50)/$I$5,0)*U50</f>
        <v>24</v>
      </c>
      <c r="AD50" s="557"/>
      <c r="AE50" s="333"/>
      <c r="AF50" s="334"/>
      <c r="AG50" s="335"/>
      <c r="AH50" s="558"/>
      <c r="AI50" s="332">
        <f>ROUND((W50/U50)/$I$5,0)*U50</f>
        <v>24</v>
      </c>
      <c r="AJ50" s="557"/>
      <c r="AK50" s="333"/>
      <c r="AL50" s="334"/>
      <c r="AM50" s="335"/>
      <c r="AN50" s="558"/>
      <c r="AO50" s="332">
        <f t="shared" si="6"/>
        <v>8</v>
      </c>
      <c r="AP50" s="557"/>
      <c r="AQ50" s="333"/>
      <c r="AR50" s="334"/>
      <c r="AS50" s="335"/>
      <c r="AT50" s="558"/>
      <c r="AU50" s="332">
        <f t="shared" si="7"/>
        <v>6</v>
      </c>
      <c r="AV50" s="557"/>
      <c r="AW50" s="333"/>
      <c r="AX50" s="334"/>
      <c r="AY50" s="335"/>
      <c r="AZ50" s="558"/>
      <c r="BA50" s="332">
        <f t="shared" si="8"/>
        <v>6</v>
      </c>
      <c r="BB50" s="557"/>
      <c r="BC50" s="333"/>
      <c r="BD50" s="334"/>
      <c r="BE50" s="335"/>
      <c r="BF50" s="558"/>
      <c r="BG50" s="332">
        <f t="shared" si="9"/>
        <v>6</v>
      </c>
      <c r="BH50" s="557"/>
      <c r="BI50" s="333"/>
      <c r="BJ50" s="334"/>
      <c r="BK50" s="335"/>
      <c r="BL50" s="558"/>
      <c r="BM50" s="332">
        <f t="shared" si="10"/>
        <v>3</v>
      </c>
      <c r="BN50" s="557"/>
      <c r="BO50" s="333"/>
      <c r="BP50" s="334"/>
      <c r="BQ50" s="335"/>
      <c r="BR50" s="558"/>
      <c r="BS50" s="332">
        <f t="shared" si="11"/>
        <v>3</v>
      </c>
      <c r="BT50" s="557"/>
      <c r="BU50" s="333"/>
      <c r="BV50" s="334"/>
      <c r="BW50" s="335"/>
      <c r="BX50" s="558"/>
      <c r="BY50" s="362"/>
      <c r="BZ50" s="363"/>
    </row>
    <row r="51" spans="1:78" s="120" customFormat="1" ht="7.5" customHeight="1">
      <c r="A51" s="933"/>
      <c r="B51" s="934"/>
      <c r="C51" s="2571"/>
      <c r="D51" s="2572"/>
      <c r="E51" s="2896"/>
      <c r="F51" s="2574"/>
      <c r="G51" s="2571"/>
      <c r="H51" s="2572"/>
      <c r="I51" s="328"/>
      <c r="J51" s="329"/>
      <c r="K51" s="329"/>
      <c r="L51" s="329"/>
      <c r="M51" s="330"/>
      <c r="N51" s="935"/>
      <c r="O51" s="931"/>
      <c r="P51" s="2910">
        <f>($P$54-$P$34)/20*17+$P$34</f>
        <v>5346.1</v>
      </c>
      <c r="Q51" s="2911"/>
      <c r="R51" s="2911"/>
      <c r="S51" s="2911"/>
      <c r="T51" s="2912"/>
      <c r="U51" s="336">
        <v>1</v>
      </c>
      <c r="V51" s="557"/>
      <c r="W51" s="332">
        <f>$I$2*$I$4</f>
        <v>15</v>
      </c>
      <c r="X51" s="557"/>
      <c r="Y51" s="333"/>
      <c r="Z51" s="334"/>
      <c r="AA51" s="335"/>
      <c r="AB51" s="558"/>
      <c r="AC51" s="332">
        <f>ROUND(W51/$I$5,0)</f>
        <v>8</v>
      </c>
      <c r="AD51" s="557"/>
      <c r="AE51" s="333"/>
      <c r="AF51" s="334"/>
      <c r="AG51" s="335"/>
      <c r="AH51" s="558"/>
      <c r="AI51" s="332">
        <f>ROUND(W51/$I$5,0)</f>
        <v>8</v>
      </c>
      <c r="AJ51" s="557"/>
      <c r="AK51" s="333"/>
      <c r="AL51" s="334"/>
      <c r="AM51" s="335"/>
      <c r="AN51" s="558"/>
      <c r="AO51" s="332">
        <f t="shared" si="6"/>
        <v>8</v>
      </c>
      <c r="AP51" s="557"/>
      <c r="AQ51" s="333"/>
      <c r="AR51" s="334"/>
      <c r="AS51" s="335"/>
      <c r="AT51" s="558"/>
      <c r="AU51" s="332">
        <f t="shared" si="7"/>
        <v>2</v>
      </c>
      <c r="AV51" s="557"/>
      <c r="AW51" s="333"/>
      <c r="AX51" s="334"/>
      <c r="AY51" s="335"/>
      <c r="AZ51" s="558"/>
      <c r="BA51" s="332">
        <f t="shared" si="8"/>
        <v>2</v>
      </c>
      <c r="BB51" s="557"/>
      <c r="BC51" s="333"/>
      <c r="BD51" s="334"/>
      <c r="BE51" s="335"/>
      <c r="BF51" s="558"/>
      <c r="BG51" s="332">
        <f t="shared" si="9"/>
        <v>2</v>
      </c>
      <c r="BH51" s="557"/>
      <c r="BI51" s="333"/>
      <c r="BJ51" s="334"/>
      <c r="BK51" s="335"/>
      <c r="BL51" s="558"/>
      <c r="BM51" s="332">
        <f t="shared" si="10"/>
        <v>1</v>
      </c>
      <c r="BN51" s="557"/>
      <c r="BO51" s="333"/>
      <c r="BP51" s="334"/>
      <c r="BQ51" s="335"/>
      <c r="BR51" s="558"/>
      <c r="BS51" s="332">
        <f t="shared" si="11"/>
        <v>1</v>
      </c>
      <c r="BT51" s="557"/>
      <c r="BU51" s="333"/>
      <c r="BV51" s="334"/>
      <c r="BW51" s="335"/>
      <c r="BX51" s="558"/>
      <c r="BY51" s="362"/>
      <c r="BZ51" s="363"/>
    </row>
    <row r="52" spans="1:78" s="120" customFormat="1" ht="7.5" customHeight="1">
      <c r="A52" s="933"/>
      <c r="B52" s="934"/>
      <c r="C52" s="2571"/>
      <c r="D52" s="2572"/>
      <c r="E52" s="2896"/>
      <c r="F52" s="2574"/>
      <c r="G52" s="2571"/>
      <c r="H52" s="2572"/>
      <c r="I52" s="328"/>
      <c r="J52" s="329"/>
      <c r="K52" s="329"/>
      <c r="L52" s="329"/>
      <c r="M52" s="330"/>
      <c r="N52" s="935"/>
      <c r="O52" s="931"/>
      <c r="P52" s="2910">
        <f>($P$54-$P$34)/20*18+$P$34</f>
        <v>5419.4</v>
      </c>
      <c r="Q52" s="2911"/>
      <c r="R52" s="2911"/>
      <c r="S52" s="2911"/>
      <c r="T52" s="2912"/>
      <c r="U52" s="336">
        <v>3</v>
      </c>
      <c r="V52" s="557"/>
      <c r="W52" s="332">
        <f>($I$2+$K$2)*$I$4</f>
        <v>45</v>
      </c>
      <c r="X52" s="557"/>
      <c r="Y52" s="333"/>
      <c r="Z52" s="334"/>
      <c r="AA52" s="335"/>
      <c r="AB52" s="558"/>
      <c r="AC52" s="332">
        <f>ROUND((W52/U52)/$I$5,0)*U52</f>
        <v>24</v>
      </c>
      <c r="AD52" s="557"/>
      <c r="AE52" s="333"/>
      <c r="AF52" s="334"/>
      <c r="AG52" s="335"/>
      <c r="AH52" s="558"/>
      <c r="AI52" s="332">
        <f>ROUND((W52/U52)/$I$5,0)*U52</f>
        <v>24</v>
      </c>
      <c r="AJ52" s="557"/>
      <c r="AK52" s="333"/>
      <c r="AL52" s="334"/>
      <c r="AM52" s="335"/>
      <c r="AN52" s="558"/>
      <c r="AO52" s="332">
        <f t="shared" si="6"/>
        <v>8</v>
      </c>
      <c r="AP52" s="557"/>
      <c r="AQ52" s="333"/>
      <c r="AR52" s="334"/>
      <c r="AS52" s="335"/>
      <c r="AT52" s="558"/>
      <c r="AU52" s="332">
        <f t="shared" si="7"/>
        <v>6</v>
      </c>
      <c r="AV52" s="557"/>
      <c r="AW52" s="333"/>
      <c r="AX52" s="334"/>
      <c r="AY52" s="335"/>
      <c r="AZ52" s="558"/>
      <c r="BA52" s="332">
        <f t="shared" si="8"/>
        <v>6</v>
      </c>
      <c r="BB52" s="557"/>
      <c r="BC52" s="333"/>
      <c r="BD52" s="334"/>
      <c r="BE52" s="335"/>
      <c r="BF52" s="558"/>
      <c r="BG52" s="332">
        <f t="shared" si="9"/>
        <v>6</v>
      </c>
      <c r="BH52" s="557"/>
      <c r="BI52" s="333"/>
      <c r="BJ52" s="334"/>
      <c r="BK52" s="335"/>
      <c r="BL52" s="558"/>
      <c r="BM52" s="332">
        <f t="shared" si="10"/>
        <v>3</v>
      </c>
      <c r="BN52" s="557"/>
      <c r="BO52" s="333"/>
      <c r="BP52" s="334"/>
      <c r="BQ52" s="335"/>
      <c r="BR52" s="558"/>
      <c r="BS52" s="332">
        <f t="shared" si="11"/>
        <v>3</v>
      </c>
      <c r="BT52" s="557"/>
      <c r="BU52" s="333"/>
      <c r="BV52" s="334"/>
      <c r="BW52" s="335"/>
      <c r="BX52" s="558"/>
      <c r="BY52" s="362"/>
      <c r="BZ52" s="363"/>
    </row>
    <row r="53" spans="1:78" s="120" customFormat="1" ht="7.5" customHeight="1">
      <c r="A53" s="933"/>
      <c r="B53" s="934"/>
      <c r="C53" s="2571"/>
      <c r="D53" s="2572"/>
      <c r="E53" s="2896"/>
      <c r="F53" s="2574"/>
      <c r="G53" s="2571"/>
      <c r="H53" s="2572"/>
      <c r="I53" s="328"/>
      <c r="J53" s="329"/>
      <c r="K53" s="329"/>
      <c r="L53" s="329"/>
      <c r="M53" s="330"/>
      <c r="N53" s="935"/>
      <c r="O53" s="931"/>
      <c r="P53" s="2910">
        <f>($P$54-$P$34)/20*19+$P$34</f>
        <v>5492.7</v>
      </c>
      <c r="Q53" s="2911"/>
      <c r="R53" s="2911"/>
      <c r="S53" s="2911"/>
      <c r="T53" s="2912"/>
      <c r="U53" s="336">
        <v>1</v>
      </c>
      <c r="V53" s="557"/>
      <c r="W53" s="332">
        <f>$I$2*$I$4</f>
        <v>15</v>
      </c>
      <c r="X53" s="557"/>
      <c r="Y53" s="333"/>
      <c r="Z53" s="334"/>
      <c r="AA53" s="335"/>
      <c r="AB53" s="558"/>
      <c r="AC53" s="332">
        <f>ROUND(W53/$I$5,0)</f>
        <v>8</v>
      </c>
      <c r="AD53" s="557"/>
      <c r="AE53" s="333"/>
      <c r="AF53" s="334"/>
      <c r="AG53" s="335"/>
      <c r="AH53" s="558"/>
      <c r="AI53" s="332">
        <f>ROUND(W53/$I$5,0)</f>
        <v>8</v>
      </c>
      <c r="AJ53" s="557"/>
      <c r="AK53" s="333"/>
      <c r="AL53" s="334"/>
      <c r="AM53" s="335"/>
      <c r="AN53" s="558"/>
      <c r="AO53" s="332">
        <f t="shared" si="6"/>
        <v>8</v>
      </c>
      <c r="AP53" s="557"/>
      <c r="AQ53" s="333"/>
      <c r="AR53" s="334"/>
      <c r="AS53" s="335"/>
      <c r="AT53" s="558"/>
      <c r="AU53" s="332">
        <f t="shared" si="7"/>
        <v>2</v>
      </c>
      <c r="AV53" s="557"/>
      <c r="AW53" s="333"/>
      <c r="AX53" s="334"/>
      <c r="AY53" s="335"/>
      <c r="AZ53" s="558"/>
      <c r="BA53" s="332">
        <f t="shared" si="8"/>
        <v>2</v>
      </c>
      <c r="BB53" s="557"/>
      <c r="BC53" s="333"/>
      <c r="BD53" s="334"/>
      <c r="BE53" s="335"/>
      <c r="BF53" s="558"/>
      <c r="BG53" s="332">
        <f t="shared" si="9"/>
        <v>2</v>
      </c>
      <c r="BH53" s="557"/>
      <c r="BI53" s="333"/>
      <c r="BJ53" s="334"/>
      <c r="BK53" s="335"/>
      <c r="BL53" s="558"/>
      <c r="BM53" s="332">
        <f t="shared" si="10"/>
        <v>1</v>
      </c>
      <c r="BN53" s="557"/>
      <c r="BO53" s="333"/>
      <c r="BP53" s="334"/>
      <c r="BQ53" s="335"/>
      <c r="BR53" s="558"/>
      <c r="BS53" s="332">
        <f t="shared" si="11"/>
        <v>1</v>
      </c>
      <c r="BT53" s="557"/>
      <c r="BU53" s="333"/>
      <c r="BV53" s="334"/>
      <c r="BW53" s="335"/>
      <c r="BX53" s="558"/>
      <c r="BY53" s="362"/>
      <c r="BZ53" s="363"/>
    </row>
    <row r="54" spans="1:78" s="120" customFormat="1" ht="7.5" customHeight="1">
      <c r="A54" s="933"/>
      <c r="B54" s="934"/>
      <c r="C54" s="2571"/>
      <c r="D54" s="2572"/>
      <c r="E54" s="2896"/>
      <c r="F54" s="2574"/>
      <c r="G54" s="2571"/>
      <c r="H54" s="2572"/>
      <c r="I54" s="328"/>
      <c r="J54" s="329"/>
      <c r="K54" s="329"/>
      <c r="L54" s="329"/>
      <c r="M54" s="330"/>
      <c r="N54" s="935"/>
      <c r="O54" s="931"/>
      <c r="P54" s="2910">
        <f>P55</f>
        <v>5566</v>
      </c>
      <c r="Q54" s="2911"/>
      <c r="R54" s="2911"/>
      <c r="S54" s="2911"/>
      <c r="T54" s="2912"/>
      <c r="U54" s="336">
        <v>3</v>
      </c>
      <c r="V54" s="557"/>
      <c r="W54" s="332">
        <f>($I$2+$K$2)*$I$4</f>
        <v>45</v>
      </c>
      <c r="X54" s="557"/>
      <c r="Y54" s="333"/>
      <c r="Z54" s="334"/>
      <c r="AA54" s="335"/>
      <c r="AB54" s="558"/>
      <c r="AC54" s="332">
        <f>ROUND((W54/U54)/$I$5,0)*U54</f>
        <v>24</v>
      </c>
      <c r="AD54" s="557"/>
      <c r="AE54" s="333"/>
      <c r="AF54" s="334"/>
      <c r="AG54" s="335"/>
      <c r="AH54" s="558"/>
      <c r="AI54" s="332">
        <f>ROUND((W54/U54)/$I$5,0)*U54</f>
        <v>24</v>
      </c>
      <c r="AJ54" s="557"/>
      <c r="AK54" s="333"/>
      <c r="AL54" s="334"/>
      <c r="AM54" s="335"/>
      <c r="AN54" s="558"/>
      <c r="AO54" s="332">
        <f t="shared" si="6"/>
        <v>8</v>
      </c>
      <c r="AP54" s="557"/>
      <c r="AQ54" s="333"/>
      <c r="AR54" s="334"/>
      <c r="AS54" s="335"/>
      <c r="AT54" s="558"/>
      <c r="AU54" s="332">
        <f t="shared" si="7"/>
        <v>6</v>
      </c>
      <c r="AV54" s="557"/>
      <c r="AW54" s="333"/>
      <c r="AX54" s="334"/>
      <c r="AY54" s="335"/>
      <c r="AZ54" s="558"/>
      <c r="BA54" s="332">
        <f t="shared" si="8"/>
        <v>6</v>
      </c>
      <c r="BB54" s="557"/>
      <c r="BC54" s="333"/>
      <c r="BD54" s="334"/>
      <c r="BE54" s="335"/>
      <c r="BF54" s="558"/>
      <c r="BG54" s="332">
        <f t="shared" si="9"/>
        <v>6</v>
      </c>
      <c r="BH54" s="557"/>
      <c r="BI54" s="333"/>
      <c r="BJ54" s="334"/>
      <c r="BK54" s="335"/>
      <c r="BL54" s="558"/>
      <c r="BM54" s="332">
        <f t="shared" si="10"/>
        <v>3</v>
      </c>
      <c r="BN54" s="557"/>
      <c r="BO54" s="333"/>
      <c r="BP54" s="334"/>
      <c r="BQ54" s="335"/>
      <c r="BR54" s="558"/>
      <c r="BS54" s="332">
        <f t="shared" si="11"/>
        <v>3</v>
      </c>
      <c r="BT54" s="557"/>
      <c r="BU54" s="333"/>
      <c r="BV54" s="334"/>
      <c r="BW54" s="335"/>
      <c r="BX54" s="558"/>
      <c r="BY54" s="362"/>
      <c r="BZ54" s="363"/>
    </row>
    <row r="55" spans="1:78" s="120" customFormat="1" ht="7.5" customHeight="1">
      <c r="A55" s="933"/>
      <c r="B55" s="934"/>
      <c r="C55" s="2571"/>
      <c r="D55" s="2572"/>
      <c r="E55" s="2896"/>
      <c r="F55" s="2574"/>
      <c r="G55" s="2571"/>
      <c r="H55" s="2572"/>
      <c r="I55" s="328"/>
      <c r="J55" s="329"/>
      <c r="K55" s="329"/>
      <c r="L55" s="329"/>
      <c r="M55" s="330"/>
      <c r="N55" s="935"/>
      <c r="O55" s="931"/>
      <c r="P55" s="352">
        <v>5566</v>
      </c>
      <c r="Q55" s="557"/>
      <c r="R55" s="557" t="s">
        <v>369</v>
      </c>
      <c r="S55" s="331">
        <v>5680</v>
      </c>
      <c r="T55" s="558"/>
      <c r="U55" s="2910"/>
      <c r="V55" s="2912"/>
      <c r="W55" s="332"/>
      <c r="X55" s="557"/>
      <c r="Y55" s="333"/>
      <c r="Z55" s="334"/>
      <c r="AA55" s="335"/>
      <c r="AB55" s="558"/>
      <c r="AC55" s="332"/>
      <c r="AD55" s="557"/>
      <c r="AE55" s="333"/>
      <c r="AF55" s="334"/>
      <c r="AG55" s="335"/>
      <c r="AH55" s="558"/>
      <c r="AI55" s="332"/>
      <c r="AJ55" s="557"/>
      <c r="AK55" s="333"/>
      <c r="AL55" s="334"/>
      <c r="AM55" s="335"/>
      <c r="AN55" s="558"/>
      <c r="AO55" s="332"/>
      <c r="AP55" s="557"/>
      <c r="AQ55" s="333"/>
      <c r="AR55" s="334"/>
      <c r="AS55" s="335"/>
      <c r="AT55" s="558"/>
      <c r="AU55" s="332"/>
      <c r="AV55" s="557"/>
      <c r="AW55" s="333"/>
      <c r="AX55" s="334"/>
      <c r="AY55" s="335"/>
      <c r="AZ55" s="558"/>
      <c r="BA55" s="332"/>
      <c r="BB55" s="557"/>
      <c r="BC55" s="333"/>
      <c r="BD55" s="334"/>
      <c r="BE55" s="335"/>
      <c r="BF55" s="558"/>
      <c r="BG55" s="332"/>
      <c r="BH55" s="557"/>
      <c r="BI55" s="333"/>
      <c r="BJ55" s="334"/>
      <c r="BK55" s="335"/>
      <c r="BL55" s="558"/>
      <c r="BM55" s="332"/>
      <c r="BN55" s="557"/>
      <c r="BO55" s="333"/>
      <c r="BP55" s="334"/>
      <c r="BQ55" s="335"/>
      <c r="BR55" s="558"/>
      <c r="BS55" s="332"/>
      <c r="BT55" s="557"/>
      <c r="BU55" s="333"/>
      <c r="BV55" s="334"/>
      <c r="BW55" s="335"/>
      <c r="BX55" s="558"/>
      <c r="BY55" s="362"/>
      <c r="BZ55" s="363" t="s">
        <v>429</v>
      </c>
    </row>
    <row r="56" spans="1:78" s="120" customFormat="1" ht="7.5" customHeight="1">
      <c r="A56" s="933"/>
      <c r="B56" s="934"/>
      <c r="C56" s="2571"/>
      <c r="D56" s="2572"/>
      <c r="E56" s="2896"/>
      <c r="F56" s="2574"/>
      <c r="G56" s="2571"/>
      <c r="H56" s="2572"/>
      <c r="I56" s="328"/>
      <c r="J56" s="329"/>
      <c r="K56" s="329"/>
      <c r="L56" s="329"/>
      <c r="M56" s="330"/>
      <c r="N56" s="935"/>
      <c r="O56" s="931"/>
      <c r="P56" s="2910">
        <f>S55</f>
        <v>5680</v>
      </c>
      <c r="Q56" s="2911"/>
      <c r="R56" s="2911"/>
      <c r="S56" s="2911"/>
      <c r="T56" s="2912"/>
      <c r="U56" s="336">
        <v>3</v>
      </c>
      <c r="V56" s="557"/>
      <c r="W56" s="332">
        <f>($I$2+$K$2)*$I$4</f>
        <v>45</v>
      </c>
      <c r="X56" s="557"/>
      <c r="Y56" s="333"/>
      <c r="Z56" s="334"/>
      <c r="AA56" s="335"/>
      <c r="AB56" s="558"/>
      <c r="AC56" s="332">
        <f>ROUND((W56/U56)/$I$5,0)*U56</f>
        <v>24</v>
      </c>
      <c r="AD56" s="557"/>
      <c r="AE56" s="333"/>
      <c r="AF56" s="334"/>
      <c r="AG56" s="335"/>
      <c r="AH56" s="558"/>
      <c r="AI56" s="332">
        <f>ROUND((W56/U56)/$I$5,0)*U56</f>
        <v>24</v>
      </c>
      <c r="AJ56" s="557"/>
      <c r="AK56" s="333"/>
      <c r="AL56" s="334"/>
      <c r="AM56" s="335"/>
      <c r="AN56" s="558"/>
      <c r="AO56" s="332">
        <f>$I$9</f>
        <v>8</v>
      </c>
      <c r="AP56" s="557"/>
      <c r="AQ56" s="333"/>
      <c r="AR56" s="334"/>
      <c r="AS56" s="335"/>
      <c r="AT56" s="558"/>
      <c r="AU56" s="332">
        <f>ROUND((AC56/U56)*$I$7,0)*U56</f>
        <v>6</v>
      </c>
      <c r="AV56" s="557"/>
      <c r="AW56" s="333"/>
      <c r="AX56" s="334"/>
      <c r="AY56" s="335"/>
      <c r="AZ56" s="558"/>
      <c r="BA56" s="332">
        <f>ROUND((AC56/U56)*$I$8,0)*U56</f>
        <v>6</v>
      </c>
      <c r="BB56" s="557"/>
      <c r="BC56" s="333"/>
      <c r="BD56" s="334"/>
      <c r="BE56" s="335"/>
      <c r="BF56" s="558"/>
      <c r="BG56" s="332">
        <f>$I$10*U56</f>
        <v>6</v>
      </c>
      <c r="BH56" s="557"/>
      <c r="BI56" s="333"/>
      <c r="BJ56" s="334"/>
      <c r="BK56" s="335"/>
      <c r="BL56" s="558"/>
      <c r="BM56" s="332">
        <f>$I$11*U56</f>
        <v>3</v>
      </c>
      <c r="BN56" s="557"/>
      <c r="BO56" s="333"/>
      <c r="BP56" s="334"/>
      <c r="BQ56" s="335"/>
      <c r="BR56" s="558"/>
      <c r="BS56" s="332">
        <f>$I$12*U56</f>
        <v>3</v>
      </c>
      <c r="BT56" s="557"/>
      <c r="BU56" s="333"/>
      <c r="BV56" s="334"/>
      <c r="BW56" s="335"/>
      <c r="BX56" s="558"/>
      <c r="BY56" s="362"/>
      <c r="BZ56" s="363"/>
    </row>
    <row r="57" spans="1:78" s="120" customFormat="1" ht="7.5" customHeight="1">
      <c r="A57" s="933"/>
      <c r="B57" s="934"/>
      <c r="C57" s="2571"/>
      <c r="D57" s="2572"/>
      <c r="E57" s="2896"/>
      <c r="F57" s="2574"/>
      <c r="G57" s="2571"/>
      <c r="H57" s="2572"/>
      <c r="I57" s="328"/>
      <c r="J57" s="329"/>
      <c r="K57" s="329"/>
      <c r="L57" s="329"/>
      <c r="M57" s="330"/>
      <c r="N57" s="935"/>
      <c r="O57" s="931"/>
      <c r="P57" s="2910">
        <f>P58</f>
        <v>5737</v>
      </c>
      <c r="Q57" s="2911"/>
      <c r="R57" s="2911"/>
      <c r="S57" s="2911"/>
      <c r="T57" s="2912"/>
      <c r="U57" s="336">
        <v>3</v>
      </c>
      <c r="V57" s="557"/>
      <c r="W57" s="332">
        <f>($I$2+$K$2)*$I$4</f>
        <v>45</v>
      </c>
      <c r="X57" s="557"/>
      <c r="Y57" s="333"/>
      <c r="Z57" s="334"/>
      <c r="AA57" s="335"/>
      <c r="AB57" s="558"/>
      <c r="AC57" s="332">
        <f>ROUND((W57/U57)/$I$5,0)*U57</f>
        <v>24</v>
      </c>
      <c r="AD57" s="557"/>
      <c r="AE57" s="333"/>
      <c r="AF57" s="334"/>
      <c r="AG57" s="335"/>
      <c r="AH57" s="558"/>
      <c r="AI57" s="332">
        <f>ROUND((W57/U57)/$I$5,0)*U57</f>
        <v>24</v>
      </c>
      <c r="AJ57" s="557"/>
      <c r="AK57" s="333"/>
      <c r="AL57" s="334"/>
      <c r="AM57" s="335"/>
      <c r="AN57" s="558"/>
      <c r="AO57" s="332">
        <f>$I$9</f>
        <v>8</v>
      </c>
      <c r="AP57" s="557"/>
      <c r="AQ57" s="333"/>
      <c r="AR57" s="334"/>
      <c r="AS57" s="335"/>
      <c r="AT57" s="558"/>
      <c r="AU57" s="332">
        <f>ROUND((AC57/U57)*$I$7,0)*U57</f>
        <v>6</v>
      </c>
      <c r="AV57" s="557"/>
      <c r="AW57" s="333"/>
      <c r="AX57" s="334"/>
      <c r="AY57" s="335"/>
      <c r="AZ57" s="558"/>
      <c r="BA57" s="332">
        <f>ROUND((AC57/U57)*$I$8,0)*U57</f>
        <v>6</v>
      </c>
      <c r="BB57" s="557"/>
      <c r="BC57" s="333"/>
      <c r="BD57" s="334"/>
      <c r="BE57" s="335"/>
      <c r="BF57" s="558"/>
      <c r="BG57" s="332">
        <f>$I$10*U57</f>
        <v>6</v>
      </c>
      <c r="BH57" s="557"/>
      <c r="BI57" s="333"/>
      <c r="BJ57" s="334"/>
      <c r="BK57" s="335"/>
      <c r="BL57" s="558"/>
      <c r="BM57" s="332">
        <f>$I$11*U57</f>
        <v>3</v>
      </c>
      <c r="BN57" s="557"/>
      <c r="BO57" s="333"/>
      <c r="BP57" s="334"/>
      <c r="BQ57" s="335"/>
      <c r="BR57" s="558"/>
      <c r="BS57" s="332">
        <f>$I$12*U57</f>
        <v>3</v>
      </c>
      <c r="BT57" s="557"/>
      <c r="BU57" s="333"/>
      <c r="BV57" s="334"/>
      <c r="BW57" s="335"/>
      <c r="BX57" s="558"/>
      <c r="BY57" s="362"/>
      <c r="BZ57" s="363"/>
    </row>
    <row r="58" spans="1:78" s="120" customFormat="1" ht="7.5" customHeight="1">
      <c r="A58" s="933"/>
      <c r="B58" s="934"/>
      <c r="C58" s="2571"/>
      <c r="D58" s="2572"/>
      <c r="E58" s="2896"/>
      <c r="F58" s="2574"/>
      <c r="G58" s="2571"/>
      <c r="H58" s="2572"/>
      <c r="I58" s="328"/>
      <c r="J58" s="329"/>
      <c r="K58" s="329"/>
      <c r="L58" s="329"/>
      <c r="M58" s="330"/>
      <c r="N58" s="935"/>
      <c r="O58" s="931"/>
      <c r="P58" s="352">
        <v>5737</v>
      </c>
      <c r="Q58" s="557"/>
      <c r="R58" s="557" t="s">
        <v>369</v>
      </c>
      <c r="S58" s="331">
        <v>5763</v>
      </c>
      <c r="T58" s="558"/>
      <c r="U58" s="2910"/>
      <c r="V58" s="2912"/>
      <c r="W58" s="332"/>
      <c r="X58" s="557"/>
      <c r="Y58" s="333"/>
      <c r="Z58" s="334"/>
      <c r="AA58" s="335"/>
      <c r="AB58" s="558"/>
      <c r="AC58" s="332"/>
      <c r="AD58" s="557"/>
      <c r="AE58" s="333"/>
      <c r="AF58" s="334"/>
      <c r="AG58" s="335"/>
      <c r="AH58" s="558"/>
      <c r="AI58" s="332"/>
      <c r="AJ58" s="557"/>
      <c r="AK58" s="333"/>
      <c r="AL58" s="334"/>
      <c r="AM58" s="335"/>
      <c r="AN58" s="558"/>
      <c r="AO58" s="332"/>
      <c r="AP58" s="557"/>
      <c r="AQ58" s="333"/>
      <c r="AR58" s="334"/>
      <c r="AS58" s="335"/>
      <c r="AT58" s="558"/>
      <c r="AU58" s="332"/>
      <c r="AV58" s="557"/>
      <c r="AW58" s="333"/>
      <c r="AX58" s="334"/>
      <c r="AY58" s="335"/>
      <c r="AZ58" s="558"/>
      <c r="BA58" s="332"/>
      <c r="BB58" s="557"/>
      <c r="BC58" s="333"/>
      <c r="BD58" s="334"/>
      <c r="BE58" s="335"/>
      <c r="BF58" s="558"/>
      <c r="BG58" s="332"/>
      <c r="BH58" s="557"/>
      <c r="BI58" s="333"/>
      <c r="BJ58" s="334"/>
      <c r="BK58" s="335"/>
      <c r="BL58" s="558"/>
      <c r="BM58" s="332"/>
      <c r="BN58" s="557"/>
      <c r="BO58" s="333"/>
      <c r="BP58" s="334"/>
      <c r="BQ58" s="335"/>
      <c r="BR58" s="558"/>
      <c r="BS58" s="332"/>
      <c r="BT58" s="557"/>
      <c r="BU58" s="333"/>
      <c r="BV58" s="334"/>
      <c r="BW58" s="335"/>
      <c r="BX58" s="558"/>
      <c r="BY58" s="362"/>
      <c r="BZ58" s="363" t="s">
        <v>430</v>
      </c>
    </row>
    <row r="59" spans="1:78" s="120" customFormat="1" ht="7.5" customHeight="1">
      <c r="A59" s="933"/>
      <c r="B59" s="934"/>
      <c r="C59" s="2571"/>
      <c r="D59" s="2572"/>
      <c r="E59" s="2896"/>
      <c r="F59" s="2574"/>
      <c r="G59" s="2571"/>
      <c r="H59" s="2572"/>
      <c r="I59" s="328"/>
      <c r="J59" s="329"/>
      <c r="K59" s="329"/>
      <c r="L59" s="329"/>
      <c r="M59" s="330"/>
      <c r="N59" s="935"/>
      <c r="O59" s="931"/>
      <c r="P59" s="2910">
        <f>S58</f>
        <v>5763</v>
      </c>
      <c r="Q59" s="2911"/>
      <c r="R59" s="2911"/>
      <c r="S59" s="2911"/>
      <c r="T59" s="2912"/>
      <c r="U59" s="336">
        <v>3</v>
      </c>
      <c r="V59" s="557"/>
      <c r="W59" s="332">
        <f>($I$2+$K$2)*$I$4</f>
        <v>45</v>
      </c>
      <c r="X59" s="557"/>
      <c r="Y59" s="333"/>
      <c r="Z59" s="334"/>
      <c r="AA59" s="335"/>
      <c r="AB59" s="558"/>
      <c r="AC59" s="332">
        <f>ROUND((W59/U59)/$I$5,0)*U59</f>
        <v>24</v>
      </c>
      <c r="AD59" s="557"/>
      <c r="AE59" s="333"/>
      <c r="AF59" s="334"/>
      <c r="AG59" s="335"/>
      <c r="AH59" s="558"/>
      <c r="AI59" s="332">
        <f>ROUND((W59/U59)/$I$5,0)*U59</f>
        <v>24</v>
      </c>
      <c r="AJ59" s="557"/>
      <c r="AK59" s="333"/>
      <c r="AL59" s="334"/>
      <c r="AM59" s="335"/>
      <c r="AN59" s="558"/>
      <c r="AO59" s="332">
        <f>$I$9</f>
        <v>8</v>
      </c>
      <c r="AP59" s="557"/>
      <c r="AQ59" s="333"/>
      <c r="AR59" s="334"/>
      <c r="AS59" s="335"/>
      <c r="AT59" s="558"/>
      <c r="AU59" s="332">
        <f>ROUND((AC59/U59)*$I$7,0)*U59</f>
        <v>6</v>
      </c>
      <c r="AV59" s="557"/>
      <c r="AW59" s="333"/>
      <c r="AX59" s="334"/>
      <c r="AY59" s="335"/>
      <c r="AZ59" s="558"/>
      <c r="BA59" s="332">
        <f>ROUND((AC59/U59)*$I$8,0)*U59</f>
        <v>6</v>
      </c>
      <c r="BB59" s="557"/>
      <c r="BC59" s="333"/>
      <c r="BD59" s="334"/>
      <c r="BE59" s="335"/>
      <c r="BF59" s="558"/>
      <c r="BG59" s="332">
        <f>$I$10*U59</f>
        <v>6</v>
      </c>
      <c r="BH59" s="557"/>
      <c r="BI59" s="333"/>
      <c r="BJ59" s="334"/>
      <c r="BK59" s="335"/>
      <c r="BL59" s="558"/>
      <c r="BM59" s="332">
        <f>$I$11*U59</f>
        <v>3</v>
      </c>
      <c r="BN59" s="557"/>
      <c r="BO59" s="333"/>
      <c r="BP59" s="334"/>
      <c r="BQ59" s="335"/>
      <c r="BR59" s="558"/>
      <c r="BS59" s="332">
        <f>$I$12*U59</f>
        <v>3</v>
      </c>
      <c r="BT59" s="557"/>
      <c r="BU59" s="333"/>
      <c r="BV59" s="334"/>
      <c r="BW59" s="335"/>
      <c r="BX59" s="558"/>
      <c r="BY59" s="362"/>
      <c r="BZ59" s="363"/>
    </row>
    <row r="60" spans="1:78" s="120" customFormat="1" ht="7.5" customHeight="1">
      <c r="A60" s="933"/>
      <c r="B60" s="934"/>
      <c r="C60" s="2571"/>
      <c r="D60" s="2572"/>
      <c r="E60" s="2896"/>
      <c r="F60" s="2574"/>
      <c r="G60" s="2571"/>
      <c r="H60" s="2572"/>
      <c r="I60" s="328"/>
      <c r="J60" s="329"/>
      <c r="K60" s="329"/>
      <c r="L60" s="329"/>
      <c r="M60" s="330"/>
      <c r="N60" s="930"/>
      <c r="O60" s="931"/>
      <c r="P60" s="2910">
        <f>($P$63-$P$59)/4*1+$P$59</f>
        <v>5822.25</v>
      </c>
      <c r="Q60" s="2911"/>
      <c r="R60" s="2911"/>
      <c r="S60" s="2911"/>
      <c r="T60" s="2912"/>
      <c r="U60" s="336">
        <v>1</v>
      </c>
      <c r="V60" s="557"/>
      <c r="W60" s="332">
        <f>$I$2*$I$4</f>
        <v>15</v>
      </c>
      <c r="X60" s="557"/>
      <c r="Y60" s="333"/>
      <c r="Z60" s="334"/>
      <c r="AA60" s="335"/>
      <c r="AB60" s="558"/>
      <c r="AC60" s="332">
        <f>ROUND(W60/$I$5,0)</f>
        <v>8</v>
      </c>
      <c r="AD60" s="557"/>
      <c r="AE60" s="333"/>
      <c r="AF60" s="334"/>
      <c r="AG60" s="335"/>
      <c r="AH60" s="558"/>
      <c r="AI60" s="332">
        <f>ROUND(W60/$I$5,0)</f>
        <v>8</v>
      </c>
      <c r="AJ60" s="557"/>
      <c r="AK60" s="333"/>
      <c r="AL60" s="334"/>
      <c r="AM60" s="335"/>
      <c r="AN60" s="558"/>
      <c r="AO60" s="332">
        <f>$I$9</f>
        <v>8</v>
      </c>
      <c r="AP60" s="557"/>
      <c r="AQ60" s="333"/>
      <c r="AR60" s="334"/>
      <c r="AS60" s="335"/>
      <c r="AT60" s="558"/>
      <c r="AU60" s="332">
        <f>ROUND((AC60/U60)*$I$7,0)*U60</f>
        <v>2</v>
      </c>
      <c r="AV60" s="557"/>
      <c r="AW60" s="333"/>
      <c r="AX60" s="334"/>
      <c r="AY60" s="335"/>
      <c r="AZ60" s="558"/>
      <c r="BA60" s="332">
        <f>ROUND((AC60/U60)*$I$8,0)*U60</f>
        <v>2</v>
      </c>
      <c r="BB60" s="557"/>
      <c r="BC60" s="333"/>
      <c r="BD60" s="334"/>
      <c r="BE60" s="335"/>
      <c r="BF60" s="558"/>
      <c r="BG60" s="332">
        <f>$I$10*U60</f>
        <v>2</v>
      </c>
      <c r="BH60" s="557"/>
      <c r="BI60" s="333"/>
      <c r="BJ60" s="334"/>
      <c r="BK60" s="335"/>
      <c r="BL60" s="558"/>
      <c r="BM60" s="332">
        <f>$I$11*U60</f>
        <v>1</v>
      </c>
      <c r="BN60" s="557"/>
      <c r="BO60" s="333"/>
      <c r="BP60" s="334"/>
      <c r="BQ60" s="335"/>
      <c r="BR60" s="558"/>
      <c r="BS60" s="332">
        <f>$I$12*U60</f>
        <v>1</v>
      </c>
      <c r="BT60" s="557"/>
      <c r="BU60" s="333"/>
      <c r="BV60" s="334"/>
      <c r="BW60" s="335"/>
      <c r="BX60" s="558"/>
      <c r="BY60" s="362"/>
      <c r="BZ60" s="363"/>
    </row>
    <row r="61" spans="1:78" s="120" customFormat="1" ht="7.5" customHeight="1">
      <c r="A61" s="933"/>
      <c r="B61" s="934"/>
      <c r="C61" s="2571"/>
      <c r="D61" s="2572"/>
      <c r="E61" s="2896"/>
      <c r="F61" s="2574"/>
      <c r="G61" s="2571"/>
      <c r="H61" s="2572"/>
      <c r="I61" s="328"/>
      <c r="J61" s="329"/>
      <c r="K61" s="329"/>
      <c r="L61" s="329"/>
      <c r="M61" s="330"/>
      <c r="N61" s="930"/>
      <c r="O61" s="931"/>
      <c r="P61" s="2910">
        <f>($P$63-$P$59)/4*2+$P$59</f>
        <v>5881.5</v>
      </c>
      <c r="Q61" s="2911"/>
      <c r="R61" s="2911"/>
      <c r="S61" s="2911"/>
      <c r="T61" s="2912"/>
      <c r="U61" s="336">
        <v>3</v>
      </c>
      <c r="V61" s="557"/>
      <c r="W61" s="332">
        <f>($I$2+$K$2)*$I$4</f>
        <v>45</v>
      </c>
      <c r="X61" s="557"/>
      <c r="Y61" s="333"/>
      <c r="Z61" s="334"/>
      <c r="AA61" s="335"/>
      <c r="AB61" s="558"/>
      <c r="AC61" s="332">
        <f>ROUND((W61/U61)/$I$5,0)*U61</f>
        <v>24</v>
      </c>
      <c r="AD61" s="557"/>
      <c r="AE61" s="333"/>
      <c r="AF61" s="334"/>
      <c r="AG61" s="335"/>
      <c r="AH61" s="558"/>
      <c r="AI61" s="332">
        <f>ROUND((W61/U61)/$I$5,0)*U61</f>
        <v>24</v>
      </c>
      <c r="AJ61" s="557"/>
      <c r="AK61" s="333"/>
      <c r="AL61" s="334"/>
      <c r="AM61" s="335"/>
      <c r="AN61" s="558"/>
      <c r="AO61" s="332">
        <f>$I$9</f>
        <v>8</v>
      </c>
      <c r="AP61" s="557"/>
      <c r="AQ61" s="333"/>
      <c r="AR61" s="334"/>
      <c r="AS61" s="335"/>
      <c r="AT61" s="558"/>
      <c r="AU61" s="332">
        <f>ROUND((AC61/U61)*$I$7,0)*U61</f>
        <v>6</v>
      </c>
      <c r="AV61" s="557"/>
      <c r="AW61" s="333"/>
      <c r="AX61" s="334"/>
      <c r="AY61" s="335"/>
      <c r="AZ61" s="558"/>
      <c r="BA61" s="332">
        <f>ROUND((AC61/U61)*$I$8,0)*U61</f>
        <v>6</v>
      </c>
      <c r="BB61" s="557"/>
      <c r="BC61" s="333"/>
      <c r="BD61" s="334"/>
      <c r="BE61" s="335"/>
      <c r="BF61" s="558"/>
      <c r="BG61" s="332">
        <f>$I$10*U61</f>
        <v>6</v>
      </c>
      <c r="BH61" s="557"/>
      <c r="BI61" s="333"/>
      <c r="BJ61" s="334"/>
      <c r="BK61" s="335"/>
      <c r="BL61" s="558"/>
      <c r="BM61" s="332">
        <f>$I$11*U61</f>
        <v>3</v>
      </c>
      <c r="BN61" s="557"/>
      <c r="BO61" s="333"/>
      <c r="BP61" s="334"/>
      <c r="BQ61" s="335"/>
      <c r="BR61" s="558"/>
      <c r="BS61" s="332">
        <f>$I$12*U61</f>
        <v>3</v>
      </c>
      <c r="BT61" s="557"/>
      <c r="BU61" s="333"/>
      <c r="BV61" s="334"/>
      <c r="BW61" s="335"/>
      <c r="BX61" s="558"/>
      <c r="BY61" s="362"/>
      <c r="BZ61" s="363"/>
    </row>
    <row r="62" spans="1:78" s="120" customFormat="1" ht="7.5" customHeight="1">
      <c r="A62" s="933"/>
      <c r="B62" s="934"/>
      <c r="C62" s="2571"/>
      <c r="D62" s="2572"/>
      <c r="E62" s="2896"/>
      <c r="F62" s="2574"/>
      <c r="G62" s="2571"/>
      <c r="H62" s="2572"/>
      <c r="I62" s="328"/>
      <c r="J62" s="329"/>
      <c r="K62" s="329"/>
      <c r="L62" s="329"/>
      <c r="M62" s="330"/>
      <c r="N62" s="930"/>
      <c r="O62" s="931"/>
      <c r="P62" s="2910">
        <f>($P$63-$P$59)/4*3+$P$59</f>
        <v>5940.75</v>
      </c>
      <c r="Q62" s="2911"/>
      <c r="R62" s="2911"/>
      <c r="S62" s="2911"/>
      <c r="T62" s="2912"/>
      <c r="U62" s="336">
        <v>1</v>
      </c>
      <c r="V62" s="557"/>
      <c r="W62" s="332">
        <f>$I$2*$I$4</f>
        <v>15</v>
      </c>
      <c r="X62" s="557"/>
      <c r="Y62" s="333"/>
      <c r="Z62" s="334"/>
      <c r="AA62" s="335"/>
      <c r="AB62" s="558"/>
      <c r="AC62" s="332">
        <f>ROUND(W62/$I$5,0)</f>
        <v>8</v>
      </c>
      <c r="AD62" s="557"/>
      <c r="AE62" s="333"/>
      <c r="AF62" s="334"/>
      <c r="AG62" s="335"/>
      <c r="AH62" s="558"/>
      <c r="AI62" s="332">
        <f>ROUND(W62/$I$5,0)</f>
        <v>8</v>
      </c>
      <c r="AJ62" s="557"/>
      <c r="AK62" s="333"/>
      <c r="AL62" s="334"/>
      <c r="AM62" s="335"/>
      <c r="AN62" s="558"/>
      <c r="AO62" s="332">
        <f>$I$9</f>
        <v>8</v>
      </c>
      <c r="AP62" s="557"/>
      <c r="AQ62" s="333"/>
      <c r="AR62" s="334"/>
      <c r="AS62" s="335"/>
      <c r="AT62" s="558"/>
      <c r="AU62" s="332">
        <f>ROUND((AC62/U62)*$I$7,0)*U62</f>
        <v>2</v>
      </c>
      <c r="AV62" s="557"/>
      <c r="AW62" s="333"/>
      <c r="AX62" s="334"/>
      <c r="AY62" s="335"/>
      <c r="AZ62" s="558"/>
      <c r="BA62" s="332">
        <f>ROUND((AC62/U62)*$I$8,0)*U62</f>
        <v>2</v>
      </c>
      <c r="BB62" s="557"/>
      <c r="BC62" s="333"/>
      <c r="BD62" s="334"/>
      <c r="BE62" s="335"/>
      <c r="BF62" s="558"/>
      <c r="BG62" s="332">
        <f>$I$10*U62</f>
        <v>2</v>
      </c>
      <c r="BH62" s="557"/>
      <c r="BI62" s="333"/>
      <c r="BJ62" s="334"/>
      <c r="BK62" s="335"/>
      <c r="BL62" s="558"/>
      <c r="BM62" s="332">
        <f>$I$11*U62</f>
        <v>1</v>
      </c>
      <c r="BN62" s="557"/>
      <c r="BO62" s="333"/>
      <c r="BP62" s="334"/>
      <c r="BQ62" s="335"/>
      <c r="BR62" s="558"/>
      <c r="BS62" s="332">
        <f>$I$12*U62</f>
        <v>1</v>
      </c>
      <c r="BT62" s="557"/>
      <c r="BU62" s="333"/>
      <c r="BV62" s="334"/>
      <c r="BW62" s="335"/>
      <c r="BX62" s="558"/>
      <c r="BY62" s="362"/>
      <c r="BZ62" s="363"/>
    </row>
    <row r="63" spans="1:78" s="120" customFormat="1" ht="7.5" customHeight="1">
      <c r="A63" s="933"/>
      <c r="B63" s="934"/>
      <c r="C63" s="2571"/>
      <c r="D63" s="2572"/>
      <c r="E63" s="2896"/>
      <c r="F63" s="2574"/>
      <c r="G63" s="2658"/>
      <c r="H63" s="2659"/>
      <c r="I63" s="337"/>
      <c r="J63" s="338"/>
      <c r="K63" s="338"/>
      <c r="L63" s="338"/>
      <c r="M63" s="339"/>
      <c r="N63" s="936"/>
      <c r="O63" s="937"/>
      <c r="P63" s="2918">
        <f>L34</f>
        <v>6000</v>
      </c>
      <c r="Q63" s="2919"/>
      <c r="R63" s="2919"/>
      <c r="S63" s="2919"/>
      <c r="T63" s="2920"/>
      <c r="U63" s="364">
        <v>3</v>
      </c>
      <c r="V63" s="365"/>
      <c r="W63" s="396">
        <f>($I$2+$K$2)*$I$4</f>
        <v>45</v>
      </c>
      <c r="X63" s="365"/>
      <c r="Y63" s="695"/>
      <c r="Z63" s="696"/>
      <c r="AA63" s="697"/>
      <c r="AB63" s="559"/>
      <c r="AC63" s="396">
        <f>ROUND((W63/U63)/$I$5,0)*U63</f>
        <v>24</v>
      </c>
      <c r="AD63" s="365"/>
      <c r="AE63" s="695"/>
      <c r="AF63" s="696"/>
      <c r="AG63" s="697"/>
      <c r="AH63" s="559"/>
      <c r="AI63" s="396">
        <f>ROUND((W63/U63)/$I$5,0)*U63</f>
        <v>24</v>
      </c>
      <c r="AJ63" s="365"/>
      <c r="AK63" s="695"/>
      <c r="AL63" s="696"/>
      <c r="AM63" s="697"/>
      <c r="AN63" s="559"/>
      <c r="AO63" s="396">
        <f>$I$9</f>
        <v>8</v>
      </c>
      <c r="AP63" s="365"/>
      <c r="AQ63" s="695"/>
      <c r="AR63" s="696"/>
      <c r="AS63" s="697"/>
      <c r="AT63" s="559"/>
      <c r="AU63" s="396">
        <f>ROUND((AC63/U63)*$I$7,0)*U63</f>
        <v>6</v>
      </c>
      <c r="AV63" s="365"/>
      <c r="AW63" s="695"/>
      <c r="AX63" s="696"/>
      <c r="AY63" s="697"/>
      <c r="AZ63" s="559"/>
      <c r="BA63" s="396">
        <f>ROUND((AC63/U63)*$I$8,0)*U63</f>
        <v>6</v>
      </c>
      <c r="BB63" s="365"/>
      <c r="BC63" s="695"/>
      <c r="BD63" s="696"/>
      <c r="BE63" s="697"/>
      <c r="BF63" s="559"/>
      <c r="BG63" s="342">
        <f>$I$10*U63</f>
        <v>6</v>
      </c>
      <c r="BH63" s="560"/>
      <c r="BI63" s="343"/>
      <c r="BJ63" s="344"/>
      <c r="BK63" s="345"/>
      <c r="BL63" s="561"/>
      <c r="BM63" s="342">
        <f>$I$11*U63</f>
        <v>3</v>
      </c>
      <c r="BN63" s="560"/>
      <c r="BO63" s="343"/>
      <c r="BP63" s="344"/>
      <c r="BQ63" s="345"/>
      <c r="BR63" s="561"/>
      <c r="BS63" s="342">
        <f>$I$12*U63</f>
        <v>3</v>
      </c>
      <c r="BT63" s="560"/>
      <c r="BU63" s="343"/>
      <c r="BV63" s="344"/>
      <c r="BW63" s="345"/>
      <c r="BX63" s="561"/>
      <c r="BY63" s="369"/>
      <c r="BZ63" s="370"/>
    </row>
    <row r="64" spans="1:78" s="381" customFormat="1" ht="7.5" customHeight="1">
      <c r="A64" s="941"/>
      <c r="B64" s="942"/>
      <c r="C64" s="2579"/>
      <c r="D64" s="2580"/>
      <c r="E64" s="2584"/>
      <c r="F64" s="2585"/>
      <c r="G64" s="2922" t="s">
        <v>371</v>
      </c>
      <c r="H64" s="2923"/>
      <c r="I64" s="2923"/>
      <c r="J64" s="2923"/>
      <c r="K64" s="2923"/>
      <c r="L64" s="2923"/>
      <c r="M64" s="2924"/>
      <c r="N64" s="943">
        <f>SUM(N34:N63)</f>
        <v>1900</v>
      </c>
      <c r="O64" s="944"/>
      <c r="P64" s="2925"/>
      <c r="Q64" s="2926"/>
      <c r="R64" s="2926"/>
      <c r="S64" s="2926"/>
      <c r="T64" s="2927"/>
      <c r="U64" s="355">
        <f>SUM(U34:V63)</f>
        <v>60</v>
      </c>
      <c r="V64" s="564"/>
      <c r="W64" s="356">
        <f>SUM(W34:W63)</f>
        <v>900</v>
      </c>
      <c r="X64" s="563"/>
      <c r="Y64" s="357">
        <f>'3.1Cost by Sub-contractors'!L48</f>
        <v>51.08</v>
      </c>
      <c r="Z64" s="358"/>
      <c r="AA64" s="359">
        <f>W64*Y64</f>
        <v>45972</v>
      </c>
      <c r="AB64" s="564"/>
      <c r="AC64" s="356">
        <f>SUM(AC34:AC63)</f>
        <v>480</v>
      </c>
      <c r="AD64" s="563"/>
      <c r="AE64" s="2915" t="str">
        <f>'3.1Cost by Sub-contractors'!L49</f>
        <v>-</v>
      </c>
      <c r="AF64" s="2916"/>
      <c r="AG64" s="2915" t="str">
        <f>'3.1Cost by Sub-contractors'!L49</f>
        <v>-</v>
      </c>
      <c r="AH64" s="2917"/>
      <c r="AI64" s="356">
        <f>SUM(AI34:AI63)</f>
        <v>480</v>
      </c>
      <c r="AJ64" s="563"/>
      <c r="AK64" s="357">
        <f>'3.1Cost by Sub-contractors'!L50</f>
        <v>15.96</v>
      </c>
      <c r="AL64" s="358"/>
      <c r="AM64" s="359">
        <f>AI64*AK64</f>
        <v>7660.8</v>
      </c>
      <c r="AN64" s="564"/>
      <c r="AO64" s="356">
        <f>SUM(AO34:AO63)</f>
        <v>224</v>
      </c>
      <c r="AP64" s="563"/>
      <c r="AQ64" s="357">
        <f>'3.1Cost by Sub-contractors'!L51</f>
        <v>25.08</v>
      </c>
      <c r="AR64" s="358"/>
      <c r="AS64" s="359">
        <f>AO64*AQ64</f>
        <v>5617.92</v>
      </c>
      <c r="AT64" s="564"/>
      <c r="AU64" s="356">
        <f>SUM(AU34:AU63)</f>
        <v>120</v>
      </c>
      <c r="AV64" s="563"/>
      <c r="AW64" s="357">
        <f>'3.1Cost by Sub-contractors'!L52</f>
        <v>44.07</v>
      </c>
      <c r="AX64" s="358"/>
      <c r="AY64" s="359">
        <f>AU64*AW64</f>
        <v>5288.4</v>
      </c>
      <c r="AZ64" s="564"/>
      <c r="BA64" s="356">
        <f>SUM(BA34:BA63)</f>
        <v>120</v>
      </c>
      <c r="BB64" s="563"/>
      <c r="BC64" s="357">
        <f>'3.1Cost by Sub-contractors'!L53</f>
        <v>27.87</v>
      </c>
      <c r="BD64" s="358"/>
      <c r="BE64" s="359">
        <f>BA64*BC64</f>
        <v>3344.4</v>
      </c>
      <c r="BF64" s="564"/>
      <c r="BG64" s="398">
        <f>SUM(BG34:BG63)</f>
        <v>120</v>
      </c>
      <c r="BH64" s="399"/>
      <c r="BI64" s="400">
        <f>'3.1Cost by Sub-contractors'!L54</f>
        <v>145.26</v>
      </c>
      <c r="BJ64" s="401"/>
      <c r="BK64" s="402">
        <f>BG64*BI64</f>
        <v>17431.199999999997</v>
      </c>
      <c r="BL64" s="403"/>
      <c r="BM64" s="398">
        <f>SUM(BM34:BM63)</f>
        <v>60</v>
      </c>
      <c r="BN64" s="399"/>
      <c r="BO64" s="400">
        <f>'3.1Cost by Sub-contractors'!L55</f>
        <v>145.26</v>
      </c>
      <c r="BP64" s="401"/>
      <c r="BQ64" s="402">
        <f>BM64*BO64</f>
        <v>8715.5999999999985</v>
      </c>
      <c r="BR64" s="403"/>
      <c r="BS64" s="398">
        <f>SUM(BS34:BS63)</f>
        <v>60</v>
      </c>
      <c r="BT64" s="399"/>
      <c r="BU64" s="400">
        <f>'3.1Cost by Sub-contractors'!L56</f>
        <v>177.54</v>
      </c>
      <c r="BV64" s="401"/>
      <c r="BW64" s="402">
        <f>BS64*BU64</f>
        <v>10652.4</v>
      </c>
      <c r="BX64" s="403"/>
      <c r="BY64" s="379"/>
      <c r="BZ64" s="380"/>
    </row>
    <row r="65" spans="1:78" s="120" customFormat="1" ht="7.5" customHeight="1">
      <c r="A65" s="928"/>
      <c r="B65" s="929" t="str">
        <f>'4.1Plan'!B37</f>
        <v>Quang Nam</v>
      </c>
      <c r="C65" s="2615" t="str">
        <f>'4.1Plan'!C37</f>
        <v>PKG02</v>
      </c>
      <c r="D65" s="2616"/>
      <c r="E65" s="2575" t="str">
        <f>'4.1Plan'!D37</f>
        <v>ML02-1</v>
      </c>
      <c r="F65" s="2576"/>
      <c r="G65" s="2615" t="s">
        <v>431</v>
      </c>
      <c r="H65" s="2616"/>
      <c r="I65" s="318">
        <v>9950</v>
      </c>
      <c r="J65" s="319"/>
      <c r="K65" s="366" t="s">
        <v>369</v>
      </c>
      <c r="L65" s="319">
        <v>10100</v>
      </c>
      <c r="M65" s="320"/>
      <c r="N65" s="945">
        <f>L65-I65</f>
        <v>150</v>
      </c>
      <c r="O65" s="946"/>
      <c r="P65" s="349">
        <v>9778</v>
      </c>
      <c r="Q65" s="562"/>
      <c r="R65" s="562" t="s">
        <v>369</v>
      </c>
      <c r="S65" s="350">
        <v>9962</v>
      </c>
      <c r="T65" s="556"/>
      <c r="U65" s="2907"/>
      <c r="V65" s="2908"/>
      <c r="W65" s="324"/>
      <c r="X65" s="562"/>
      <c r="Y65" s="325"/>
      <c r="Z65" s="351"/>
      <c r="AA65" s="327"/>
      <c r="AB65" s="556"/>
      <c r="AC65" s="324"/>
      <c r="AD65" s="562"/>
      <c r="AE65" s="325"/>
      <c r="AF65" s="351"/>
      <c r="AG65" s="327"/>
      <c r="AH65" s="556"/>
      <c r="AI65" s="324"/>
      <c r="AJ65" s="562"/>
      <c r="AK65" s="325"/>
      <c r="AL65" s="351"/>
      <c r="AM65" s="327"/>
      <c r="AN65" s="556"/>
      <c r="AO65" s="324"/>
      <c r="AP65" s="562"/>
      <c r="AQ65" s="325"/>
      <c r="AR65" s="351"/>
      <c r="AS65" s="327"/>
      <c r="AT65" s="556"/>
      <c r="AU65" s="324"/>
      <c r="AV65" s="562"/>
      <c r="AW65" s="325"/>
      <c r="AX65" s="351"/>
      <c r="AY65" s="327"/>
      <c r="AZ65" s="556"/>
      <c r="BA65" s="324"/>
      <c r="BB65" s="562"/>
      <c r="BC65" s="325"/>
      <c r="BD65" s="351"/>
      <c r="BE65" s="327"/>
      <c r="BF65" s="556"/>
      <c r="BG65" s="324"/>
      <c r="BH65" s="562"/>
      <c r="BI65" s="325"/>
      <c r="BJ65" s="351"/>
      <c r="BK65" s="327"/>
      <c r="BL65" s="556"/>
      <c r="BM65" s="324"/>
      <c r="BN65" s="562"/>
      <c r="BO65" s="325"/>
      <c r="BP65" s="351"/>
      <c r="BQ65" s="327"/>
      <c r="BR65" s="556"/>
      <c r="BS65" s="324"/>
      <c r="BT65" s="562"/>
      <c r="BU65" s="325"/>
      <c r="BV65" s="351"/>
      <c r="BW65" s="327"/>
      <c r="BX65" s="556"/>
      <c r="BY65" s="367"/>
      <c r="BZ65" s="368" t="s">
        <v>432</v>
      </c>
    </row>
    <row r="66" spans="1:78" s="120" customFormat="1" ht="7.5" customHeight="1">
      <c r="A66" s="933"/>
      <c r="B66" s="934"/>
      <c r="C66" s="2571"/>
      <c r="D66" s="2572"/>
      <c r="E66" s="2573"/>
      <c r="F66" s="2574"/>
      <c r="G66" s="2571"/>
      <c r="H66" s="2572"/>
      <c r="I66" s="328"/>
      <c r="J66" s="329"/>
      <c r="K66" s="329"/>
      <c r="L66" s="329"/>
      <c r="M66" s="330"/>
      <c r="N66" s="930"/>
      <c r="O66" s="931"/>
      <c r="P66" s="2910">
        <f>S65</f>
        <v>9962</v>
      </c>
      <c r="Q66" s="2911"/>
      <c r="R66" s="2911"/>
      <c r="S66" s="2911"/>
      <c r="T66" s="2912"/>
      <c r="U66" s="353">
        <v>3</v>
      </c>
      <c r="V66" s="558"/>
      <c r="W66" s="332">
        <f>($I$2+$K$2)*$I$4</f>
        <v>45</v>
      </c>
      <c r="X66" s="557"/>
      <c r="Y66" s="333"/>
      <c r="Z66" s="334"/>
      <c r="AA66" s="335"/>
      <c r="AB66" s="558"/>
      <c r="AC66" s="332">
        <f>ROUND((W66/U66)/$I$5,0)*U66</f>
        <v>24</v>
      </c>
      <c r="AD66" s="557"/>
      <c r="AE66" s="333"/>
      <c r="AF66" s="334"/>
      <c r="AG66" s="335"/>
      <c r="AH66" s="558"/>
      <c r="AI66" s="332">
        <f>ROUND((W66/U66)/$I$5,0)*U66</f>
        <v>24</v>
      </c>
      <c r="AJ66" s="557"/>
      <c r="AK66" s="333"/>
      <c r="AL66" s="334"/>
      <c r="AM66" s="335"/>
      <c r="AN66" s="558"/>
      <c r="AO66" s="332">
        <f>$I$9</f>
        <v>8</v>
      </c>
      <c r="AP66" s="557"/>
      <c r="AQ66" s="333"/>
      <c r="AR66" s="334"/>
      <c r="AS66" s="335"/>
      <c r="AT66" s="558"/>
      <c r="AU66" s="332">
        <f>ROUND((AC66/U66)*$I$7,0)*U66</f>
        <v>6</v>
      </c>
      <c r="AV66" s="557"/>
      <c r="AW66" s="333"/>
      <c r="AX66" s="334"/>
      <c r="AY66" s="335"/>
      <c r="AZ66" s="558"/>
      <c r="BA66" s="332">
        <f>ROUND((AC66/U66)*$I$8,0)*U66</f>
        <v>6</v>
      </c>
      <c r="BB66" s="557"/>
      <c r="BC66" s="333"/>
      <c r="BD66" s="334"/>
      <c r="BE66" s="335"/>
      <c r="BF66" s="558"/>
      <c r="BG66" s="332">
        <f>$I$10*U66</f>
        <v>6</v>
      </c>
      <c r="BH66" s="557"/>
      <c r="BI66" s="333"/>
      <c r="BJ66" s="334"/>
      <c r="BK66" s="335"/>
      <c r="BL66" s="558"/>
      <c r="BM66" s="332">
        <f>$I$11*U66</f>
        <v>3</v>
      </c>
      <c r="BN66" s="557"/>
      <c r="BO66" s="333"/>
      <c r="BP66" s="334"/>
      <c r="BQ66" s="335"/>
      <c r="BR66" s="558"/>
      <c r="BS66" s="332">
        <f>$I$12*U66</f>
        <v>3</v>
      </c>
      <c r="BT66" s="557"/>
      <c r="BU66" s="333"/>
      <c r="BV66" s="334"/>
      <c r="BW66" s="335"/>
      <c r="BX66" s="558"/>
      <c r="BY66" s="362"/>
      <c r="BZ66" s="363"/>
    </row>
    <row r="67" spans="1:78" s="120" customFormat="1" ht="7.5" customHeight="1">
      <c r="A67" s="933"/>
      <c r="B67" s="934"/>
      <c r="C67" s="2571"/>
      <c r="D67" s="2572"/>
      <c r="E67" s="2573"/>
      <c r="F67" s="2574"/>
      <c r="G67" s="2571"/>
      <c r="H67" s="2572"/>
      <c r="I67" s="328"/>
      <c r="J67" s="329"/>
      <c r="K67" s="329"/>
      <c r="L67" s="329"/>
      <c r="M67" s="330"/>
      <c r="N67" s="930"/>
      <c r="O67" s="931"/>
      <c r="P67" s="2910">
        <f>(P68-P66)/2+P66</f>
        <v>10031</v>
      </c>
      <c r="Q67" s="2911"/>
      <c r="R67" s="2911"/>
      <c r="S67" s="2911"/>
      <c r="T67" s="2912"/>
      <c r="U67" s="353">
        <v>1</v>
      </c>
      <c r="V67" s="558"/>
      <c r="W67" s="332">
        <f>$I$2*$I$4</f>
        <v>15</v>
      </c>
      <c r="X67" s="557"/>
      <c r="Y67" s="333"/>
      <c r="Z67" s="334"/>
      <c r="AA67" s="335"/>
      <c r="AB67" s="558"/>
      <c r="AC67" s="332">
        <f>ROUND(W67/$I$5,0)</f>
        <v>8</v>
      </c>
      <c r="AD67" s="557"/>
      <c r="AE67" s="333"/>
      <c r="AF67" s="334"/>
      <c r="AG67" s="335"/>
      <c r="AH67" s="558"/>
      <c r="AI67" s="332">
        <f>ROUND(W67/$I$5,0)</f>
        <v>8</v>
      </c>
      <c r="AJ67" s="557"/>
      <c r="AK67" s="333"/>
      <c r="AL67" s="334"/>
      <c r="AM67" s="335"/>
      <c r="AN67" s="558"/>
      <c r="AO67" s="332">
        <f>$I$9</f>
        <v>8</v>
      </c>
      <c r="AP67" s="557"/>
      <c r="AQ67" s="333"/>
      <c r="AR67" s="334"/>
      <c r="AS67" s="335"/>
      <c r="AT67" s="558"/>
      <c r="AU67" s="332">
        <f>ROUND((AC67/U67)*$I$7,0)*U67</f>
        <v>2</v>
      </c>
      <c r="AV67" s="557"/>
      <c r="AW67" s="333"/>
      <c r="AX67" s="334"/>
      <c r="AY67" s="335"/>
      <c r="AZ67" s="558"/>
      <c r="BA67" s="332">
        <f>ROUND((AC67/U67)*$I$8,0)*U67</f>
        <v>2</v>
      </c>
      <c r="BB67" s="557"/>
      <c r="BC67" s="333"/>
      <c r="BD67" s="334"/>
      <c r="BE67" s="335"/>
      <c r="BF67" s="558"/>
      <c r="BG67" s="332">
        <f>$I$10*U67</f>
        <v>2</v>
      </c>
      <c r="BH67" s="557"/>
      <c r="BI67" s="333"/>
      <c r="BJ67" s="334"/>
      <c r="BK67" s="335"/>
      <c r="BL67" s="558"/>
      <c r="BM67" s="332">
        <f>$I$11*U67</f>
        <v>1</v>
      </c>
      <c r="BN67" s="557"/>
      <c r="BO67" s="333"/>
      <c r="BP67" s="334"/>
      <c r="BQ67" s="335"/>
      <c r="BR67" s="558"/>
      <c r="BS67" s="332">
        <f>$I$12*U67</f>
        <v>1</v>
      </c>
      <c r="BT67" s="557"/>
      <c r="BU67" s="333"/>
      <c r="BV67" s="334"/>
      <c r="BW67" s="335"/>
      <c r="BX67" s="558"/>
      <c r="BY67" s="362"/>
      <c r="BZ67" s="363"/>
    </row>
    <row r="68" spans="1:78" s="120" customFormat="1" ht="7.5" customHeight="1">
      <c r="A68" s="933"/>
      <c r="B68" s="934"/>
      <c r="C68" s="2571"/>
      <c r="D68" s="2572"/>
      <c r="E68" s="2573"/>
      <c r="F68" s="2574"/>
      <c r="G68" s="2658"/>
      <c r="H68" s="2659"/>
      <c r="I68" s="337"/>
      <c r="J68" s="338"/>
      <c r="K68" s="338"/>
      <c r="L68" s="338"/>
      <c r="M68" s="339"/>
      <c r="N68" s="936"/>
      <c r="O68" s="937"/>
      <c r="P68" s="2918">
        <f>L65</f>
        <v>10100</v>
      </c>
      <c r="Q68" s="2919"/>
      <c r="R68" s="2919"/>
      <c r="S68" s="2919"/>
      <c r="T68" s="2920"/>
      <c r="U68" s="376">
        <v>3</v>
      </c>
      <c r="V68" s="561"/>
      <c r="W68" s="342">
        <f>($I$2+$K$2)*$I$4</f>
        <v>45</v>
      </c>
      <c r="X68" s="560"/>
      <c r="Y68" s="343"/>
      <c r="Z68" s="344"/>
      <c r="AA68" s="345"/>
      <c r="AB68" s="561"/>
      <c r="AC68" s="342">
        <f>ROUND((W68/U68)/$I$5,0)*U68</f>
        <v>24</v>
      </c>
      <c r="AD68" s="560"/>
      <c r="AE68" s="343"/>
      <c r="AF68" s="344"/>
      <c r="AG68" s="345"/>
      <c r="AH68" s="561"/>
      <c r="AI68" s="396">
        <f>ROUND((W68/U68)/$I$5,0)*U68</f>
        <v>24</v>
      </c>
      <c r="AJ68" s="365"/>
      <c r="AK68" s="695"/>
      <c r="AL68" s="696"/>
      <c r="AM68" s="697"/>
      <c r="AN68" s="559"/>
      <c r="AO68" s="342">
        <f>$I$9</f>
        <v>8</v>
      </c>
      <c r="AP68" s="560"/>
      <c r="AQ68" s="343"/>
      <c r="AR68" s="344"/>
      <c r="AS68" s="345"/>
      <c r="AT68" s="561"/>
      <c r="AU68" s="342">
        <f>ROUND((AC68/U68)*$I$7,0)*U68</f>
        <v>6</v>
      </c>
      <c r="AV68" s="560"/>
      <c r="AW68" s="343"/>
      <c r="AX68" s="344"/>
      <c r="AY68" s="345"/>
      <c r="AZ68" s="561"/>
      <c r="BA68" s="342">
        <f>ROUND((AC68/U68)*$I$8,0)*U68</f>
        <v>6</v>
      </c>
      <c r="BB68" s="560"/>
      <c r="BC68" s="343"/>
      <c r="BD68" s="344"/>
      <c r="BE68" s="345"/>
      <c r="BF68" s="561"/>
      <c r="BG68" s="342">
        <f>$I$10*U68</f>
        <v>6</v>
      </c>
      <c r="BH68" s="560"/>
      <c r="BI68" s="343"/>
      <c r="BJ68" s="344"/>
      <c r="BK68" s="345"/>
      <c r="BL68" s="561"/>
      <c r="BM68" s="342">
        <f>$I$11*U68</f>
        <v>3</v>
      </c>
      <c r="BN68" s="560"/>
      <c r="BO68" s="343"/>
      <c r="BP68" s="344"/>
      <c r="BQ68" s="345"/>
      <c r="BR68" s="561"/>
      <c r="BS68" s="342">
        <f>$I$12*U68</f>
        <v>3</v>
      </c>
      <c r="BT68" s="560"/>
      <c r="BU68" s="343"/>
      <c r="BV68" s="344"/>
      <c r="BW68" s="345"/>
      <c r="BX68" s="561"/>
      <c r="BY68" s="369"/>
      <c r="BZ68" s="370"/>
    </row>
    <row r="69" spans="1:78" s="120" customFormat="1" ht="7.5" customHeight="1">
      <c r="A69" s="933"/>
      <c r="B69" s="934"/>
      <c r="C69" s="2571"/>
      <c r="D69" s="2572"/>
      <c r="E69" s="2573"/>
      <c r="F69" s="2574"/>
      <c r="G69" s="2571" t="s">
        <v>433</v>
      </c>
      <c r="H69" s="2572"/>
      <c r="I69" s="346">
        <v>10750</v>
      </c>
      <c r="J69" s="347"/>
      <c r="K69" s="240" t="s">
        <v>369</v>
      </c>
      <c r="L69" s="347">
        <v>11350</v>
      </c>
      <c r="M69" s="348"/>
      <c r="N69" s="930">
        <f>L69-I69</f>
        <v>600</v>
      </c>
      <c r="O69" s="931"/>
      <c r="P69" s="2907">
        <f>I69</f>
        <v>10750</v>
      </c>
      <c r="Q69" s="2921"/>
      <c r="R69" s="2921"/>
      <c r="S69" s="2921"/>
      <c r="T69" s="2908"/>
      <c r="U69" s="698">
        <v>1</v>
      </c>
      <c r="V69" s="382"/>
      <c r="W69" s="324">
        <f>$I$2*$I$4</f>
        <v>15</v>
      </c>
      <c r="X69" s="562"/>
      <c r="Y69" s="325"/>
      <c r="Z69" s="351"/>
      <c r="AA69" s="327"/>
      <c r="AB69" s="556"/>
      <c r="AC69" s="383">
        <f>ROUND(W69/$I$5,0)</f>
        <v>8</v>
      </c>
      <c r="AD69" s="361"/>
      <c r="AE69" s="384"/>
      <c r="AF69" s="385"/>
      <c r="AG69" s="386"/>
      <c r="AH69" s="382"/>
      <c r="AI69" s="324">
        <f>ROUND(W69/$I$5,0)</f>
        <v>8</v>
      </c>
      <c r="AJ69" s="562"/>
      <c r="AK69" s="325"/>
      <c r="AL69" s="351"/>
      <c r="AM69" s="327"/>
      <c r="AN69" s="556"/>
      <c r="AO69" s="383">
        <f>$I$9</f>
        <v>8</v>
      </c>
      <c r="AP69" s="361"/>
      <c r="AQ69" s="384"/>
      <c r="AR69" s="385"/>
      <c r="AS69" s="386"/>
      <c r="AT69" s="382"/>
      <c r="AU69" s="383">
        <f>ROUND((AC69/U69)*$I$7,0)*U69</f>
        <v>2</v>
      </c>
      <c r="AV69" s="361"/>
      <c r="AW69" s="384"/>
      <c r="AX69" s="385"/>
      <c r="AY69" s="386"/>
      <c r="AZ69" s="382"/>
      <c r="BA69" s="383">
        <f>ROUND((AC69/U69)*$I$8,0)*U69</f>
        <v>2</v>
      </c>
      <c r="BB69" s="361"/>
      <c r="BC69" s="384"/>
      <c r="BD69" s="385"/>
      <c r="BE69" s="386"/>
      <c r="BF69" s="382"/>
      <c r="BG69" s="332">
        <f>$I$10*U69</f>
        <v>2</v>
      </c>
      <c r="BH69" s="557"/>
      <c r="BI69" s="333"/>
      <c r="BJ69" s="334"/>
      <c r="BK69" s="335"/>
      <c r="BL69" s="558"/>
      <c r="BM69" s="332">
        <f>$I$11*U69</f>
        <v>1</v>
      </c>
      <c r="BN69" s="557"/>
      <c r="BO69" s="333"/>
      <c r="BP69" s="334"/>
      <c r="BQ69" s="335"/>
      <c r="BR69" s="558"/>
      <c r="BS69" s="332">
        <f>$I$12*U69</f>
        <v>1</v>
      </c>
      <c r="BT69" s="557"/>
      <c r="BU69" s="333"/>
      <c r="BV69" s="334"/>
      <c r="BW69" s="335"/>
      <c r="BX69" s="558"/>
      <c r="BY69" s="367"/>
      <c r="BZ69" s="368"/>
    </row>
    <row r="70" spans="1:78" s="120" customFormat="1" ht="7.5" customHeight="1">
      <c r="A70" s="933"/>
      <c r="B70" s="934"/>
      <c r="C70" s="2571"/>
      <c r="D70" s="2572"/>
      <c r="E70" s="2573"/>
      <c r="F70" s="2574"/>
      <c r="G70" s="2571"/>
      <c r="H70" s="2572"/>
      <c r="I70" s="328"/>
      <c r="J70" s="329"/>
      <c r="K70" s="329"/>
      <c r="L70" s="329"/>
      <c r="M70" s="330"/>
      <c r="N70" s="930"/>
      <c r="O70" s="931"/>
      <c r="P70" s="2910">
        <f>P71</f>
        <v>10823</v>
      </c>
      <c r="Q70" s="2911"/>
      <c r="R70" s="2911"/>
      <c r="S70" s="2911"/>
      <c r="T70" s="2912"/>
      <c r="U70" s="353">
        <v>3</v>
      </c>
      <c r="V70" s="558"/>
      <c r="W70" s="332">
        <f>($I$2+$K$2)*$I$4</f>
        <v>45</v>
      </c>
      <c r="X70" s="557"/>
      <c r="Y70" s="333"/>
      <c r="Z70" s="334"/>
      <c r="AA70" s="335"/>
      <c r="AB70" s="558"/>
      <c r="AC70" s="332">
        <f>ROUND((W70/U70)/$I$5,0)*U70</f>
        <v>24</v>
      </c>
      <c r="AD70" s="557"/>
      <c r="AE70" s="333"/>
      <c r="AF70" s="334"/>
      <c r="AG70" s="335"/>
      <c r="AH70" s="558"/>
      <c r="AI70" s="332">
        <f>ROUND((W70/U70)/$I$5,0)*U70</f>
        <v>24</v>
      </c>
      <c r="AJ70" s="557"/>
      <c r="AK70" s="333"/>
      <c r="AL70" s="334"/>
      <c r="AM70" s="335"/>
      <c r="AN70" s="558"/>
      <c r="AO70" s="332">
        <f>$I$9</f>
        <v>8</v>
      </c>
      <c r="AP70" s="557"/>
      <c r="AQ70" s="333"/>
      <c r="AR70" s="334"/>
      <c r="AS70" s="335"/>
      <c r="AT70" s="558"/>
      <c r="AU70" s="332">
        <f>ROUND((AC70/U70)*$I$7,0)*U70</f>
        <v>6</v>
      </c>
      <c r="AV70" s="557"/>
      <c r="AW70" s="333"/>
      <c r="AX70" s="334"/>
      <c r="AY70" s="335"/>
      <c r="AZ70" s="558"/>
      <c r="BA70" s="332">
        <f>ROUND((AC70/U70)*$I$8,0)*U70</f>
        <v>6</v>
      </c>
      <c r="BB70" s="557"/>
      <c r="BC70" s="333"/>
      <c r="BD70" s="334"/>
      <c r="BE70" s="335"/>
      <c r="BF70" s="558"/>
      <c r="BG70" s="332">
        <f>$I$10*U70</f>
        <v>6</v>
      </c>
      <c r="BH70" s="557"/>
      <c r="BI70" s="333"/>
      <c r="BJ70" s="334"/>
      <c r="BK70" s="335"/>
      <c r="BL70" s="558"/>
      <c r="BM70" s="332">
        <f>$I$11*U70</f>
        <v>3</v>
      </c>
      <c r="BN70" s="557"/>
      <c r="BO70" s="333"/>
      <c r="BP70" s="334"/>
      <c r="BQ70" s="335"/>
      <c r="BR70" s="558"/>
      <c r="BS70" s="332">
        <f>$I$12*U70</f>
        <v>3</v>
      </c>
      <c r="BT70" s="557"/>
      <c r="BU70" s="333"/>
      <c r="BV70" s="334"/>
      <c r="BW70" s="335"/>
      <c r="BX70" s="558"/>
      <c r="BY70" s="362"/>
      <c r="BZ70" s="363"/>
    </row>
    <row r="71" spans="1:78" s="120" customFormat="1" ht="7.5" customHeight="1">
      <c r="A71" s="933"/>
      <c r="B71" s="934"/>
      <c r="C71" s="2571"/>
      <c r="D71" s="2572"/>
      <c r="E71" s="2573"/>
      <c r="F71" s="2574"/>
      <c r="G71" s="2571"/>
      <c r="H71" s="2572"/>
      <c r="I71" s="328"/>
      <c r="J71" s="329"/>
      <c r="K71" s="329"/>
      <c r="L71" s="329"/>
      <c r="M71" s="330"/>
      <c r="N71" s="930"/>
      <c r="O71" s="931"/>
      <c r="P71" s="371">
        <v>10823</v>
      </c>
      <c r="Q71" s="372"/>
      <c r="R71" s="373" t="s">
        <v>369</v>
      </c>
      <c r="S71" s="372">
        <v>10941</v>
      </c>
      <c r="T71" s="374"/>
      <c r="U71" s="2910"/>
      <c r="V71" s="2912"/>
      <c r="W71" s="332"/>
      <c r="X71" s="372"/>
      <c r="Y71" s="333"/>
      <c r="Z71" s="375"/>
      <c r="AA71" s="335"/>
      <c r="AB71" s="374"/>
      <c r="AC71" s="332"/>
      <c r="AD71" s="372"/>
      <c r="AE71" s="333"/>
      <c r="AF71" s="375"/>
      <c r="AG71" s="335"/>
      <c r="AH71" s="374"/>
      <c r="AI71" s="332"/>
      <c r="AJ71" s="372"/>
      <c r="AK71" s="333"/>
      <c r="AL71" s="375"/>
      <c r="AM71" s="335"/>
      <c r="AN71" s="374"/>
      <c r="AO71" s="332"/>
      <c r="AP71" s="372"/>
      <c r="AQ71" s="333"/>
      <c r="AR71" s="375"/>
      <c r="AS71" s="335"/>
      <c r="AT71" s="374"/>
      <c r="AU71" s="332"/>
      <c r="AV71" s="372"/>
      <c r="AW71" s="333"/>
      <c r="AX71" s="375"/>
      <c r="AY71" s="335"/>
      <c r="AZ71" s="374"/>
      <c r="BA71" s="332"/>
      <c r="BB71" s="372"/>
      <c r="BC71" s="333"/>
      <c r="BD71" s="375"/>
      <c r="BE71" s="335"/>
      <c r="BF71" s="374"/>
      <c r="BG71" s="332"/>
      <c r="BH71" s="372"/>
      <c r="BI71" s="333"/>
      <c r="BJ71" s="375"/>
      <c r="BK71" s="335"/>
      <c r="BL71" s="374"/>
      <c r="BM71" s="332"/>
      <c r="BN71" s="372"/>
      <c r="BO71" s="333"/>
      <c r="BP71" s="375"/>
      <c r="BQ71" s="335"/>
      <c r="BR71" s="374"/>
      <c r="BS71" s="332"/>
      <c r="BT71" s="372"/>
      <c r="BU71" s="333"/>
      <c r="BV71" s="375"/>
      <c r="BW71" s="335"/>
      <c r="BX71" s="374"/>
      <c r="BY71" s="362"/>
      <c r="BZ71" s="363" t="s">
        <v>434</v>
      </c>
    </row>
    <row r="72" spans="1:78" s="120" customFormat="1" ht="7.5" customHeight="1">
      <c r="A72" s="933"/>
      <c r="B72" s="934"/>
      <c r="C72" s="2571"/>
      <c r="D72" s="2572"/>
      <c r="E72" s="2573"/>
      <c r="F72" s="2574"/>
      <c r="G72" s="2571"/>
      <c r="H72" s="2572"/>
      <c r="I72" s="328"/>
      <c r="J72" s="329"/>
      <c r="K72" s="329"/>
      <c r="L72" s="329"/>
      <c r="M72" s="330"/>
      <c r="N72" s="930"/>
      <c r="O72" s="931"/>
      <c r="P72" s="2910">
        <f>S71</f>
        <v>10941</v>
      </c>
      <c r="Q72" s="2911"/>
      <c r="R72" s="2911"/>
      <c r="S72" s="2911"/>
      <c r="T72" s="2912"/>
      <c r="U72" s="353">
        <v>3</v>
      </c>
      <c r="V72" s="558"/>
      <c r="W72" s="332">
        <f>($I$2+$K$2)*$I$4</f>
        <v>45</v>
      </c>
      <c r="X72" s="557"/>
      <c r="Y72" s="333"/>
      <c r="Z72" s="334"/>
      <c r="AA72" s="335"/>
      <c r="AB72" s="558"/>
      <c r="AC72" s="332">
        <f>ROUND((W72/U72)/$I$5,0)*U72</f>
        <v>24</v>
      </c>
      <c r="AD72" s="557"/>
      <c r="AE72" s="333"/>
      <c r="AF72" s="334"/>
      <c r="AG72" s="335"/>
      <c r="AH72" s="558"/>
      <c r="AI72" s="332">
        <f>ROUND((W72/U72)/$I$5,0)*U72</f>
        <v>24</v>
      </c>
      <c r="AJ72" s="557"/>
      <c r="AK72" s="333"/>
      <c r="AL72" s="334"/>
      <c r="AM72" s="335"/>
      <c r="AN72" s="558"/>
      <c r="AO72" s="332">
        <f t="shared" ref="AO72:AO78" si="12">$I$9</f>
        <v>8</v>
      </c>
      <c r="AP72" s="557"/>
      <c r="AQ72" s="333"/>
      <c r="AR72" s="334"/>
      <c r="AS72" s="335"/>
      <c r="AT72" s="558"/>
      <c r="AU72" s="332">
        <f t="shared" ref="AU72:AU78" si="13">ROUND((AC72/U72)*$I$7,0)*U72</f>
        <v>6</v>
      </c>
      <c r="AV72" s="557"/>
      <c r="AW72" s="333"/>
      <c r="AX72" s="334"/>
      <c r="AY72" s="335"/>
      <c r="AZ72" s="558"/>
      <c r="BA72" s="332">
        <f t="shared" ref="BA72:BA78" si="14">ROUND((AC72/U72)*$I$8,0)*U72</f>
        <v>6</v>
      </c>
      <c r="BB72" s="557"/>
      <c r="BC72" s="333"/>
      <c r="BD72" s="334"/>
      <c r="BE72" s="335"/>
      <c r="BF72" s="558"/>
      <c r="BG72" s="332">
        <f t="shared" ref="BG72:BG78" si="15">$I$10*U72</f>
        <v>6</v>
      </c>
      <c r="BH72" s="557"/>
      <c r="BI72" s="333"/>
      <c r="BJ72" s="334"/>
      <c r="BK72" s="335"/>
      <c r="BL72" s="558"/>
      <c r="BM72" s="332">
        <f t="shared" ref="BM72:BM78" si="16">$I$11*U72</f>
        <v>3</v>
      </c>
      <c r="BN72" s="557"/>
      <c r="BO72" s="333"/>
      <c r="BP72" s="334"/>
      <c r="BQ72" s="335"/>
      <c r="BR72" s="558"/>
      <c r="BS72" s="332">
        <f t="shared" ref="BS72:BS78" si="17">$I$12*U72</f>
        <v>3</v>
      </c>
      <c r="BT72" s="557"/>
      <c r="BU72" s="333"/>
      <c r="BV72" s="334"/>
      <c r="BW72" s="335"/>
      <c r="BX72" s="558"/>
      <c r="BY72" s="362"/>
      <c r="BZ72" s="363"/>
    </row>
    <row r="73" spans="1:78" s="120" customFormat="1" ht="7.5" customHeight="1">
      <c r="A73" s="933"/>
      <c r="B73" s="934"/>
      <c r="C73" s="2571"/>
      <c r="D73" s="2572"/>
      <c r="E73" s="2573"/>
      <c r="F73" s="2574"/>
      <c r="G73" s="2571"/>
      <c r="H73" s="2572"/>
      <c r="I73" s="328"/>
      <c r="J73" s="329"/>
      <c r="K73" s="329"/>
      <c r="L73" s="329"/>
      <c r="M73" s="330"/>
      <c r="N73" s="930"/>
      <c r="O73" s="931"/>
      <c r="P73" s="2910">
        <f>($P$78-$P$72)/6*1+$P$72</f>
        <v>11009.166666666666</v>
      </c>
      <c r="Q73" s="2911"/>
      <c r="R73" s="2911"/>
      <c r="S73" s="2911"/>
      <c r="T73" s="2912"/>
      <c r="U73" s="353">
        <v>1</v>
      </c>
      <c r="V73" s="558"/>
      <c r="W73" s="332">
        <f>$I$2*$I$4</f>
        <v>15</v>
      </c>
      <c r="X73" s="557"/>
      <c r="Y73" s="333"/>
      <c r="Z73" s="334"/>
      <c r="AA73" s="335"/>
      <c r="AB73" s="558"/>
      <c r="AC73" s="332">
        <f>ROUND(W73/$I$5,0)</f>
        <v>8</v>
      </c>
      <c r="AD73" s="557"/>
      <c r="AE73" s="333"/>
      <c r="AF73" s="334"/>
      <c r="AG73" s="335"/>
      <c r="AH73" s="558"/>
      <c r="AI73" s="332">
        <f>ROUND(W73/$I$5,0)</f>
        <v>8</v>
      </c>
      <c r="AJ73" s="557"/>
      <c r="AK73" s="333"/>
      <c r="AL73" s="334"/>
      <c r="AM73" s="335"/>
      <c r="AN73" s="558"/>
      <c r="AO73" s="332">
        <f t="shared" si="12"/>
        <v>8</v>
      </c>
      <c r="AP73" s="557"/>
      <c r="AQ73" s="333"/>
      <c r="AR73" s="334"/>
      <c r="AS73" s="335"/>
      <c r="AT73" s="558"/>
      <c r="AU73" s="332">
        <f t="shared" si="13"/>
        <v>2</v>
      </c>
      <c r="AV73" s="557"/>
      <c r="AW73" s="333"/>
      <c r="AX73" s="334"/>
      <c r="AY73" s="335"/>
      <c r="AZ73" s="558"/>
      <c r="BA73" s="332">
        <f t="shared" si="14"/>
        <v>2</v>
      </c>
      <c r="BB73" s="557"/>
      <c r="BC73" s="333"/>
      <c r="BD73" s="334"/>
      <c r="BE73" s="335"/>
      <c r="BF73" s="558"/>
      <c r="BG73" s="332">
        <f t="shared" si="15"/>
        <v>2</v>
      </c>
      <c r="BH73" s="557"/>
      <c r="BI73" s="333"/>
      <c r="BJ73" s="334"/>
      <c r="BK73" s="335"/>
      <c r="BL73" s="558"/>
      <c r="BM73" s="332">
        <f t="shared" si="16"/>
        <v>1</v>
      </c>
      <c r="BN73" s="557"/>
      <c r="BO73" s="333"/>
      <c r="BP73" s="334"/>
      <c r="BQ73" s="335"/>
      <c r="BR73" s="558"/>
      <c r="BS73" s="332">
        <f t="shared" si="17"/>
        <v>1</v>
      </c>
      <c r="BT73" s="557"/>
      <c r="BU73" s="333"/>
      <c r="BV73" s="334"/>
      <c r="BW73" s="335"/>
      <c r="BX73" s="558"/>
      <c r="BY73" s="362"/>
      <c r="BZ73" s="363"/>
    </row>
    <row r="74" spans="1:78" s="120" customFormat="1" ht="7.5" customHeight="1">
      <c r="A74" s="933"/>
      <c r="B74" s="934"/>
      <c r="C74" s="2571"/>
      <c r="D74" s="2572"/>
      <c r="E74" s="2573"/>
      <c r="F74" s="2574"/>
      <c r="G74" s="2571"/>
      <c r="H74" s="2572"/>
      <c r="I74" s="328"/>
      <c r="J74" s="329"/>
      <c r="K74" s="329"/>
      <c r="L74" s="329"/>
      <c r="M74" s="330"/>
      <c r="N74" s="930"/>
      <c r="O74" s="931"/>
      <c r="P74" s="2910">
        <f>($P$78-$P$72)/6*2+$P$72</f>
        <v>11077.333333333334</v>
      </c>
      <c r="Q74" s="2911"/>
      <c r="R74" s="2911"/>
      <c r="S74" s="2911"/>
      <c r="T74" s="2912"/>
      <c r="U74" s="336">
        <v>3</v>
      </c>
      <c r="V74" s="558"/>
      <c r="W74" s="332">
        <f>($I$2+$K$2)*$I$4</f>
        <v>45</v>
      </c>
      <c r="X74" s="557"/>
      <c r="Y74" s="333"/>
      <c r="Z74" s="334"/>
      <c r="AA74" s="335"/>
      <c r="AB74" s="558"/>
      <c r="AC74" s="332">
        <f>ROUND((W74/U74)/$I$5,0)*U74</f>
        <v>24</v>
      </c>
      <c r="AD74" s="557"/>
      <c r="AE74" s="333"/>
      <c r="AF74" s="334"/>
      <c r="AG74" s="335"/>
      <c r="AH74" s="558"/>
      <c r="AI74" s="332">
        <f>ROUND((W74/U74)/$I$5,0)*U74</f>
        <v>24</v>
      </c>
      <c r="AJ74" s="557"/>
      <c r="AK74" s="333"/>
      <c r="AL74" s="334"/>
      <c r="AM74" s="335"/>
      <c r="AN74" s="558"/>
      <c r="AO74" s="332">
        <f t="shared" si="12"/>
        <v>8</v>
      </c>
      <c r="AP74" s="557"/>
      <c r="AQ74" s="333"/>
      <c r="AR74" s="334"/>
      <c r="AS74" s="335"/>
      <c r="AT74" s="558"/>
      <c r="AU74" s="332">
        <f t="shared" si="13"/>
        <v>6</v>
      </c>
      <c r="AV74" s="557"/>
      <c r="AW74" s="333"/>
      <c r="AX74" s="334"/>
      <c r="AY74" s="335"/>
      <c r="AZ74" s="558"/>
      <c r="BA74" s="332">
        <f t="shared" si="14"/>
        <v>6</v>
      </c>
      <c r="BB74" s="557"/>
      <c r="BC74" s="333"/>
      <c r="BD74" s="334"/>
      <c r="BE74" s="335"/>
      <c r="BF74" s="558"/>
      <c r="BG74" s="332">
        <f t="shared" si="15"/>
        <v>6</v>
      </c>
      <c r="BH74" s="557"/>
      <c r="BI74" s="333"/>
      <c r="BJ74" s="334"/>
      <c r="BK74" s="335"/>
      <c r="BL74" s="558"/>
      <c r="BM74" s="332">
        <f t="shared" si="16"/>
        <v>3</v>
      </c>
      <c r="BN74" s="557"/>
      <c r="BO74" s="333"/>
      <c r="BP74" s="334"/>
      <c r="BQ74" s="335"/>
      <c r="BR74" s="558"/>
      <c r="BS74" s="332">
        <f t="shared" si="17"/>
        <v>3</v>
      </c>
      <c r="BT74" s="557"/>
      <c r="BU74" s="333"/>
      <c r="BV74" s="334"/>
      <c r="BW74" s="335"/>
      <c r="BX74" s="558"/>
      <c r="BY74" s="362"/>
      <c r="BZ74" s="363"/>
    </row>
    <row r="75" spans="1:78" s="120" customFormat="1" ht="7.5" customHeight="1">
      <c r="A75" s="933"/>
      <c r="B75" s="934"/>
      <c r="C75" s="2571"/>
      <c r="D75" s="2572"/>
      <c r="E75" s="2573"/>
      <c r="F75" s="2574"/>
      <c r="G75" s="2571"/>
      <c r="H75" s="2572"/>
      <c r="I75" s="328"/>
      <c r="J75" s="329"/>
      <c r="K75" s="329"/>
      <c r="L75" s="329"/>
      <c r="M75" s="330"/>
      <c r="N75" s="930"/>
      <c r="O75" s="931"/>
      <c r="P75" s="2910">
        <f>($P$78-$P$72)/6*3+$P$72</f>
        <v>11145.5</v>
      </c>
      <c r="Q75" s="2911"/>
      <c r="R75" s="2911"/>
      <c r="S75" s="2911"/>
      <c r="T75" s="2912"/>
      <c r="U75" s="353">
        <v>1</v>
      </c>
      <c r="V75" s="558"/>
      <c r="W75" s="332">
        <f>$I$2*$I$4</f>
        <v>15</v>
      </c>
      <c r="X75" s="557"/>
      <c r="Y75" s="333"/>
      <c r="Z75" s="334"/>
      <c r="AA75" s="335"/>
      <c r="AB75" s="558"/>
      <c r="AC75" s="332">
        <f>ROUND(W75/$I$5,0)</f>
        <v>8</v>
      </c>
      <c r="AD75" s="557"/>
      <c r="AE75" s="333"/>
      <c r="AF75" s="334"/>
      <c r="AG75" s="335"/>
      <c r="AH75" s="558"/>
      <c r="AI75" s="332">
        <f>ROUND(W75/$I$5,0)</f>
        <v>8</v>
      </c>
      <c r="AJ75" s="557"/>
      <c r="AK75" s="333"/>
      <c r="AL75" s="334"/>
      <c r="AM75" s="335"/>
      <c r="AN75" s="558"/>
      <c r="AO75" s="332">
        <f t="shared" si="12"/>
        <v>8</v>
      </c>
      <c r="AP75" s="557"/>
      <c r="AQ75" s="333"/>
      <c r="AR75" s="334"/>
      <c r="AS75" s="335"/>
      <c r="AT75" s="558"/>
      <c r="AU75" s="332">
        <f t="shared" si="13"/>
        <v>2</v>
      </c>
      <c r="AV75" s="557"/>
      <c r="AW75" s="333"/>
      <c r="AX75" s="334"/>
      <c r="AY75" s="335"/>
      <c r="AZ75" s="558"/>
      <c r="BA75" s="332">
        <f t="shared" si="14"/>
        <v>2</v>
      </c>
      <c r="BB75" s="557"/>
      <c r="BC75" s="333"/>
      <c r="BD75" s="334"/>
      <c r="BE75" s="335"/>
      <c r="BF75" s="558"/>
      <c r="BG75" s="332">
        <f t="shared" si="15"/>
        <v>2</v>
      </c>
      <c r="BH75" s="557"/>
      <c r="BI75" s="333"/>
      <c r="BJ75" s="334"/>
      <c r="BK75" s="335"/>
      <c r="BL75" s="558"/>
      <c r="BM75" s="332">
        <f t="shared" si="16"/>
        <v>1</v>
      </c>
      <c r="BN75" s="557"/>
      <c r="BO75" s="333"/>
      <c r="BP75" s="334"/>
      <c r="BQ75" s="335"/>
      <c r="BR75" s="558"/>
      <c r="BS75" s="332">
        <f t="shared" si="17"/>
        <v>1</v>
      </c>
      <c r="BT75" s="557"/>
      <c r="BU75" s="333"/>
      <c r="BV75" s="334"/>
      <c r="BW75" s="335"/>
      <c r="BX75" s="558"/>
      <c r="BY75" s="362"/>
      <c r="BZ75" s="363"/>
    </row>
    <row r="76" spans="1:78" s="120" customFormat="1" ht="7.5" customHeight="1">
      <c r="A76" s="933"/>
      <c r="B76" s="934"/>
      <c r="C76" s="2571"/>
      <c r="D76" s="2572"/>
      <c r="E76" s="2573"/>
      <c r="F76" s="2574"/>
      <c r="G76" s="2571"/>
      <c r="H76" s="2572"/>
      <c r="I76" s="328"/>
      <c r="J76" s="329"/>
      <c r="K76" s="329"/>
      <c r="L76" s="329"/>
      <c r="M76" s="330"/>
      <c r="N76" s="930"/>
      <c r="O76" s="931"/>
      <c r="P76" s="2910">
        <f>($P$78-$P$72)/6*4+$P$72</f>
        <v>11213.666666666666</v>
      </c>
      <c r="Q76" s="2911"/>
      <c r="R76" s="2911"/>
      <c r="S76" s="2911"/>
      <c r="T76" s="2912"/>
      <c r="U76" s="353">
        <v>3</v>
      </c>
      <c r="V76" s="558"/>
      <c r="W76" s="332">
        <f>($I$2+$K$2)*$I$4</f>
        <v>45</v>
      </c>
      <c r="X76" s="557"/>
      <c r="Y76" s="333"/>
      <c r="Z76" s="334"/>
      <c r="AA76" s="335"/>
      <c r="AB76" s="558"/>
      <c r="AC76" s="332">
        <f>ROUND((W76/U76)/$I$5,0)*U76</f>
        <v>24</v>
      </c>
      <c r="AD76" s="557"/>
      <c r="AE76" s="333"/>
      <c r="AF76" s="334"/>
      <c r="AG76" s="335"/>
      <c r="AH76" s="558"/>
      <c r="AI76" s="332">
        <f>ROUND((W76/U76)/$I$5,0)*U76</f>
        <v>24</v>
      </c>
      <c r="AJ76" s="557"/>
      <c r="AK76" s="333"/>
      <c r="AL76" s="334"/>
      <c r="AM76" s="335"/>
      <c r="AN76" s="558"/>
      <c r="AO76" s="332">
        <f t="shared" si="12"/>
        <v>8</v>
      </c>
      <c r="AP76" s="557"/>
      <c r="AQ76" s="333"/>
      <c r="AR76" s="334"/>
      <c r="AS76" s="335"/>
      <c r="AT76" s="558"/>
      <c r="AU76" s="332">
        <f t="shared" si="13"/>
        <v>6</v>
      </c>
      <c r="AV76" s="557"/>
      <c r="AW76" s="333"/>
      <c r="AX76" s="334"/>
      <c r="AY76" s="335"/>
      <c r="AZ76" s="558"/>
      <c r="BA76" s="332">
        <f t="shared" si="14"/>
        <v>6</v>
      </c>
      <c r="BB76" s="557"/>
      <c r="BC76" s="333"/>
      <c r="BD76" s="334"/>
      <c r="BE76" s="335"/>
      <c r="BF76" s="558"/>
      <c r="BG76" s="332">
        <f t="shared" si="15"/>
        <v>6</v>
      </c>
      <c r="BH76" s="557"/>
      <c r="BI76" s="333"/>
      <c r="BJ76" s="334"/>
      <c r="BK76" s="335"/>
      <c r="BL76" s="558"/>
      <c r="BM76" s="332">
        <f t="shared" si="16"/>
        <v>3</v>
      </c>
      <c r="BN76" s="557"/>
      <c r="BO76" s="333"/>
      <c r="BP76" s="334"/>
      <c r="BQ76" s="335"/>
      <c r="BR76" s="558"/>
      <c r="BS76" s="332">
        <f t="shared" si="17"/>
        <v>3</v>
      </c>
      <c r="BT76" s="557"/>
      <c r="BU76" s="333"/>
      <c r="BV76" s="334"/>
      <c r="BW76" s="335"/>
      <c r="BX76" s="558"/>
      <c r="BY76" s="362"/>
      <c r="BZ76" s="363"/>
    </row>
    <row r="77" spans="1:78" s="120" customFormat="1" ht="7.5" customHeight="1">
      <c r="A77" s="933"/>
      <c r="B77" s="934"/>
      <c r="C77" s="2571"/>
      <c r="D77" s="2572"/>
      <c r="E77" s="2573"/>
      <c r="F77" s="2574"/>
      <c r="G77" s="2571"/>
      <c r="H77" s="2572"/>
      <c r="I77" s="328"/>
      <c r="J77" s="329"/>
      <c r="K77" s="329"/>
      <c r="L77" s="329"/>
      <c r="M77" s="330"/>
      <c r="N77" s="930"/>
      <c r="O77" s="931"/>
      <c r="P77" s="2910">
        <f>($P$78-$P$72)/6*5+$P$72</f>
        <v>11281.833333333334</v>
      </c>
      <c r="Q77" s="2911"/>
      <c r="R77" s="2911"/>
      <c r="S77" s="2911"/>
      <c r="T77" s="2912"/>
      <c r="U77" s="353">
        <v>1</v>
      </c>
      <c r="V77" s="558"/>
      <c r="W77" s="332">
        <f>$I$2*$I$4</f>
        <v>15</v>
      </c>
      <c r="X77" s="557"/>
      <c r="Y77" s="333"/>
      <c r="Z77" s="334"/>
      <c r="AA77" s="335"/>
      <c r="AB77" s="558"/>
      <c r="AC77" s="332">
        <f>ROUND(W77/$I$5,0)</f>
        <v>8</v>
      </c>
      <c r="AD77" s="557"/>
      <c r="AE77" s="333"/>
      <c r="AF77" s="334"/>
      <c r="AG77" s="335"/>
      <c r="AH77" s="558"/>
      <c r="AI77" s="332">
        <f>ROUND(W77/$I$5,0)</f>
        <v>8</v>
      </c>
      <c r="AJ77" s="557"/>
      <c r="AK77" s="333"/>
      <c r="AL77" s="334"/>
      <c r="AM77" s="335"/>
      <c r="AN77" s="558"/>
      <c r="AO77" s="332">
        <f t="shared" si="12"/>
        <v>8</v>
      </c>
      <c r="AP77" s="557"/>
      <c r="AQ77" s="333"/>
      <c r="AR77" s="334"/>
      <c r="AS77" s="335"/>
      <c r="AT77" s="558"/>
      <c r="AU77" s="332">
        <f t="shared" si="13"/>
        <v>2</v>
      </c>
      <c r="AV77" s="557"/>
      <c r="AW77" s="333"/>
      <c r="AX77" s="334"/>
      <c r="AY77" s="335"/>
      <c r="AZ77" s="558"/>
      <c r="BA77" s="332">
        <f t="shared" si="14"/>
        <v>2</v>
      </c>
      <c r="BB77" s="557"/>
      <c r="BC77" s="333"/>
      <c r="BD77" s="334"/>
      <c r="BE77" s="335"/>
      <c r="BF77" s="558"/>
      <c r="BG77" s="332">
        <f t="shared" si="15"/>
        <v>2</v>
      </c>
      <c r="BH77" s="557"/>
      <c r="BI77" s="333"/>
      <c r="BJ77" s="334"/>
      <c r="BK77" s="335"/>
      <c r="BL77" s="558"/>
      <c r="BM77" s="332">
        <f t="shared" si="16"/>
        <v>1</v>
      </c>
      <c r="BN77" s="557"/>
      <c r="BO77" s="333"/>
      <c r="BP77" s="334"/>
      <c r="BQ77" s="335"/>
      <c r="BR77" s="558"/>
      <c r="BS77" s="332">
        <f t="shared" si="17"/>
        <v>1</v>
      </c>
      <c r="BT77" s="557"/>
      <c r="BU77" s="333"/>
      <c r="BV77" s="334"/>
      <c r="BW77" s="335"/>
      <c r="BX77" s="558"/>
      <c r="BY77" s="362"/>
      <c r="BZ77" s="363"/>
    </row>
    <row r="78" spans="1:78" s="120" customFormat="1" ht="7.5" customHeight="1">
      <c r="A78" s="933"/>
      <c r="B78" s="934"/>
      <c r="C78" s="2571"/>
      <c r="D78" s="2572"/>
      <c r="E78" s="2573"/>
      <c r="F78" s="2574"/>
      <c r="G78" s="2658"/>
      <c r="H78" s="2659"/>
      <c r="I78" s="337"/>
      <c r="J78" s="338"/>
      <c r="K78" s="338"/>
      <c r="L78" s="338"/>
      <c r="M78" s="339"/>
      <c r="N78" s="936"/>
      <c r="O78" s="937"/>
      <c r="P78" s="2918">
        <f>L69</f>
        <v>11350</v>
      </c>
      <c r="Q78" s="2919"/>
      <c r="R78" s="2919"/>
      <c r="S78" s="2919"/>
      <c r="T78" s="2920"/>
      <c r="U78" s="376">
        <v>3</v>
      </c>
      <c r="V78" s="561"/>
      <c r="W78" s="342">
        <f>($I$2+$K$2)*$I$4</f>
        <v>45</v>
      </c>
      <c r="X78" s="560"/>
      <c r="Y78" s="343"/>
      <c r="Z78" s="344"/>
      <c r="AA78" s="345"/>
      <c r="AB78" s="561"/>
      <c r="AC78" s="332">
        <f>ROUND((W78/U78)/$I$5,0)*U78</f>
        <v>24</v>
      </c>
      <c r="AD78" s="557"/>
      <c r="AE78" s="343"/>
      <c r="AF78" s="344"/>
      <c r="AG78" s="345"/>
      <c r="AH78" s="561"/>
      <c r="AI78" s="332">
        <f>ROUND((W78/U78)/$I$5,0)*U78</f>
        <v>24</v>
      </c>
      <c r="AJ78" s="557"/>
      <c r="AK78" s="333"/>
      <c r="AL78" s="334"/>
      <c r="AM78" s="335"/>
      <c r="AN78" s="558"/>
      <c r="AO78" s="396">
        <f t="shared" si="12"/>
        <v>8</v>
      </c>
      <c r="AP78" s="365"/>
      <c r="AQ78" s="695"/>
      <c r="AR78" s="696"/>
      <c r="AS78" s="697"/>
      <c r="AT78" s="559"/>
      <c r="AU78" s="332">
        <f t="shared" si="13"/>
        <v>6</v>
      </c>
      <c r="AV78" s="560"/>
      <c r="AW78" s="343"/>
      <c r="AX78" s="344"/>
      <c r="AY78" s="345"/>
      <c r="AZ78" s="561"/>
      <c r="BA78" s="332">
        <f t="shared" si="14"/>
        <v>6</v>
      </c>
      <c r="BB78" s="560"/>
      <c r="BC78" s="343"/>
      <c r="BD78" s="344"/>
      <c r="BE78" s="345"/>
      <c r="BF78" s="561"/>
      <c r="BG78" s="332">
        <f t="shared" si="15"/>
        <v>6</v>
      </c>
      <c r="BH78" s="557"/>
      <c r="BI78" s="333"/>
      <c r="BJ78" s="334"/>
      <c r="BK78" s="335"/>
      <c r="BL78" s="558"/>
      <c r="BM78" s="332">
        <f t="shared" si="16"/>
        <v>3</v>
      </c>
      <c r="BN78" s="557"/>
      <c r="BO78" s="333"/>
      <c r="BP78" s="334"/>
      <c r="BQ78" s="335"/>
      <c r="BR78" s="558"/>
      <c r="BS78" s="332">
        <f t="shared" si="17"/>
        <v>3</v>
      </c>
      <c r="BT78" s="557"/>
      <c r="BU78" s="333"/>
      <c r="BV78" s="334"/>
      <c r="BW78" s="335"/>
      <c r="BX78" s="558"/>
      <c r="BY78" s="377"/>
      <c r="BZ78" s="378"/>
    </row>
    <row r="79" spans="1:78" s="381" customFormat="1" ht="7.5" customHeight="1">
      <c r="A79" s="938"/>
      <c r="B79" s="939"/>
      <c r="C79" s="2577"/>
      <c r="D79" s="2578"/>
      <c r="E79" s="2584"/>
      <c r="F79" s="2585"/>
      <c r="G79" s="2922" t="s">
        <v>371</v>
      </c>
      <c r="H79" s="2923"/>
      <c r="I79" s="2923"/>
      <c r="J79" s="2923"/>
      <c r="K79" s="2923"/>
      <c r="L79" s="2923"/>
      <c r="M79" s="2924"/>
      <c r="N79" s="940">
        <f>SUM(N65:N78)</f>
        <v>750</v>
      </c>
      <c r="O79" s="380"/>
      <c r="P79" s="2925"/>
      <c r="Q79" s="2926"/>
      <c r="R79" s="2926"/>
      <c r="S79" s="2926"/>
      <c r="T79" s="2927"/>
      <c r="U79" s="355">
        <f>SUM(U65:V78)</f>
        <v>26</v>
      </c>
      <c r="V79" s="564"/>
      <c r="W79" s="356">
        <f>SUM(W65:W78)</f>
        <v>390</v>
      </c>
      <c r="X79" s="563"/>
      <c r="Y79" s="357">
        <f>'3.1Cost by Sub-contractors'!L48</f>
        <v>51.08</v>
      </c>
      <c r="Z79" s="358"/>
      <c r="AA79" s="359">
        <f>W79*Y79</f>
        <v>19921.2</v>
      </c>
      <c r="AB79" s="564"/>
      <c r="AC79" s="356">
        <f>SUM(AC65:AC78)</f>
        <v>208</v>
      </c>
      <c r="AD79" s="563"/>
      <c r="AE79" s="2915" t="str">
        <f>'3.1Cost by Sub-contractors'!L49</f>
        <v>-</v>
      </c>
      <c r="AF79" s="2916"/>
      <c r="AG79" s="2915" t="str">
        <f>'3.1Cost by Sub-contractors'!L49</f>
        <v>-</v>
      </c>
      <c r="AH79" s="2917"/>
      <c r="AI79" s="356">
        <f>SUM(AI65:AI78)</f>
        <v>208</v>
      </c>
      <c r="AJ79" s="563"/>
      <c r="AK79" s="357">
        <f>'3.1Cost by Sub-contractors'!L50</f>
        <v>15.96</v>
      </c>
      <c r="AL79" s="358"/>
      <c r="AM79" s="359">
        <f>AI79*AK79</f>
        <v>3319.6800000000003</v>
      </c>
      <c r="AN79" s="564"/>
      <c r="AO79" s="356">
        <f>SUM(AO65:AO78)</f>
        <v>96</v>
      </c>
      <c r="AP79" s="563"/>
      <c r="AQ79" s="357">
        <f>'3.1Cost by Sub-contractors'!L51</f>
        <v>25.08</v>
      </c>
      <c r="AR79" s="358"/>
      <c r="AS79" s="359">
        <f>AO79*AQ79</f>
        <v>2407.6799999999998</v>
      </c>
      <c r="AT79" s="564"/>
      <c r="AU79" s="356">
        <f>SUM(AU65:AU78)</f>
        <v>52</v>
      </c>
      <c r="AV79" s="563"/>
      <c r="AW79" s="357">
        <f>'3.1Cost by Sub-contractors'!L52</f>
        <v>44.07</v>
      </c>
      <c r="AX79" s="358"/>
      <c r="AY79" s="359">
        <f>AU79*AW79</f>
        <v>2291.64</v>
      </c>
      <c r="AZ79" s="564"/>
      <c r="BA79" s="356">
        <f>SUM(BA65:BA78)</f>
        <v>52</v>
      </c>
      <c r="BB79" s="563"/>
      <c r="BC79" s="357">
        <f>'3.1Cost by Sub-contractors'!L53</f>
        <v>27.87</v>
      </c>
      <c r="BD79" s="358"/>
      <c r="BE79" s="359">
        <f>BA79*BC79</f>
        <v>1449.24</v>
      </c>
      <c r="BF79" s="564"/>
      <c r="BG79" s="356">
        <f>SUM(BG65:BG78)</f>
        <v>52</v>
      </c>
      <c r="BH79" s="563"/>
      <c r="BI79" s="357">
        <f>'3.1Cost by Sub-contractors'!L54</f>
        <v>145.26</v>
      </c>
      <c r="BJ79" s="358"/>
      <c r="BK79" s="359">
        <f>BG79*BI79</f>
        <v>7553.5199999999995</v>
      </c>
      <c r="BL79" s="564"/>
      <c r="BM79" s="356">
        <f>SUM(BM65:BM78)</f>
        <v>26</v>
      </c>
      <c r="BN79" s="563"/>
      <c r="BO79" s="357">
        <f>'3.1Cost by Sub-contractors'!L55</f>
        <v>145.26</v>
      </c>
      <c r="BP79" s="358"/>
      <c r="BQ79" s="359">
        <f>BM79*BO79</f>
        <v>3776.7599999999998</v>
      </c>
      <c r="BR79" s="564"/>
      <c r="BS79" s="356">
        <f>SUM(BS65:BS78)</f>
        <v>26</v>
      </c>
      <c r="BT79" s="563"/>
      <c r="BU79" s="357">
        <f>'3.1Cost by Sub-contractors'!L56</f>
        <v>177.54</v>
      </c>
      <c r="BV79" s="358"/>
      <c r="BW79" s="359">
        <f>BS79*BU79</f>
        <v>4616.04</v>
      </c>
      <c r="BX79" s="564"/>
      <c r="BY79" s="379"/>
      <c r="BZ79" s="380"/>
    </row>
    <row r="80" spans="1:78" s="120" customFormat="1" ht="7.5" customHeight="1">
      <c r="A80" s="933"/>
      <c r="B80" s="934"/>
      <c r="C80" s="2571"/>
      <c r="D80" s="2572"/>
      <c r="E80" s="2896" t="str">
        <f>'4.1Plan'!D54</f>
        <v>ML02-2</v>
      </c>
      <c r="F80" s="2574"/>
      <c r="G80" s="2571" t="s">
        <v>435</v>
      </c>
      <c r="H80" s="2572"/>
      <c r="I80" s="346">
        <v>13000</v>
      </c>
      <c r="J80" s="347"/>
      <c r="K80" s="240" t="s">
        <v>369</v>
      </c>
      <c r="L80" s="347">
        <v>13300</v>
      </c>
      <c r="M80" s="348"/>
      <c r="N80" s="930">
        <f>L80-I80</f>
        <v>300</v>
      </c>
      <c r="O80" s="931"/>
      <c r="P80" s="2907">
        <f>I80</f>
        <v>13000</v>
      </c>
      <c r="Q80" s="2921"/>
      <c r="R80" s="2921"/>
      <c r="S80" s="2921"/>
      <c r="T80" s="2908"/>
      <c r="U80" s="360">
        <v>3</v>
      </c>
      <c r="V80" s="382"/>
      <c r="W80" s="383">
        <f>($I$2+$K$2)*$I$4</f>
        <v>45</v>
      </c>
      <c r="X80" s="361"/>
      <c r="Y80" s="384"/>
      <c r="Z80" s="385"/>
      <c r="AA80" s="386"/>
      <c r="AB80" s="382"/>
      <c r="AC80" s="332">
        <f>ROUND((W80/U80)/$I$5,0)*U80</f>
        <v>24</v>
      </c>
      <c r="AD80" s="557"/>
      <c r="AE80" s="333"/>
      <c r="AF80" s="334"/>
      <c r="AG80" s="335"/>
      <c r="AH80" s="558"/>
      <c r="AI80" s="332">
        <f>ROUND((W80/U80)/$I$5,0)*U80</f>
        <v>24</v>
      </c>
      <c r="AJ80" s="557"/>
      <c r="AK80" s="333"/>
      <c r="AL80" s="334"/>
      <c r="AM80" s="335"/>
      <c r="AN80" s="558"/>
      <c r="AO80" s="332">
        <f>$I$9</f>
        <v>8</v>
      </c>
      <c r="AP80" s="557"/>
      <c r="AQ80" s="325"/>
      <c r="AR80" s="351"/>
      <c r="AS80" s="327"/>
      <c r="AT80" s="556"/>
      <c r="AU80" s="332">
        <f>ROUND((AC80/U80)*$I$7,0)*U80</f>
        <v>6</v>
      </c>
      <c r="AV80" s="361"/>
      <c r="AW80" s="384"/>
      <c r="AX80" s="385"/>
      <c r="AY80" s="386"/>
      <c r="AZ80" s="382"/>
      <c r="BA80" s="332">
        <f>ROUND((AC80/U80)*$I$8,0)*U80</f>
        <v>6</v>
      </c>
      <c r="BB80" s="361"/>
      <c r="BC80" s="384"/>
      <c r="BD80" s="385"/>
      <c r="BE80" s="386"/>
      <c r="BF80" s="382"/>
      <c r="BG80" s="332">
        <f>$I$10*U80</f>
        <v>6</v>
      </c>
      <c r="BH80" s="557"/>
      <c r="BI80" s="333"/>
      <c r="BJ80" s="334"/>
      <c r="BK80" s="335"/>
      <c r="BL80" s="558"/>
      <c r="BM80" s="332">
        <f>$I$11*U80</f>
        <v>3</v>
      </c>
      <c r="BN80" s="557"/>
      <c r="BO80" s="333"/>
      <c r="BP80" s="334"/>
      <c r="BQ80" s="335"/>
      <c r="BR80" s="558"/>
      <c r="BS80" s="332">
        <f>$I$12*U80</f>
        <v>3</v>
      </c>
      <c r="BT80" s="557"/>
      <c r="BU80" s="333"/>
      <c r="BV80" s="334"/>
      <c r="BW80" s="335"/>
      <c r="BX80" s="558"/>
      <c r="BY80" s="387"/>
      <c r="BZ80" s="388"/>
    </row>
    <row r="81" spans="1:78" s="120" customFormat="1" ht="7.5" customHeight="1">
      <c r="A81" s="933"/>
      <c r="B81" s="934"/>
      <c r="C81" s="2571"/>
      <c r="D81" s="2572"/>
      <c r="E81" s="2896"/>
      <c r="F81" s="2574"/>
      <c r="G81" s="2571"/>
      <c r="H81" s="2572"/>
      <c r="I81" s="328"/>
      <c r="J81" s="329"/>
      <c r="K81" s="329"/>
      <c r="L81" s="329"/>
      <c r="M81" s="330"/>
      <c r="N81" s="930"/>
      <c r="O81" s="931"/>
      <c r="P81" s="2722">
        <f>(P82-P80)/2+P80</f>
        <v>13070.5</v>
      </c>
      <c r="Q81" s="2928"/>
      <c r="R81" s="2928"/>
      <c r="S81" s="2928"/>
      <c r="T81" s="2929"/>
      <c r="U81" s="353">
        <v>1</v>
      </c>
      <c r="V81" s="390"/>
      <c r="W81" s="332">
        <f>$I$2*$I$4</f>
        <v>15</v>
      </c>
      <c r="X81" s="557"/>
      <c r="Y81" s="391"/>
      <c r="Z81" s="392"/>
      <c r="AA81" s="389"/>
      <c r="AB81" s="390"/>
      <c r="AC81" s="332">
        <f>ROUND(W81/$I$5,0)</f>
        <v>8</v>
      </c>
      <c r="AD81" s="557"/>
      <c r="AE81" s="333"/>
      <c r="AF81" s="334"/>
      <c r="AG81" s="335"/>
      <c r="AH81" s="558"/>
      <c r="AI81" s="332">
        <f>ROUND(W81/$I$5,0)</f>
        <v>8</v>
      </c>
      <c r="AJ81" s="557"/>
      <c r="AK81" s="333"/>
      <c r="AL81" s="334"/>
      <c r="AM81" s="335"/>
      <c r="AN81" s="558"/>
      <c r="AO81" s="332">
        <f>$I$9</f>
        <v>8</v>
      </c>
      <c r="AP81" s="557"/>
      <c r="AQ81" s="391"/>
      <c r="AR81" s="392"/>
      <c r="AS81" s="389"/>
      <c r="AT81" s="390"/>
      <c r="AU81" s="332">
        <f>ROUND((AC81/U81)*$I$7,0)*U81</f>
        <v>2</v>
      </c>
      <c r="AV81" s="373"/>
      <c r="AW81" s="391"/>
      <c r="AX81" s="392"/>
      <c r="AY81" s="389"/>
      <c r="AZ81" s="390"/>
      <c r="BA81" s="332">
        <f>ROUND((AC81/U81)*$I$8,0)*U81</f>
        <v>2</v>
      </c>
      <c r="BB81" s="373"/>
      <c r="BC81" s="391"/>
      <c r="BD81" s="392"/>
      <c r="BE81" s="389"/>
      <c r="BF81" s="390"/>
      <c r="BG81" s="332">
        <f>$I$10*U81</f>
        <v>2</v>
      </c>
      <c r="BH81" s="557"/>
      <c r="BI81" s="333"/>
      <c r="BJ81" s="334"/>
      <c r="BK81" s="335"/>
      <c r="BL81" s="558"/>
      <c r="BM81" s="332">
        <f>$I$11*U81</f>
        <v>1</v>
      </c>
      <c r="BN81" s="557"/>
      <c r="BO81" s="333"/>
      <c r="BP81" s="334"/>
      <c r="BQ81" s="335"/>
      <c r="BR81" s="558"/>
      <c r="BS81" s="332">
        <f>$I$12*U81</f>
        <v>1</v>
      </c>
      <c r="BT81" s="557"/>
      <c r="BU81" s="333"/>
      <c r="BV81" s="334"/>
      <c r="BW81" s="335"/>
      <c r="BX81" s="558"/>
      <c r="BY81" s="362"/>
      <c r="BZ81" s="363"/>
    </row>
    <row r="82" spans="1:78" s="120" customFormat="1" ht="7.5" customHeight="1">
      <c r="A82" s="933"/>
      <c r="B82" s="934"/>
      <c r="C82" s="2571"/>
      <c r="D82" s="2572"/>
      <c r="E82" s="2896"/>
      <c r="F82" s="2574"/>
      <c r="G82" s="2571"/>
      <c r="H82" s="2572"/>
      <c r="I82" s="328"/>
      <c r="J82" s="329"/>
      <c r="K82" s="329"/>
      <c r="L82" s="329"/>
      <c r="M82" s="330"/>
      <c r="N82" s="930"/>
      <c r="O82" s="931"/>
      <c r="P82" s="2722">
        <f>P83</f>
        <v>13141</v>
      </c>
      <c r="Q82" s="2928"/>
      <c r="R82" s="2928"/>
      <c r="S82" s="2928"/>
      <c r="T82" s="2929"/>
      <c r="U82" s="353">
        <v>3</v>
      </c>
      <c r="V82" s="390"/>
      <c r="W82" s="332">
        <f>($I$2+$K$2)*$I$4</f>
        <v>45</v>
      </c>
      <c r="X82" s="557"/>
      <c r="Y82" s="391"/>
      <c r="Z82" s="392"/>
      <c r="AA82" s="389"/>
      <c r="AB82" s="390"/>
      <c r="AC82" s="332">
        <f>ROUND((W82/U82)/$I$5,0)*U82</f>
        <v>24</v>
      </c>
      <c r="AD82" s="557"/>
      <c r="AE82" s="333"/>
      <c r="AF82" s="334"/>
      <c r="AG82" s="335"/>
      <c r="AH82" s="558"/>
      <c r="AI82" s="332">
        <f>ROUND((W82/U82)/$I$5,0)*U82</f>
        <v>24</v>
      </c>
      <c r="AJ82" s="557"/>
      <c r="AK82" s="333"/>
      <c r="AL82" s="334"/>
      <c r="AM82" s="335"/>
      <c r="AN82" s="558"/>
      <c r="AO82" s="332">
        <f>$I$9</f>
        <v>8</v>
      </c>
      <c r="AP82" s="557"/>
      <c r="AQ82" s="391"/>
      <c r="AR82" s="392"/>
      <c r="AS82" s="389"/>
      <c r="AT82" s="390"/>
      <c r="AU82" s="332">
        <f>ROUND((AC82/U82)*$I$7,0)*U82</f>
        <v>6</v>
      </c>
      <c r="AV82" s="373"/>
      <c r="AW82" s="391"/>
      <c r="AX82" s="392"/>
      <c r="AY82" s="389"/>
      <c r="AZ82" s="390"/>
      <c r="BA82" s="332">
        <f>ROUND((AC82/U82)*$I$8,0)*U82</f>
        <v>6</v>
      </c>
      <c r="BB82" s="373"/>
      <c r="BC82" s="391"/>
      <c r="BD82" s="392"/>
      <c r="BE82" s="389"/>
      <c r="BF82" s="390"/>
      <c r="BG82" s="332">
        <f>$I$10*U82</f>
        <v>6</v>
      </c>
      <c r="BH82" s="557"/>
      <c r="BI82" s="333"/>
      <c r="BJ82" s="334"/>
      <c r="BK82" s="335"/>
      <c r="BL82" s="558"/>
      <c r="BM82" s="332">
        <f>$I$11*U82</f>
        <v>3</v>
      </c>
      <c r="BN82" s="557"/>
      <c r="BO82" s="333"/>
      <c r="BP82" s="334"/>
      <c r="BQ82" s="335"/>
      <c r="BR82" s="558"/>
      <c r="BS82" s="332">
        <f>$I$12*U82</f>
        <v>3</v>
      </c>
      <c r="BT82" s="557"/>
      <c r="BU82" s="333"/>
      <c r="BV82" s="334"/>
      <c r="BW82" s="335"/>
      <c r="BX82" s="558"/>
      <c r="BY82" s="362"/>
      <c r="BZ82" s="363"/>
    </row>
    <row r="83" spans="1:78" s="120" customFormat="1" ht="7.5" customHeight="1">
      <c r="A83" s="933"/>
      <c r="B83" s="934"/>
      <c r="C83" s="2571"/>
      <c r="D83" s="2572"/>
      <c r="E83" s="2896"/>
      <c r="F83" s="2574"/>
      <c r="G83" s="2571"/>
      <c r="H83" s="2572"/>
      <c r="I83" s="328"/>
      <c r="J83" s="329"/>
      <c r="K83" s="329"/>
      <c r="L83" s="329"/>
      <c r="M83" s="330"/>
      <c r="N83" s="930"/>
      <c r="O83" s="931"/>
      <c r="P83" s="371">
        <v>13141</v>
      </c>
      <c r="Q83" s="372"/>
      <c r="R83" s="373" t="s">
        <v>369</v>
      </c>
      <c r="S83" s="372">
        <v>13279</v>
      </c>
      <c r="T83" s="363"/>
      <c r="U83" s="2910"/>
      <c r="V83" s="2912"/>
      <c r="W83" s="393"/>
      <c r="X83" s="394"/>
      <c r="Y83" s="391"/>
      <c r="Z83" s="395"/>
      <c r="AA83" s="389"/>
      <c r="AB83" s="363"/>
      <c r="AC83" s="393"/>
      <c r="AD83" s="394"/>
      <c r="AE83" s="391"/>
      <c r="AF83" s="395"/>
      <c r="AG83" s="389"/>
      <c r="AH83" s="363"/>
      <c r="AI83" s="393"/>
      <c r="AJ83" s="394"/>
      <c r="AK83" s="391"/>
      <c r="AL83" s="395"/>
      <c r="AM83" s="389"/>
      <c r="AN83" s="363"/>
      <c r="AO83" s="393"/>
      <c r="AP83" s="394"/>
      <c r="AQ83" s="391"/>
      <c r="AR83" s="395"/>
      <c r="AS83" s="389"/>
      <c r="AT83" s="363"/>
      <c r="AU83" s="393"/>
      <c r="AV83" s="394"/>
      <c r="AW83" s="391"/>
      <c r="AX83" s="395"/>
      <c r="AY83" s="389"/>
      <c r="AZ83" s="363"/>
      <c r="BA83" s="393"/>
      <c r="BB83" s="394"/>
      <c r="BC83" s="391"/>
      <c r="BD83" s="395"/>
      <c r="BE83" s="389"/>
      <c r="BF83" s="363"/>
      <c r="BG83" s="332"/>
      <c r="BH83" s="557"/>
      <c r="BI83" s="333"/>
      <c r="BJ83" s="334"/>
      <c r="BK83" s="335"/>
      <c r="BL83" s="558"/>
      <c r="BM83" s="332"/>
      <c r="BN83" s="557"/>
      <c r="BO83" s="333"/>
      <c r="BP83" s="334"/>
      <c r="BQ83" s="335"/>
      <c r="BR83" s="558"/>
      <c r="BS83" s="332"/>
      <c r="BT83" s="557"/>
      <c r="BU83" s="333"/>
      <c r="BV83" s="334"/>
      <c r="BW83" s="335"/>
      <c r="BX83" s="558"/>
      <c r="BY83" s="362"/>
      <c r="BZ83" s="363" t="s">
        <v>909</v>
      </c>
    </row>
    <row r="84" spans="1:78" s="120" customFormat="1" ht="7.5" customHeight="1">
      <c r="A84" s="933"/>
      <c r="B84" s="934"/>
      <c r="C84" s="2571"/>
      <c r="D84" s="2572"/>
      <c r="E84" s="2573"/>
      <c r="F84" s="2574"/>
      <c r="G84" s="2658"/>
      <c r="H84" s="2659"/>
      <c r="I84" s="337"/>
      <c r="J84" s="338"/>
      <c r="K84" s="338"/>
      <c r="L84" s="338"/>
      <c r="M84" s="339"/>
      <c r="N84" s="936"/>
      <c r="O84" s="937"/>
      <c r="P84" s="2705">
        <f>S83</f>
        <v>13279</v>
      </c>
      <c r="Q84" s="2930"/>
      <c r="R84" s="2930"/>
      <c r="S84" s="2930"/>
      <c r="T84" s="2931"/>
      <c r="U84" s="376">
        <v>3</v>
      </c>
      <c r="V84" s="397"/>
      <c r="W84" s="332">
        <f>($I$2+$K$2)*$I$4</f>
        <v>45</v>
      </c>
      <c r="X84" s="947"/>
      <c r="Y84" s="948"/>
      <c r="Z84" s="949"/>
      <c r="AA84" s="950"/>
      <c r="AB84" s="951"/>
      <c r="AC84" s="396">
        <f>ROUND((W84/U84)/$I$5,0)*U84</f>
        <v>24</v>
      </c>
      <c r="AD84" s="365"/>
      <c r="AE84" s="695"/>
      <c r="AF84" s="696"/>
      <c r="AG84" s="697"/>
      <c r="AH84" s="559"/>
      <c r="AI84" s="396">
        <f>ROUND((W84/U84)/$I$5,0)*U84</f>
        <v>24</v>
      </c>
      <c r="AJ84" s="365"/>
      <c r="AK84" s="695"/>
      <c r="AL84" s="696"/>
      <c r="AM84" s="697"/>
      <c r="AN84" s="559"/>
      <c r="AO84" s="332">
        <f>$I$9</f>
        <v>8</v>
      </c>
      <c r="AP84" s="557"/>
      <c r="AQ84" s="948"/>
      <c r="AR84" s="949"/>
      <c r="AS84" s="950"/>
      <c r="AT84" s="951"/>
      <c r="AU84" s="396">
        <f>ROUND((AC84/U84)*$I$7,0)*U84</f>
        <v>6</v>
      </c>
      <c r="AV84" s="947"/>
      <c r="AW84" s="948"/>
      <c r="AX84" s="949"/>
      <c r="AY84" s="950"/>
      <c r="AZ84" s="951"/>
      <c r="BA84" s="396">
        <f>ROUND((AC84/U84)*$I$8,0)*U84</f>
        <v>6</v>
      </c>
      <c r="BB84" s="947"/>
      <c r="BC84" s="948"/>
      <c r="BD84" s="949"/>
      <c r="BE84" s="950"/>
      <c r="BF84" s="951"/>
      <c r="BG84" s="342">
        <f>$I$10*U84</f>
        <v>6</v>
      </c>
      <c r="BH84" s="560"/>
      <c r="BI84" s="343"/>
      <c r="BJ84" s="344"/>
      <c r="BK84" s="345"/>
      <c r="BL84" s="561"/>
      <c r="BM84" s="342">
        <f>$I$11*U84</f>
        <v>3</v>
      </c>
      <c r="BN84" s="560"/>
      <c r="BO84" s="343"/>
      <c r="BP84" s="344"/>
      <c r="BQ84" s="345"/>
      <c r="BR84" s="561"/>
      <c r="BS84" s="342">
        <f>$I$12*U84</f>
        <v>3</v>
      </c>
      <c r="BT84" s="560"/>
      <c r="BU84" s="343"/>
      <c r="BV84" s="344"/>
      <c r="BW84" s="345"/>
      <c r="BX84" s="561"/>
      <c r="BY84" s="377"/>
      <c r="BZ84" s="378"/>
    </row>
    <row r="85" spans="1:78" s="381" customFormat="1" ht="7.5" customHeight="1">
      <c r="A85" s="941"/>
      <c r="B85" s="942"/>
      <c r="C85" s="2579"/>
      <c r="D85" s="2580"/>
      <c r="E85" s="2584"/>
      <c r="F85" s="2585"/>
      <c r="G85" s="2922" t="s">
        <v>371</v>
      </c>
      <c r="H85" s="2923"/>
      <c r="I85" s="2923"/>
      <c r="J85" s="2923"/>
      <c r="K85" s="2923"/>
      <c r="L85" s="2923"/>
      <c r="M85" s="2924"/>
      <c r="N85" s="943">
        <f>SUM(N80:N84)</f>
        <v>300</v>
      </c>
      <c r="O85" s="944"/>
      <c r="P85" s="2925"/>
      <c r="Q85" s="2926"/>
      <c r="R85" s="2926"/>
      <c r="S85" s="2926"/>
      <c r="T85" s="2927"/>
      <c r="U85" s="355">
        <f>SUM(U80:V84)</f>
        <v>10</v>
      </c>
      <c r="V85" s="564"/>
      <c r="W85" s="356">
        <f>SUM(W80:W84)</f>
        <v>150</v>
      </c>
      <c r="X85" s="563"/>
      <c r="Y85" s="357">
        <f>'3.1Cost by Sub-contractors'!L48</f>
        <v>51.08</v>
      </c>
      <c r="Z85" s="358"/>
      <c r="AA85" s="359">
        <f>W85*Y85</f>
        <v>7662</v>
      </c>
      <c r="AB85" s="564"/>
      <c r="AC85" s="356">
        <f>SUM(AC80:AC84)</f>
        <v>80</v>
      </c>
      <c r="AD85" s="563"/>
      <c r="AE85" s="2915" t="str">
        <f>'3.1Cost by Sub-contractors'!L49</f>
        <v>-</v>
      </c>
      <c r="AF85" s="2916"/>
      <c r="AG85" s="2915" t="str">
        <f>'3.1Cost by Sub-contractors'!L49</f>
        <v>-</v>
      </c>
      <c r="AH85" s="2917"/>
      <c r="AI85" s="356">
        <f>SUM(AI80:AI84)</f>
        <v>80</v>
      </c>
      <c r="AJ85" s="563"/>
      <c r="AK85" s="357">
        <f>'3.1Cost by Sub-contractors'!L50</f>
        <v>15.96</v>
      </c>
      <c r="AL85" s="358"/>
      <c r="AM85" s="359">
        <f>AI85*AK85</f>
        <v>1276.8000000000002</v>
      </c>
      <c r="AN85" s="564"/>
      <c r="AO85" s="356">
        <f>SUM(AO80:AO84)</f>
        <v>32</v>
      </c>
      <c r="AP85" s="563"/>
      <c r="AQ85" s="357">
        <f>'3.1Cost by Sub-contractors'!L51</f>
        <v>25.08</v>
      </c>
      <c r="AR85" s="358"/>
      <c r="AS85" s="359">
        <f>AO85*AQ85</f>
        <v>802.56</v>
      </c>
      <c r="AT85" s="564"/>
      <c r="AU85" s="356">
        <f>SUM(AU80:AU84)</f>
        <v>20</v>
      </c>
      <c r="AV85" s="563"/>
      <c r="AW85" s="357">
        <f>'3.1Cost by Sub-contractors'!L52</f>
        <v>44.07</v>
      </c>
      <c r="AX85" s="358"/>
      <c r="AY85" s="359">
        <f>AU85*AW85</f>
        <v>881.4</v>
      </c>
      <c r="AZ85" s="564"/>
      <c r="BA85" s="356">
        <f>SUM(BA80:BA84)</f>
        <v>20</v>
      </c>
      <c r="BB85" s="563"/>
      <c r="BC85" s="357">
        <f>'3.1Cost by Sub-contractors'!L53</f>
        <v>27.87</v>
      </c>
      <c r="BD85" s="358"/>
      <c r="BE85" s="359">
        <f>BA85*BC85</f>
        <v>557.4</v>
      </c>
      <c r="BF85" s="564"/>
      <c r="BG85" s="398">
        <f>SUM(BG80:BG84)</f>
        <v>20</v>
      </c>
      <c r="BH85" s="399"/>
      <c r="BI85" s="400">
        <f>'3.1Cost by Sub-contractors'!L54</f>
        <v>145.26</v>
      </c>
      <c r="BJ85" s="401"/>
      <c r="BK85" s="402">
        <f>BG85*BI85</f>
        <v>2905.2</v>
      </c>
      <c r="BL85" s="403"/>
      <c r="BM85" s="398">
        <f>SUM(BM80:BM84)</f>
        <v>10</v>
      </c>
      <c r="BN85" s="399"/>
      <c r="BO85" s="400">
        <f>'3.1Cost by Sub-contractors'!L55</f>
        <v>145.26</v>
      </c>
      <c r="BP85" s="401"/>
      <c r="BQ85" s="402">
        <f>BM85*BO85</f>
        <v>1452.6</v>
      </c>
      <c r="BR85" s="403"/>
      <c r="BS85" s="398">
        <f>SUM(BS80:BS84)</f>
        <v>10</v>
      </c>
      <c r="BT85" s="399"/>
      <c r="BU85" s="400">
        <f>'3.1Cost by Sub-contractors'!L56</f>
        <v>177.54</v>
      </c>
      <c r="BV85" s="401"/>
      <c r="BW85" s="402">
        <f>BS85*BU85</f>
        <v>1775.3999999999999</v>
      </c>
      <c r="BX85" s="403"/>
      <c r="BY85" s="379"/>
      <c r="BZ85" s="380"/>
    </row>
  </sheetData>
  <mergeCells count="407">
    <mergeCell ref="C85:D85"/>
    <mergeCell ref="E85:F85"/>
    <mergeCell ref="G85:M85"/>
    <mergeCell ref="P85:T85"/>
    <mergeCell ref="AE85:AF85"/>
    <mergeCell ref="AG85:AH85"/>
    <mergeCell ref="U83:V83"/>
    <mergeCell ref="C84:D84"/>
    <mergeCell ref="E84:F84"/>
    <mergeCell ref="G84:H84"/>
    <mergeCell ref="P84:T84"/>
    <mergeCell ref="C82:D82"/>
    <mergeCell ref="E82:F82"/>
    <mergeCell ref="G82:H82"/>
    <mergeCell ref="P82:T82"/>
    <mergeCell ref="C83:D83"/>
    <mergeCell ref="E83:F83"/>
    <mergeCell ref="G83:H83"/>
    <mergeCell ref="C80:D80"/>
    <mergeCell ref="E80:F80"/>
    <mergeCell ref="G80:H80"/>
    <mergeCell ref="P80:T80"/>
    <mergeCell ref="C81:D81"/>
    <mergeCell ref="E81:F81"/>
    <mergeCell ref="G81:H81"/>
    <mergeCell ref="P81:T81"/>
    <mergeCell ref="C79:D79"/>
    <mergeCell ref="E79:F79"/>
    <mergeCell ref="G79:M79"/>
    <mergeCell ref="P79:T79"/>
    <mergeCell ref="AE79:AF79"/>
    <mergeCell ref="AG79:AH79"/>
    <mergeCell ref="C77:D77"/>
    <mergeCell ref="E77:F77"/>
    <mergeCell ref="G77:H77"/>
    <mergeCell ref="P77:T77"/>
    <mergeCell ref="C78:D78"/>
    <mergeCell ref="E78:F78"/>
    <mergeCell ref="G78:H78"/>
    <mergeCell ref="P78:T78"/>
    <mergeCell ref="C75:D75"/>
    <mergeCell ref="E75:F75"/>
    <mergeCell ref="G75:H75"/>
    <mergeCell ref="P75:T75"/>
    <mergeCell ref="C76:D76"/>
    <mergeCell ref="E76:F76"/>
    <mergeCell ref="G76:H76"/>
    <mergeCell ref="P76:T76"/>
    <mergeCell ref="C73:D73"/>
    <mergeCell ref="E73:F73"/>
    <mergeCell ref="G73:H73"/>
    <mergeCell ref="P73:T73"/>
    <mergeCell ref="C74:D74"/>
    <mergeCell ref="E74:F74"/>
    <mergeCell ref="G74:H74"/>
    <mergeCell ref="P74:T74"/>
    <mergeCell ref="C71:D71"/>
    <mergeCell ref="E71:F71"/>
    <mergeCell ref="G71:H71"/>
    <mergeCell ref="U71:V71"/>
    <mergeCell ref="C72:D72"/>
    <mergeCell ref="E72:F72"/>
    <mergeCell ref="G72:H72"/>
    <mergeCell ref="P72:T72"/>
    <mergeCell ref="C69:D69"/>
    <mergeCell ref="E69:F69"/>
    <mergeCell ref="G69:H69"/>
    <mergeCell ref="P69:T69"/>
    <mergeCell ref="C70:D70"/>
    <mergeCell ref="E70:F70"/>
    <mergeCell ref="G70:H70"/>
    <mergeCell ref="P70:T70"/>
    <mergeCell ref="C67:D67"/>
    <mergeCell ref="E67:F67"/>
    <mergeCell ref="G67:H67"/>
    <mergeCell ref="P67:T67"/>
    <mergeCell ref="C68:D68"/>
    <mergeCell ref="E68:F68"/>
    <mergeCell ref="G68:H68"/>
    <mergeCell ref="P68:T68"/>
    <mergeCell ref="C65:D65"/>
    <mergeCell ref="E65:F65"/>
    <mergeCell ref="G65:H65"/>
    <mergeCell ref="U65:V65"/>
    <mergeCell ref="C66:D66"/>
    <mergeCell ref="E66:F66"/>
    <mergeCell ref="G66:H66"/>
    <mergeCell ref="P66:T66"/>
    <mergeCell ref="C64:D64"/>
    <mergeCell ref="E64:F64"/>
    <mergeCell ref="G64:M64"/>
    <mergeCell ref="P64:T64"/>
    <mergeCell ref="AE64:AF64"/>
    <mergeCell ref="AG64:AH64"/>
    <mergeCell ref="C62:D62"/>
    <mergeCell ref="E62:F62"/>
    <mergeCell ref="G62:H62"/>
    <mergeCell ref="P62:T62"/>
    <mergeCell ref="C63:D63"/>
    <mergeCell ref="E63:F63"/>
    <mergeCell ref="G63:H63"/>
    <mergeCell ref="P63:T63"/>
    <mergeCell ref="C60:D60"/>
    <mergeCell ref="E60:F60"/>
    <mergeCell ref="G60:H60"/>
    <mergeCell ref="P60:T60"/>
    <mergeCell ref="C61:D61"/>
    <mergeCell ref="E61:F61"/>
    <mergeCell ref="G61:H61"/>
    <mergeCell ref="P61:T61"/>
    <mergeCell ref="C58:D58"/>
    <mergeCell ref="E58:F58"/>
    <mergeCell ref="G58:H58"/>
    <mergeCell ref="U58:V58"/>
    <mergeCell ref="C59:D59"/>
    <mergeCell ref="E59:F59"/>
    <mergeCell ref="G59:H59"/>
    <mergeCell ref="P59:T59"/>
    <mergeCell ref="U55:V55"/>
    <mergeCell ref="C56:D56"/>
    <mergeCell ref="E56:F56"/>
    <mergeCell ref="G56:H56"/>
    <mergeCell ref="P56:T56"/>
    <mergeCell ref="C57:D57"/>
    <mergeCell ref="E57:F57"/>
    <mergeCell ref="G57:H57"/>
    <mergeCell ref="P57:T57"/>
    <mergeCell ref="C54:D54"/>
    <mergeCell ref="E54:F54"/>
    <mergeCell ref="G54:H54"/>
    <mergeCell ref="P54:T54"/>
    <mergeCell ref="C55:D55"/>
    <mergeCell ref="E55:F55"/>
    <mergeCell ref="G55:H55"/>
    <mergeCell ref="C52:D52"/>
    <mergeCell ref="E52:F52"/>
    <mergeCell ref="G52:H52"/>
    <mergeCell ref="P52:T52"/>
    <mergeCell ref="C53:D53"/>
    <mergeCell ref="E53:F53"/>
    <mergeCell ref="G53:H53"/>
    <mergeCell ref="P53:T53"/>
    <mergeCell ref="C50:D50"/>
    <mergeCell ref="E50:F50"/>
    <mergeCell ref="G50:H50"/>
    <mergeCell ref="P50:T50"/>
    <mergeCell ref="C51:D51"/>
    <mergeCell ref="E51:F51"/>
    <mergeCell ref="G51:H51"/>
    <mergeCell ref="P51:T51"/>
    <mergeCell ref="C48:D48"/>
    <mergeCell ref="E48:F48"/>
    <mergeCell ref="G48:H48"/>
    <mergeCell ref="P48:T48"/>
    <mergeCell ref="C49:D49"/>
    <mergeCell ref="E49:F49"/>
    <mergeCell ref="G49:H49"/>
    <mergeCell ref="P49:T49"/>
    <mergeCell ref="C46:D46"/>
    <mergeCell ref="E46:F46"/>
    <mergeCell ref="G46:H46"/>
    <mergeCell ref="P46:T46"/>
    <mergeCell ref="C47:D47"/>
    <mergeCell ref="E47:F47"/>
    <mergeCell ref="G47:H47"/>
    <mergeCell ref="P47:T47"/>
    <mergeCell ref="C44:D44"/>
    <mergeCell ref="E44:F44"/>
    <mergeCell ref="G44:H44"/>
    <mergeCell ref="P44:T44"/>
    <mergeCell ref="C45:D45"/>
    <mergeCell ref="E45:F45"/>
    <mergeCell ref="G45:H45"/>
    <mergeCell ref="P45:T45"/>
    <mergeCell ref="C42:D42"/>
    <mergeCell ref="E42:F42"/>
    <mergeCell ref="G42:H42"/>
    <mergeCell ref="P42:T42"/>
    <mergeCell ref="C43:D43"/>
    <mergeCell ref="E43:F43"/>
    <mergeCell ref="G43:H43"/>
    <mergeCell ref="P43:T43"/>
    <mergeCell ref="C40:D40"/>
    <mergeCell ref="E40:F40"/>
    <mergeCell ref="G40:H40"/>
    <mergeCell ref="P40:T40"/>
    <mergeCell ref="C41:D41"/>
    <mergeCell ref="E41:F41"/>
    <mergeCell ref="G41:H41"/>
    <mergeCell ref="P41:T41"/>
    <mergeCell ref="C38:D38"/>
    <mergeCell ref="E38:F38"/>
    <mergeCell ref="G38:H38"/>
    <mergeCell ref="P38:T38"/>
    <mergeCell ref="C39:D39"/>
    <mergeCell ref="E39:F39"/>
    <mergeCell ref="G39:H39"/>
    <mergeCell ref="P39:T39"/>
    <mergeCell ref="C36:D36"/>
    <mergeCell ref="E36:F36"/>
    <mergeCell ref="G36:H36"/>
    <mergeCell ref="P36:T36"/>
    <mergeCell ref="C37:D37"/>
    <mergeCell ref="E37:F37"/>
    <mergeCell ref="G37:H37"/>
    <mergeCell ref="P37:T37"/>
    <mergeCell ref="C34:D34"/>
    <mergeCell ref="E34:F34"/>
    <mergeCell ref="G34:H34"/>
    <mergeCell ref="P34:T34"/>
    <mergeCell ref="C35:D35"/>
    <mergeCell ref="E35:F35"/>
    <mergeCell ref="G35:H35"/>
    <mergeCell ref="P35:T35"/>
    <mergeCell ref="C33:D33"/>
    <mergeCell ref="E33:F33"/>
    <mergeCell ref="G33:M33"/>
    <mergeCell ref="P33:T33"/>
    <mergeCell ref="AE33:AF33"/>
    <mergeCell ref="AG33:AH33"/>
    <mergeCell ref="C31:D31"/>
    <mergeCell ref="E31:F31"/>
    <mergeCell ref="G31:H31"/>
    <mergeCell ref="P31:T31"/>
    <mergeCell ref="C32:D32"/>
    <mergeCell ref="E32:F32"/>
    <mergeCell ref="G32:H32"/>
    <mergeCell ref="P32:T32"/>
    <mergeCell ref="C29:D29"/>
    <mergeCell ref="E29:F29"/>
    <mergeCell ref="G29:H29"/>
    <mergeCell ref="P29:T29"/>
    <mergeCell ref="C30:D30"/>
    <mergeCell ref="E30:F30"/>
    <mergeCell ref="G30:H30"/>
    <mergeCell ref="P30:T30"/>
    <mergeCell ref="C27:D27"/>
    <mergeCell ref="E27:F27"/>
    <mergeCell ref="G27:H27"/>
    <mergeCell ref="U27:V27"/>
    <mergeCell ref="C28:D28"/>
    <mergeCell ref="E28:F28"/>
    <mergeCell ref="G28:H28"/>
    <mergeCell ref="U28:V28"/>
    <mergeCell ref="C25:D25"/>
    <mergeCell ref="E25:F25"/>
    <mergeCell ref="G25:H25"/>
    <mergeCell ref="P25:T25"/>
    <mergeCell ref="C26:D26"/>
    <mergeCell ref="E26:F26"/>
    <mergeCell ref="G26:H26"/>
    <mergeCell ref="P26:T26"/>
    <mergeCell ref="C20:D20"/>
    <mergeCell ref="E20:F20"/>
    <mergeCell ref="G20:H20"/>
    <mergeCell ref="P20:T20"/>
    <mergeCell ref="C23:D23"/>
    <mergeCell ref="E23:F23"/>
    <mergeCell ref="G23:H23"/>
    <mergeCell ref="P23:T23"/>
    <mergeCell ref="C24:D24"/>
    <mergeCell ref="E24:F24"/>
    <mergeCell ref="G24:H24"/>
    <mergeCell ref="P24:T24"/>
    <mergeCell ref="C21:D21"/>
    <mergeCell ref="E21:F21"/>
    <mergeCell ref="G21:H21"/>
    <mergeCell ref="P21:T21"/>
    <mergeCell ref="C22:D22"/>
    <mergeCell ref="E22:F22"/>
    <mergeCell ref="G22:H22"/>
    <mergeCell ref="P22:T22"/>
    <mergeCell ref="BY17:BZ17"/>
    <mergeCell ref="BC17:BD17"/>
    <mergeCell ref="BE17:BF17"/>
    <mergeCell ref="BG17:BH17"/>
    <mergeCell ref="BI17:BJ17"/>
    <mergeCell ref="BK17:BL17"/>
    <mergeCell ref="BM17:BN17"/>
    <mergeCell ref="B18:BZ18"/>
    <mergeCell ref="C19:D19"/>
    <mergeCell ref="E19:F19"/>
    <mergeCell ref="G19:H19"/>
    <mergeCell ref="U19:V19"/>
    <mergeCell ref="AI17:AJ17"/>
    <mergeCell ref="AK17:AL17"/>
    <mergeCell ref="AM17:AN17"/>
    <mergeCell ref="AO17:AP17"/>
    <mergeCell ref="BO17:BP17"/>
    <mergeCell ref="BQ17:BR17"/>
    <mergeCell ref="BS17:BT17"/>
    <mergeCell ref="BU17:BV17"/>
    <mergeCell ref="BW17:BX17"/>
    <mergeCell ref="P17:T17"/>
    <mergeCell ref="U17:V17"/>
    <mergeCell ref="W17:X17"/>
    <mergeCell ref="Y17:Z17"/>
    <mergeCell ref="AA17:AB17"/>
    <mergeCell ref="AC17:AD17"/>
    <mergeCell ref="BQ16:BR16"/>
    <mergeCell ref="BS16:BT16"/>
    <mergeCell ref="BU16:BV16"/>
    <mergeCell ref="AQ16:AR16"/>
    <mergeCell ref="U16:V16"/>
    <mergeCell ref="W16:X16"/>
    <mergeCell ref="Y16:Z16"/>
    <mergeCell ref="AA16:AB16"/>
    <mergeCell ref="AC16:AD16"/>
    <mergeCell ref="AE16:AF16"/>
    <mergeCell ref="AQ17:AR17"/>
    <mergeCell ref="AS17:AT17"/>
    <mergeCell ref="AU17:AV17"/>
    <mergeCell ref="AW17:AX17"/>
    <mergeCell ref="AY17:AZ17"/>
    <mergeCell ref="BA17:BB17"/>
    <mergeCell ref="AE17:AF17"/>
    <mergeCell ref="AG17:AH17"/>
    <mergeCell ref="BW16:BX16"/>
    <mergeCell ref="BY16:BZ16"/>
    <mergeCell ref="A17:B17"/>
    <mergeCell ref="C17:D17"/>
    <mergeCell ref="E17:F17"/>
    <mergeCell ref="G17:H17"/>
    <mergeCell ref="N17:O17"/>
    <mergeCell ref="BE16:BF16"/>
    <mergeCell ref="BG16:BH16"/>
    <mergeCell ref="BI16:BJ16"/>
    <mergeCell ref="BK16:BL16"/>
    <mergeCell ref="BM16:BN16"/>
    <mergeCell ref="BO16:BP16"/>
    <mergeCell ref="AS16:AT16"/>
    <mergeCell ref="AU16:AV16"/>
    <mergeCell ref="AW16:AX16"/>
    <mergeCell ref="AY16:AZ16"/>
    <mergeCell ref="BA16:BB16"/>
    <mergeCell ref="BC16:BD16"/>
    <mergeCell ref="AG16:AH16"/>
    <mergeCell ref="AI16:AJ16"/>
    <mergeCell ref="AK16:AL16"/>
    <mergeCell ref="AM16:AN16"/>
    <mergeCell ref="AO16:AP16"/>
    <mergeCell ref="A16:B16"/>
    <mergeCell ref="C16:D16"/>
    <mergeCell ref="E16:F16"/>
    <mergeCell ref="G16:H16"/>
    <mergeCell ref="N16:O16"/>
    <mergeCell ref="P16:T16"/>
    <mergeCell ref="AU15:AZ15"/>
    <mergeCell ref="BA15:BF15"/>
    <mergeCell ref="BG15:BL15"/>
    <mergeCell ref="A15:B15"/>
    <mergeCell ref="C15:D15"/>
    <mergeCell ref="E15:F15"/>
    <mergeCell ref="G15:H15"/>
    <mergeCell ref="I15:M15"/>
    <mergeCell ref="N15:O15"/>
    <mergeCell ref="BM15:BR15"/>
    <mergeCell ref="BS15:BX15"/>
    <mergeCell ref="BY15:BZ15"/>
    <mergeCell ref="P15:T15"/>
    <mergeCell ref="U15:V15"/>
    <mergeCell ref="W15:AB15"/>
    <mergeCell ref="AC15:AH15"/>
    <mergeCell ref="AI15:AN15"/>
    <mergeCell ref="AO15:AT15"/>
    <mergeCell ref="A14:B14"/>
    <mergeCell ref="C14:D14"/>
    <mergeCell ref="E14:F14"/>
    <mergeCell ref="G14:V14"/>
    <mergeCell ref="W14:BX14"/>
    <mergeCell ref="BY14:BZ14"/>
    <mergeCell ref="B11:E11"/>
    <mergeCell ref="G11:H11"/>
    <mergeCell ref="I11:M11"/>
    <mergeCell ref="B12:E12"/>
    <mergeCell ref="G12:H12"/>
    <mergeCell ref="I12:M12"/>
    <mergeCell ref="B9:E9"/>
    <mergeCell ref="G9:H9"/>
    <mergeCell ref="I9:M9"/>
    <mergeCell ref="B10:E10"/>
    <mergeCell ref="G10:H10"/>
    <mergeCell ref="I10:M10"/>
    <mergeCell ref="B7:E7"/>
    <mergeCell ref="G7:H7"/>
    <mergeCell ref="I7:M7"/>
    <mergeCell ref="B8:E8"/>
    <mergeCell ref="G8:H8"/>
    <mergeCell ref="I8:M8"/>
    <mergeCell ref="B6:E6"/>
    <mergeCell ref="G6:H6"/>
    <mergeCell ref="I6:M6"/>
    <mergeCell ref="B3:E3"/>
    <mergeCell ref="G3:H3"/>
    <mergeCell ref="K3:L3"/>
    <mergeCell ref="B4:E4"/>
    <mergeCell ref="G4:H4"/>
    <mergeCell ref="I4:M4"/>
    <mergeCell ref="A1:H1"/>
    <mergeCell ref="I1:J1"/>
    <mergeCell ref="K1:M1"/>
    <mergeCell ref="B2:E2"/>
    <mergeCell ref="G2:H2"/>
    <mergeCell ref="K2:L2"/>
    <mergeCell ref="B5:E5"/>
    <mergeCell ref="G5:H5"/>
    <mergeCell ref="I5:M5"/>
  </mergeCells>
  <phoneticPr fontId="113"/>
  <pageMargins left="0.19685039370078741" right="0.19685039370078741" top="0.98425196850393704" bottom="0.98425196850393704" header="0.19685039370078741" footer="0.19685039370078741"/>
  <pageSetup paperSize="9" orientation="landscape" horizontalDpi="300" verticalDpi="300" r:id="rId1"/>
  <headerFooter alignWithMargins="0">
    <oddHeader>&amp;R&amp;"Arial,太字"&amp;8 &amp;U4.2.6 Detailed Survey Plan (Main Line, Softground)</oddHeader>
    <oddFooter>&amp;R&amp;"Arial,太字"&amp;8&amp;P/&amp;N</oddFooter>
  </headerFooter>
  <rowBreaks count="1" manualBreakCount="1">
    <brk id="64" max="16383" man="1"/>
  </rowBreaks>
  <ignoredErrors>
    <ignoredError sqref="A14:BZ15 A28 A20 BT20:BZ20 A26 A33 A29 A32 A55 A34 A54 A58 A56 A57 A65 A59 A63 A71 A68 A70 A79 A73 A78 A81:O81 A18:BZ18 A16:V16 X16:Z16 AB16 AD16:AF16 AH16 AJ16:AL16 AN16 AP16:AR16 AT16 AV16:AX16 AZ16 BB16:BD16 BF16 BH16:BJ16 BL16 BN16:BP16 BR16 BT16:BV16 BX16:BZ16 A17:V17 X17 Z17 AB17 AD17 AF17 AH17 AJ17 AL17 AN17 AP17 AR17 AT17 AV17 AX17 AZ17 BB17 BD17 BF17 BH17 BJ17 BL17 BN17 BP17 BR17 BT17 BV17 BX17:BZ17 A19 BT19:BZ19 A21 A22 A23 A24 A25 A27 A30 A31 A35 A36 A37 A38 A39 A40 A41 A42 A43 A44 A45 A46 A47 A48 A49 A50 A51 A52 A53 A60 A61 A62 A64 A66 A67 A69 A72 A74 A75 A76 A77 A80:D80 F80:M80 O80 Q80:V80 Q81:V81 V79 O79:T79 Q78:V78 Q77:V77 B77:O77 Q76:V76 B76:O76 Q75:V75 B75:O75 Q74:V74 B74:O74 Q73:V73 Q72:V72 B72:O72 Q70:V70 Q69:V69 O69 B69:M69 Q68:V68 Q67:V67 B67:O67 Q66:V66 B66:O66 O65:T65 F65:M65 D65 V64 O64:T64 B64:M64 Q63:V63 Q62:V62 B62:O62 Q61:V61 B61:O61 Q60:V60 B60:O60 Q59:V59 Q57:V57 Q56:V56 Q54:V54 Q53:V53 B53:O53 Q52:V52 B52:O52 Q51:V51 B51:O51 Q50:V50 B50:O50 Q49:V49 B49:O49 Q48:V48 B48:O48 Q47:V47 B47:O47 Q46:V46 B46:O46 Q45:V45 B45:O45 Q44:V44 B44:O44 Q43:V43 B43:O43 Q42:V42 B42:O42 Q41:V41 B41:O41 Q40:V40 B40:O40 Q39:V39 B39:O39 Q38:V38 B38:O38 Q37:V37 B37:O37 Q36:V36 B36:O36 Q35:V35 B35:O35 Q34:V34 O34 F34:M34 V33 O33:T33 Q32:V32 Q31:V31 B31:O31 Q30:V30 B30:O30 Q29:V29 O28:T28 Q27:T27 B27:O27 Q26:V26 Q25:V25 B25:O25 Q24:V24 B24:O24 Q23:V23 B23:O23 Q22:V22 B22:O22 Q21:V21 B21:O21 BH20:BL20 BB20:BF20 AV20:AZ20 AP20:AT20 AJ20:AN20 AD20:AH20 X20:AB20 Q20:V20 Q19:T19 O19 F19:M19 D19 B78:O78 B73:O73 B79:M79 B70:O70 B68:O68 B71:T71 B63:O63 B59:O59 B57:O57 B56:O56 B58:T58 B54:O54 B34:D34 B55:T55 B32:O32 B29:O29 B33:M33 B26:O26 BN20:BR20 B20:O20 B28:M28 X81:AB81 AD81:AH81 BN78:BR78 BN77:BR77 BN76:BR76 BN75:BR75 BN74:BR74 BN73:BR73 BN72:BR72 BN70:BR70 BN69:BR69 BN68:BR68 BN67:BR67 BN66:BR66 BN63:BR63 BN62:BR62 BN61:BR61 BN60:BR60 BN59:BR59 BN57:BR57 BN56:BR56 BN54:BO54 BN53:BR53 BN52:BO52 BN51:BO51 BN50:BR50 BN49:BO49 BN48:BO48 BN47:BR47 BN46:BO46 BN45:BO45 BN44:BR44 BN43:BO43 BN42:BO42 BN41:BR41 BN40:BO40 BN39:BO39 BN38:BR38 BN37:BO37 BN36:BO36 BN35:BR35 BN34:BO34 BN32:BO32 BN31:BO31 BN30:BO30 BN29:BR29 BN26:BR26 BN25:BR25 BN24:BR24 BN23:BR23 BN22:BR22 BN21:BR21 W55:BS55 W58:BS58 W71:BS71 X21:AB21 AD21:AH21 AJ21:AN21 AP21:AT21 AV21:AZ21 BB21:BF21 BH21:BL21 X22:AB22 AD22:AH22 AJ22:AN22 AP22:AT22 AV22:AZ22 BB22:BF22 BH22:BL22 X23:AB23 AD23:AH23 AJ23:AN23 AP23:AT23 AV23:AZ23 BB23:BF23 BH23:BL23 X24:AB24 AD24:AH24 AJ24:AN24 AP24:AT24 AV24:AZ24 BB24:BF24 BH24:BL24 X25:AB25 AD25:AH25 AJ25:AN25 AP25:AT25 AV25:AZ25 BB25:BF25 BH25:BL25 X26:AB26 AD26:AH26 AJ26:AN26 AP26:AT26 AV26:AZ26 BB26:BF26 BH26:BL26 W27:BS27 W28:BS28 X29:AB29 AD29:AH29 AJ29:AN29 AP29:AT29 AV29:AZ29 BB29:BF29 BH29:BL29 X30:AB30 AD30:AH30 AJ30:AN30 AP30:AT30 AV30:AZ30 BB30:BF30 BH30:BL30 X31:AB31 AD31:AH31 AJ31:AN31 AP31:AT31 AV31:AZ31 BB31:BF31 BH31:BL31 X32:AB32 AD32:AH32 AJ32:AN32 AP32:AT32 AV32:AZ32 BB32:BF32 BH32:BL32 X33 Z33 AB33 AD33 AF33 AH33 AJ33 AL33 AN33 AP33 AR33 AT33 AV33 AX33 AZ33 BB33 BD33 BF33 BH33 BJ33 BL33 BN33 BR33 X34:AB34 AD34:AH34 AJ34:AN34 AP34:AT34 AV34:AZ34 BB34:BF34 BH34:BL34 X35:AB35 AD35:AH35 AJ35:AN35 AP35:AT35 AV35:AZ35 BB35:BF35 BH35:BL35 X36:AB36 AD36:AH36 AJ36:AN36 AP36:AT36 AV36:AZ36 BB36:BF36 BH36:BL36 X37:AB37 AD37:AH37 AJ37:AN37 AP37:AT37 AV37:AZ37 BB37:BF37 BH37:BL37 X38:AB38 AD38:AH38 AJ38:AN38 AP38:AT38 AV38:AZ38 BB38:BF38 BH38:BL38 X39:AB39 AD39:AH39 AJ39:AN39 AP39:AT39 AV39:AZ39 BB39:BF39 BH39:BL39 X40:AB40 AD40:AH40 AJ40:AN40 AP40:AT40 AV40:AZ40 BB40:BF40 BH40:BL40 X41:AB41 AD41:AH41 AJ41:AN41 AP41:AT41 AV41:AZ41 BB41:BF41 BH41:BL41 X42:AB42 AD42:AH42 AJ42:AN42 AP42:AT42 AV42:AZ42 BB42:BF42 BH42:BL42 X43:AB43 AD43:AH43 AJ43:AN43 AP43:AT43 AV43:AZ43 BB43:BF43 BH43:BL43 X44:AB44 AD44:AH44 AJ44:AN44 AP44:AT44 AV44:AZ44 BB44:BF44 BH44:BL44 X45:AB45 AD45:AH45 AJ45:AN45 AP45:AT45 AV45:AZ45 BB45:BF45 BH45:BL45 X46:AB46 AD46:AH46 AJ46:AN46 AP46:AT46 AV46:AZ46 BB46:BF46 BH46:BL46 X47:AB47 AD47:AH47 AJ47:AN47 AP47:AT47 AV47:AZ47 BB47:BF47 BH47:BL47 X48:AB48 AD48:AH48 AJ48:AN48 AP48:AT48 AV48:AZ48 BB48:BF48 BH48:BL48 X49:AB49 AD49:AH49 AJ49:AN49 AP49:AT49 AV49:AZ49 BB49:BF49 BH49:BL49 X50:AB50 AD50:AH50 AJ50:AN50 AP50:AT50 AV50:AZ50 BB50:BF50 BH50:BL50 X51:AB51 AD51:AH51 AJ51:AN51 AP51:AT51 AV51:AZ51 BB51:BF51 BH51:BL51 X52:AB52 AD52:AH52 AJ52:AN52 AP52:AT52 AV52:AZ52 BB52:BF52 BH52:BL52 X53:AB53 AD53:AH53 AJ53:AN53 AP53:AT53 AV53:AZ53 BB53:BF53 BH53:BL53 X54:AB54 AD54:AH54 AJ54:AN54 AP54:AT54 AV54:AZ54 BB54:BF54 BH54:BL54 X56:AB56 AD56:AH56 AJ56:AN56 AP56:AT56 AV56:AZ56 BB56:BF56 BH56:BL56 X57:AB57 AD57:AH57 AJ57:AN57 AP57:AT57 AV57:AZ57 BB57:BF57 BH57:BL57 X59:AB59 AD59:AH59 AJ59:AN59 AP59:AT59 AV59:AZ59 BB59:BF59 BH59:BL59 X60:AB60 AD60:AH60 AJ60:AN60 AP60:AT60 AV60:AZ60 BB60:BF60 BH60:BL60 X61:AB61 AD61:AH61 AJ61:AN61 AP61:AT61 AV61:AZ61 BB61:BF61 BH61:BL61 X62:AB62 AD62:AH62 AJ62:AN62 AP62:AT62 AV62:AZ62 BB62:BF62 BH62:BL62 X63:AB63 AD63:AH63 AJ63:AN63 AP63:AT63 AV63:AZ63 BB63:BF63 BH63:BL63 X64 Z64 AB64 AD64 AF64 AH64 AJ64 AL64 AN64 AP64 AR64 AT64 AV64 AX64 AZ64 BB64 BD64 BF64 BH64 BJ64 BL64 BN64 BP64 BR64 W65:BS65 X66:AB66 AD66:AH66 AJ66:AN66 AP66:AT66 AV66:AZ66 BB66:BF66 BH66:BL66 X67:AB67 AD67:AH67 AJ67:AN67 AP67:AT67 AV67:AZ67 BB67:BF67 BH67:BL67 X68:AB68 AD68:AH68 AJ68:AN68 AP68:AT68 AV68:AZ68 BB68:BF68 BH68:BL68 X69:AB69 AD69:AH69 AJ69:AN69 AP69:AT69 AV69:AZ69 BB69:BF69 BH69:BL69 X70:AB70 AD70:AH70 AJ70:AN70 AP70:AT70 AV70:AZ70 BB70:BF70 BH70:BL70 X72:AB72 AD72:AH72 AJ72:AN72 AP72:AT72 AV72:AZ72 BB72:BF72 BH72:BL72 X73:AB73 AD73:AH73 AJ73:AN73 AP73:AT73 AV73:AZ73 BB73:BF73 BH73:BL73 X74:AB74 AD74:AH74 AJ74:AN74 AP74:AT74 AV74:AZ74 BB74:BF74 BH74:BL74 X75:AB75 AD75:AH75 AJ75:AN75 AP75:AT75 AV75:AZ75 BB75:BF75 BH75:BL75 X76:AB76 AD76:AH76 AJ76:AN76 AP76:AT76 AV76:AZ76 BB76:BF76 BH76:BL76 X77:AB77 AD77:AH77 AJ77:AN77 AP77:AT77 AV77:AZ77 BB77:BF77 BH77:BL77 X78:AB78 AD78:AH78 AJ78:AN78 AP78:AT78 AV78:AZ78 BB78:BF78 BH78:BL78 X79 Z79 AB79 AD79 AF79 AH79 AJ79 AL79 AN79 AP79 AR79 AT79 AV79 AX79 AZ79 BB79 BD79 BF79 BH79 BJ79 BL79 BN79 BP79 BR79 BT71:BZ71 BT58:BZ58 BT55:BZ55 BH81:BL81 BB81:BF81 AV81:AZ81 AP81:AT81 AJ81:AN81 BH80:BL80 BB80:BF80 AV80:AZ80 AP80:AT80 AJ80:AN80 AD80:AH80 X80:AB80 BX79:BZ79 BV79 BT79 BT65:BZ65 BX64:BZ64 BV64 BT64 BX33:BZ33 BV33 BT33 BT28:BZ28 BT27:BZ27 BT80:BZ81 BT74:BZ78 BT72:BZ73 BT69:BZ70 BT66:BZ68 BT60:BZ63 BT59:BZ59 BT57:BZ57 BT56:BZ56 BV35:BZ54 BV34:BZ34 BX30:BZ32 BX29:BZ29 BY21:BZ26 W21 W33 W29 W30 W34 W35 W56 W57 W59 W60 W66 W69 W79 W72 W74 W82:BZ85 W81 BU33 BW33 W64 BU64 BW64 BU79 BW79 W80 AC80 AI80 AO80 AU80 BA80 BG80 BM80:BS80 AO81 AU81 BA81 BG81 BM81:BS81 BS79 BQ79 BO79 BM79 BK79 BI79 BG79 BE79 BC79 BA79 AY79 AW79 AU79 AS79 AQ79 AO79 AM79 AK79 AI79 AG79 AE79 AC79 AA79 Y79 W78 BM78 BG78 BA78 AU78 AO78 AI78 AC78 W77 BM77 BG77 BA77 AU77 AO77 AI77 AC77 W76 BM76 BG76 BA76 AU76 AO76 AI76 AC76 W75 BM75 BG75 BA75 AU75 AO75 AI75 AC75 BM74 BG74 BA74 AU74 AO74 AI74 AC74 W73 BM73 BG73 BA73 AU73 AO73 AI73 AC73 BM72 BG72 BA72 AU72 AO72 AI72 AC72 W70 BM70 BG70 BA70 AU70 AO70 AI70 AC70 BM69 BG69 BA69 AU69 AO69 AI69 AC69 W68 BM68 BG68 BA68 AU68 AO68 AI68 AC68 W67 BM67 BG67 BA67 AU67 AO67 AI67 AC67 BM66 BG66 BA66 AU66 AO66 AI66 AC66 BS64 BQ64 BO64 BM64 BK64 BI64 BG64 BE64 BC64 BA64 AY64 AW64 AU64 AS64 AQ64 AO64 AM64 AK64 AI64 AG64 AE64 AC64 AA64 Y64 W63 BM63 BG63 BA63 AU63 AO63 AI63 AC63 W62 BM62 BG62 BA62 AU62 AO62 AI62 AC62 W61 BM61 BG61 BA61 AU61 AO61 AI61 AC61 BM60 BG60 BA60 AU60 AO60 AI60 AC60 BM59 BG59 BA59 AU59 AO59 AI59 AC59 BM57 BG57 BA57 AU57 AO57 AI57 AC57 BM56 BG56 BA56 AU56 AO56 AI56 AC56 W54 BM54 BG54 BA54 AU54 AO54 AI54 AC54 W53 BM53 BG53 BA53 AU53 AO53 AI53 AC53 W52 BM52 BG52 BA52 AU52 AO52 AI52 AC52 W51 BM51 BG51 BA51 AU51 AO51 AI51 AC51 W50 BM50 BG50 BA50 AU50 AO50 AI50 AC50 W49 BM49 BG49 BA49 AU49 AO49 AI49 AC49 W48 BM48 BG48 BA48 AU48 AO48 AI48 AC48 W47 BM47 BG47 BA47 AU47 AO47 AI47 AC47 W46 BM46 BG46 BA46 AU46 AO46 AI46 AC46 W45 BM45 BG45 BA45 AU45 AO45 AI45 AC45 W44 BM44 BG44 BA44 AU44 AO44 AI44 AC44 W43 BM43 BG43 BA43 AU43 AO43 AI43 AC43 W42 BM42 BG42 BA42 AU42 AO42 AI42 AC42 W41 BM41 BG41 BA41 AU41 AO41 AI41 AC41 W40 BM40 BG40 BA40 AU40 AO40 AI40 AC40 W39 BM39 BG39 BA39 AU39 AO39 AI39 AC39 W38 BM38 BG38 BA38 AU38 AO38 AI38 AC38 W37 BM37 BG37 BA37 AU37 AO37 AI37 AC37 W36 BM36 BG36 BA36 AU36 AO36 AI36 AC36 BM35 BG35 BA35 AU35 AO35 AI35 AC35 BM34 BG34 BA34 AU34 AO34 AI34 AC34 BS33 BQ33 BO33 BM33 BK33 BI33 BG33 BE33 BC33 BA33 AY33 AW33 AU33 AS33 AQ33 AO33 AM33 AK33 AI33 AG33 AE33 AC33 AA33 Y33 W32 BM32 BG32 BA32 AU32 AO32 AI32 AC32 W31 BM31 BG31 BA31 AU31 AO31 AI31 AC31 BM30 BG30 BA30 AU30 AO30 AI30 AC30 BM29 BG29 BA29 AU29 AO29 AI29 AC29 W26 BM26 BG26 BA26 AU26 AO26 AI26 AC26 W25 BM25 BG25 BA25 AU25 AO25 AI25 AC25 W24 BM24 BG24 BA24 AU24 AO24 AI24 AC24 W23 BM23 BG23 BA23 AU23 AO23 AI23 AC23 W22 BM22 BG22 BA22 AU22 AO22 AI22 AC22 BM21 BG21 BA21 AU21 AO21 AI21 AC21 BS21:BX21 BS22:BX22 BS23:BX23 BS24:BX24 BS25:BX25 BS26:BX26 BS29:BW29 BS30:BW30 BS31:BW31 BS32:BW32 BS34:BU34 BS35:BU35 BS36:BU36 BS37:BU37 BS38:BU38 BS39:BU39 BS40:BU40 BS41:BU41 BS42:BU42 BS43:BU43 BS44:BU44 BS45:BU45 BS46:BU46 BS47:BU47 BS48:BU48 BS49:BU49 BS50:BU50 BS51:BU51 BS52:BU52 BS53:BU53 BS54:BU54 BS56 BS57 BS59 BS60 BS61 BS62 BS63 BS66 BS67 BS68 BS69 BS70 BS72 BS73 BS74 BS75 BS76 BS77 BS78 AI81 AC81 V19:BS19 V27 V28 V55 V58 V65 V71 BQ31:BR31 BQ34:BR34 BQ37:BR37 BQ40:BR40 BQ43:BR43 BQ46:BR46 BQ49:BR49 BQ52:BR52 BQ54:BR54 BQ51:BR51 BQ48:BR48 BQ45:BR45 BQ42:BR42 BQ39:BR39 BQ36:BR36 BQ32:BR32 BQ30:BR30" formula="1"/>
  </ignoredErrors>
</worksheet>
</file>

<file path=xl/worksheets/sheet13.xml><?xml version="1.0" encoding="utf-8"?>
<worksheet xmlns="http://schemas.openxmlformats.org/spreadsheetml/2006/main" xmlns:r="http://schemas.openxmlformats.org/officeDocument/2006/relationships">
  <sheetPr>
    <tabColor indexed="12"/>
  </sheetPr>
  <dimension ref="A1:CD113"/>
  <sheetViews>
    <sheetView view="pageBreakPreview" zoomScale="110" zoomScaleNormal="125" zoomScaleSheetLayoutView="110" workbookViewId="0">
      <selection activeCell="AM33" sqref="AM33"/>
    </sheetView>
  </sheetViews>
  <sheetFormatPr defaultRowHeight="7.5"/>
  <cols>
    <col min="1" max="1" width="0.375" style="121" customWidth="1"/>
    <col min="2" max="3" width="5.625" style="121" customWidth="1"/>
    <col min="4" max="4" width="0.375" style="121" customWidth="1"/>
    <col min="5" max="5" width="0.375" style="123" customWidth="1"/>
    <col min="6" max="6" width="4.125" style="121" customWidth="1"/>
    <col min="7" max="7" width="4.125" style="215" customWidth="1"/>
    <col min="8" max="8" width="0.375" style="126" customWidth="1"/>
    <col min="9" max="9" width="4.375" style="126" customWidth="1"/>
    <col min="10" max="10" width="0.375" style="126" customWidth="1"/>
    <col min="11" max="11" width="0.875" style="215" customWidth="1"/>
    <col min="12" max="12" width="4.375" style="126" customWidth="1"/>
    <col min="13" max="13" width="0.375" style="126" customWidth="1"/>
    <col min="14" max="14" width="4.625" style="126" customWidth="1"/>
    <col min="15" max="15" width="0.375" style="121" customWidth="1"/>
    <col min="16" max="16" width="5.125" style="121" customWidth="1"/>
    <col min="17" max="17" width="0.375" style="121" customWidth="1"/>
    <col min="18" max="18" width="5.625" style="121" customWidth="1"/>
    <col min="19" max="19" width="0.375" style="121" customWidth="1"/>
    <col min="20" max="20" width="4.625" style="121" customWidth="1"/>
    <col min="21" max="21" width="0.375" style="121" customWidth="1"/>
    <col min="22" max="22" width="4.625" style="121" customWidth="1"/>
    <col min="23" max="23" width="0.375" style="121" customWidth="1"/>
    <col min="24" max="24" width="4.625" style="404" customWidth="1"/>
    <col min="25" max="25" width="0.375" style="121" customWidth="1"/>
    <col min="26" max="26" width="4.625" style="121" customWidth="1"/>
    <col min="27" max="27" width="0.375" style="121" customWidth="1"/>
    <col min="28" max="28" width="4.625" style="121" customWidth="1"/>
    <col min="29" max="29" width="0.375" style="121" customWidth="1"/>
    <col min="30" max="30" width="4.625" style="404" customWidth="1"/>
    <col min="31" max="31" width="0.375" style="121" customWidth="1"/>
    <col min="32" max="32" width="4.625" style="121" customWidth="1"/>
    <col min="33" max="33" width="0.375" style="121" customWidth="1"/>
    <col min="34" max="34" width="4.625" style="121" customWidth="1"/>
    <col min="35" max="36" width="0.375" style="121" customWidth="1"/>
    <col min="37" max="37" width="58.875" style="121" customWidth="1"/>
    <col min="38" max="16384" width="9" style="121"/>
  </cols>
  <sheetData>
    <row r="1" spans="1:39" ht="7.5" customHeight="1">
      <c r="A1" s="2478" t="s">
        <v>150</v>
      </c>
      <c r="B1" s="2479"/>
      <c r="C1" s="2479"/>
      <c r="D1" s="2479"/>
      <c r="E1" s="2479"/>
      <c r="F1" s="2480"/>
      <c r="G1" s="2478" t="s">
        <v>422</v>
      </c>
      <c r="H1" s="2479"/>
      <c r="I1" s="2935" t="s">
        <v>423</v>
      </c>
      <c r="J1" s="2445"/>
    </row>
    <row r="2" spans="1:39" ht="7.5" customHeight="1">
      <c r="A2" s="118"/>
      <c r="B2" s="2936" t="s">
        <v>127</v>
      </c>
      <c r="C2" s="2936"/>
      <c r="D2" s="2937"/>
      <c r="E2" s="235"/>
      <c r="F2" s="407" t="s">
        <v>436</v>
      </c>
      <c r="G2" s="2938" t="s">
        <v>437</v>
      </c>
      <c r="H2" s="2939"/>
      <c r="I2" s="2939"/>
      <c r="J2" s="2940"/>
      <c r="K2" s="126"/>
      <c r="N2" s="121"/>
      <c r="W2" s="404"/>
      <c r="X2" s="121"/>
      <c r="AC2" s="404"/>
      <c r="AD2" s="121"/>
      <c r="AI2" s="404"/>
    </row>
    <row r="3" spans="1:39" ht="7.5" customHeight="1">
      <c r="A3" s="116"/>
      <c r="B3" s="2941"/>
      <c r="C3" s="2941"/>
      <c r="D3" s="2942"/>
      <c r="E3" s="236"/>
      <c r="F3" s="408" t="s">
        <v>211</v>
      </c>
      <c r="G3" s="409">
        <v>1</v>
      </c>
      <c r="H3" s="410"/>
      <c r="I3" s="411">
        <v>2</v>
      </c>
      <c r="J3" s="412"/>
      <c r="K3" s="126"/>
      <c r="N3" s="121"/>
      <c r="W3" s="404"/>
      <c r="X3" s="121"/>
      <c r="AC3" s="404"/>
      <c r="AD3" s="121"/>
      <c r="AI3" s="404"/>
    </row>
    <row r="4" spans="1:39" ht="7.5" customHeight="1">
      <c r="A4" s="116"/>
      <c r="B4" s="2941"/>
      <c r="C4" s="2941"/>
      <c r="D4" s="2942"/>
      <c r="E4" s="413"/>
      <c r="F4" s="414" t="s">
        <v>128</v>
      </c>
      <c r="G4" s="415">
        <v>75</v>
      </c>
      <c r="H4" s="416"/>
      <c r="I4" s="417">
        <v>150</v>
      </c>
      <c r="J4" s="249"/>
      <c r="K4" s="126"/>
      <c r="N4" s="121"/>
      <c r="W4" s="404"/>
      <c r="X4" s="121"/>
      <c r="AC4" s="404"/>
      <c r="AD4" s="121"/>
      <c r="AI4" s="404"/>
    </row>
    <row r="5" spans="1:39" ht="7.5" customHeight="1">
      <c r="A5" s="418"/>
      <c r="B5" s="2943" t="s">
        <v>160</v>
      </c>
      <c r="C5" s="2943"/>
      <c r="D5" s="2944"/>
      <c r="E5" s="419"/>
      <c r="F5" s="420"/>
      <c r="G5" s="2813" t="s">
        <v>910</v>
      </c>
      <c r="H5" s="2814"/>
      <c r="I5" s="2814"/>
      <c r="J5" s="2815"/>
      <c r="K5" s="421"/>
      <c r="L5" s="171"/>
      <c r="M5" s="215"/>
      <c r="O5" s="126"/>
      <c r="P5" s="126"/>
      <c r="X5" s="121"/>
      <c r="Z5" s="404"/>
      <c r="AD5" s="121"/>
      <c r="AF5" s="404"/>
    </row>
    <row r="6" spans="1:39" ht="7.5" customHeight="1">
      <c r="G6" s="423"/>
      <c r="H6" s="171"/>
      <c r="I6" s="171"/>
      <c r="J6" s="171"/>
    </row>
    <row r="7" spans="1:39" s="126" customFormat="1" ht="7.5" customHeight="1">
      <c r="A7" s="2352" t="s">
        <v>112</v>
      </c>
      <c r="B7" s="2353"/>
      <c r="C7" s="2352" t="s">
        <v>166</v>
      </c>
      <c r="D7" s="2353"/>
      <c r="E7" s="2352" t="s">
        <v>167</v>
      </c>
      <c r="F7" s="2353"/>
      <c r="G7" s="2443" t="s">
        <v>168</v>
      </c>
      <c r="H7" s="2444"/>
      <c r="I7" s="2444"/>
      <c r="J7" s="2444"/>
      <c r="K7" s="2444"/>
      <c r="L7" s="2444"/>
      <c r="M7" s="2444"/>
      <c r="N7" s="2444"/>
      <c r="O7" s="2444"/>
      <c r="P7" s="2444"/>
      <c r="Q7" s="2444"/>
      <c r="R7" s="2444"/>
      <c r="S7" s="2444"/>
      <c r="T7" s="2444"/>
      <c r="U7" s="2444"/>
      <c r="V7" s="2444"/>
      <c r="W7" s="2445"/>
      <c r="X7" s="2443" t="s">
        <v>169</v>
      </c>
      <c r="Y7" s="2444"/>
      <c r="Z7" s="2444"/>
      <c r="AA7" s="2444"/>
      <c r="AB7" s="2444"/>
      <c r="AC7" s="2444"/>
      <c r="AD7" s="2444"/>
      <c r="AE7" s="2444"/>
      <c r="AF7" s="2444"/>
      <c r="AG7" s="2444"/>
      <c r="AH7" s="2444"/>
      <c r="AI7" s="2444"/>
      <c r="AJ7" s="2352" t="s">
        <v>438</v>
      </c>
      <c r="AK7" s="2353"/>
    </row>
    <row r="8" spans="1:39" s="126" customFormat="1" ht="7.5" customHeight="1">
      <c r="A8" s="2354"/>
      <c r="B8" s="2355"/>
      <c r="C8" s="2354" t="s">
        <v>170</v>
      </c>
      <c r="D8" s="2355"/>
      <c r="E8" s="2354" t="s">
        <v>171</v>
      </c>
      <c r="F8" s="2355"/>
      <c r="G8" s="2354" t="s">
        <v>172</v>
      </c>
      <c r="H8" s="2355"/>
      <c r="I8" s="2354" t="s">
        <v>439</v>
      </c>
      <c r="J8" s="2448"/>
      <c r="K8" s="2448"/>
      <c r="L8" s="2448"/>
      <c r="M8" s="2355"/>
      <c r="N8" s="2352" t="s">
        <v>174</v>
      </c>
      <c r="O8" s="2353"/>
      <c r="P8" s="2352" t="s">
        <v>440</v>
      </c>
      <c r="Q8" s="2353"/>
      <c r="R8" s="2352" t="s">
        <v>441</v>
      </c>
      <c r="S8" s="2353"/>
      <c r="T8" s="2352" t="s">
        <v>127</v>
      </c>
      <c r="U8" s="2353"/>
      <c r="V8" s="2352" t="s">
        <v>194</v>
      </c>
      <c r="W8" s="2477"/>
      <c r="X8" s="2443" t="s">
        <v>912</v>
      </c>
      <c r="Y8" s="2444"/>
      <c r="Z8" s="2444"/>
      <c r="AA8" s="2444"/>
      <c r="AB8" s="2444"/>
      <c r="AC8" s="2445"/>
      <c r="AD8" s="2443" t="s">
        <v>913</v>
      </c>
      <c r="AE8" s="2444"/>
      <c r="AF8" s="2444"/>
      <c r="AG8" s="2444"/>
      <c r="AH8" s="2444"/>
      <c r="AI8" s="2445"/>
      <c r="AJ8" s="2354"/>
      <c r="AK8" s="2355"/>
    </row>
    <row r="9" spans="1:39" s="126" customFormat="1" ht="7.5" customHeight="1">
      <c r="A9" s="2354"/>
      <c r="B9" s="2355"/>
      <c r="C9" s="2354"/>
      <c r="D9" s="2355"/>
      <c r="E9" s="2354"/>
      <c r="F9" s="2355"/>
      <c r="G9" s="2354"/>
      <c r="H9" s="2355"/>
      <c r="I9" s="2354"/>
      <c r="J9" s="2448"/>
      <c r="K9" s="2448"/>
      <c r="L9" s="2448"/>
      <c r="M9" s="2355"/>
      <c r="N9" s="2354" t="s">
        <v>181</v>
      </c>
      <c r="O9" s="2355"/>
      <c r="P9" s="2354"/>
      <c r="Q9" s="2355"/>
      <c r="R9" s="2354" t="s">
        <v>181</v>
      </c>
      <c r="S9" s="2355"/>
      <c r="T9" s="2354" t="s">
        <v>51</v>
      </c>
      <c r="U9" s="2355"/>
      <c r="V9" s="2354" t="s">
        <v>49</v>
      </c>
      <c r="W9" s="2448"/>
      <c r="X9" s="2947" t="str">
        <f>'3.1Cost by Sub-contractors'!N3</f>
        <v>Qty</v>
      </c>
      <c r="Y9" s="2945"/>
      <c r="Z9" s="2945" t="str">
        <f>'3.1Cost by Sub-contractors'!L3</f>
        <v>Unit Price</v>
      </c>
      <c r="AA9" s="2945"/>
      <c r="AB9" s="2945" t="str">
        <f>'3.1Cost by Sub-contractors'!P3</f>
        <v>Amount</v>
      </c>
      <c r="AC9" s="2946"/>
      <c r="AD9" s="2947" t="str">
        <f>'3.1Cost by Sub-contractors'!N3</f>
        <v>Qty</v>
      </c>
      <c r="AE9" s="2945"/>
      <c r="AF9" s="2945" t="str">
        <f>'3.1Cost by Sub-contractors'!L3</f>
        <v>Unit Price</v>
      </c>
      <c r="AG9" s="2945"/>
      <c r="AH9" s="2945" t="str">
        <f>'3.1Cost by Sub-contractors'!P3</f>
        <v>Amount</v>
      </c>
      <c r="AI9" s="2946"/>
      <c r="AJ9" s="2354"/>
      <c r="AK9" s="2355"/>
    </row>
    <row r="10" spans="1:39" s="126" customFormat="1" ht="7.5" customHeight="1">
      <c r="A10" s="2354"/>
      <c r="B10" s="2355"/>
      <c r="C10" s="2354"/>
      <c r="D10" s="2355"/>
      <c r="E10" s="2354"/>
      <c r="F10" s="2355"/>
      <c r="G10" s="2354"/>
      <c r="H10" s="2355"/>
      <c r="I10" s="2354"/>
      <c r="J10" s="2448"/>
      <c r="K10" s="2448"/>
      <c r="L10" s="2448"/>
      <c r="M10" s="2355"/>
      <c r="N10" s="2430"/>
      <c r="O10" s="2431"/>
      <c r="P10" s="2430"/>
      <c r="Q10" s="2431"/>
      <c r="R10" s="2430"/>
      <c r="S10" s="2431"/>
      <c r="T10" s="2430"/>
      <c r="U10" s="2431"/>
      <c r="V10" s="2430"/>
      <c r="W10" s="2484"/>
      <c r="X10" s="2952" t="str">
        <f>'3.1Cost by Sub-contractors'!K58</f>
        <v>(l.m.)</v>
      </c>
      <c r="Y10" s="2950"/>
      <c r="Z10" s="2950" t="str">
        <f>'3.1Cost by Sub-contractors'!L4</f>
        <v>(USD)</v>
      </c>
      <c r="AA10" s="2950"/>
      <c r="AB10" s="2950" t="str">
        <f>'3.1Cost by Sub-contractors'!P4</f>
        <v>(USD)</v>
      </c>
      <c r="AC10" s="2951"/>
      <c r="AD10" s="2952" t="str">
        <f>'3.1Cost by Sub-contractors'!K59</f>
        <v>(l.m.)</v>
      </c>
      <c r="AE10" s="2950"/>
      <c r="AF10" s="2950" t="str">
        <f>'3.1Cost by Sub-contractors'!L4</f>
        <v>(USD)</v>
      </c>
      <c r="AG10" s="2950"/>
      <c r="AH10" s="2950" t="str">
        <f>'3.1Cost by Sub-contractors'!P4</f>
        <v>(USD)</v>
      </c>
      <c r="AI10" s="2951"/>
      <c r="AJ10" s="2430"/>
      <c r="AK10" s="2431"/>
    </row>
    <row r="11" spans="1:39" s="126" customFormat="1" ht="7.5" customHeight="1">
      <c r="A11" s="180"/>
      <c r="B11" s="2408" t="s">
        <v>915</v>
      </c>
      <c r="C11" s="2408"/>
      <c r="D11" s="2408"/>
      <c r="E11" s="2408"/>
      <c r="F11" s="2408"/>
      <c r="G11" s="2408"/>
      <c r="H11" s="2408"/>
      <c r="I11" s="2408"/>
      <c r="J11" s="2408"/>
      <c r="K11" s="2408"/>
      <c r="L11" s="2408"/>
      <c r="M11" s="2408"/>
      <c r="N11" s="2408"/>
      <c r="O11" s="2408"/>
      <c r="P11" s="2408"/>
      <c r="Q11" s="2408"/>
      <c r="R11" s="2408"/>
      <c r="S11" s="2408"/>
      <c r="T11" s="2408"/>
      <c r="U11" s="2408"/>
      <c r="V11" s="2408"/>
      <c r="W11" s="2408"/>
      <c r="X11" s="2408"/>
      <c r="Y11" s="2408"/>
      <c r="Z11" s="2408"/>
      <c r="AA11" s="2408"/>
      <c r="AB11" s="2408"/>
      <c r="AC11" s="2408"/>
      <c r="AD11" s="2408"/>
      <c r="AE11" s="2408"/>
      <c r="AF11" s="2408"/>
      <c r="AG11" s="2408"/>
      <c r="AH11" s="2408"/>
      <c r="AI11" s="2408"/>
      <c r="AJ11" s="2408"/>
      <c r="AK11" s="2409"/>
    </row>
    <row r="12" spans="1:39" s="126" customFormat="1" ht="7.5" customHeight="1">
      <c r="A12" s="810"/>
      <c r="B12" s="586" t="str">
        <f>'4.1Plan'!$B$6</f>
        <v>Danang</v>
      </c>
      <c r="C12" s="2352" t="str">
        <f>'4.1Plan'!$C$6</f>
        <v>PKG01</v>
      </c>
      <c r="D12" s="2353"/>
      <c r="E12" s="2417" t="str">
        <f>'4.1Plan'!$D$6</f>
        <v>ML01-1</v>
      </c>
      <c r="F12" s="2418"/>
      <c r="G12" s="2352" t="s">
        <v>442</v>
      </c>
      <c r="H12" s="2353"/>
      <c r="I12" s="424">
        <f>P12</f>
        <v>515</v>
      </c>
      <c r="J12" s="606"/>
      <c r="K12" s="565" t="s">
        <v>184</v>
      </c>
      <c r="L12" s="425">
        <f>P14</f>
        <v>665</v>
      </c>
      <c r="M12" s="587"/>
      <c r="N12" s="426">
        <f>L12-I12</f>
        <v>150</v>
      </c>
      <c r="O12" s="587"/>
      <c r="P12" s="2948">
        <f>P13-75</f>
        <v>515</v>
      </c>
      <c r="Q12" s="2949"/>
      <c r="R12" s="438">
        <v>6.5737500000000004</v>
      </c>
      <c r="S12" s="594"/>
      <c r="T12" s="593"/>
      <c r="U12" s="593"/>
      <c r="V12" s="196"/>
      <c r="W12" s="303"/>
      <c r="X12" s="196"/>
      <c r="Y12" s="593"/>
      <c r="Z12" s="703"/>
      <c r="AA12" s="704"/>
      <c r="AB12" s="593"/>
      <c r="AC12" s="594"/>
      <c r="AD12" s="196"/>
      <c r="AE12" s="593"/>
      <c r="AF12" s="703"/>
      <c r="AG12" s="704"/>
      <c r="AH12" s="593"/>
      <c r="AI12" s="594"/>
      <c r="AJ12" s="593"/>
      <c r="AK12" s="594"/>
      <c r="AL12" s="542"/>
      <c r="AM12" s="542"/>
    </row>
    <row r="13" spans="1:39" s="126" customFormat="1" ht="7.5" customHeight="1">
      <c r="A13" s="172"/>
      <c r="B13" s="544"/>
      <c r="C13" s="2354"/>
      <c r="D13" s="2355"/>
      <c r="E13" s="2354"/>
      <c r="F13" s="2355"/>
      <c r="G13" s="2354"/>
      <c r="H13" s="2355"/>
      <c r="I13" s="427"/>
      <c r="J13" s="544"/>
      <c r="K13" s="544"/>
      <c r="L13" s="544"/>
      <c r="M13" s="575"/>
      <c r="N13" s="427"/>
      <c r="O13" s="575"/>
      <c r="P13" s="2953">
        <v>590</v>
      </c>
      <c r="Q13" s="2954"/>
      <c r="R13" s="438">
        <v>13.21</v>
      </c>
      <c r="S13" s="437"/>
      <c r="T13" s="197">
        <v>1</v>
      </c>
      <c r="U13" s="705"/>
      <c r="V13" s="197">
        <v>15</v>
      </c>
      <c r="W13" s="444"/>
      <c r="X13" s="197">
        <f>T13*V13</f>
        <v>15</v>
      </c>
      <c r="Y13" s="705"/>
      <c r="Z13" s="706"/>
      <c r="AA13" s="707"/>
      <c r="AB13" s="705"/>
      <c r="AC13" s="437"/>
      <c r="AD13" s="197">
        <f>X13</f>
        <v>15</v>
      </c>
      <c r="AE13" s="705"/>
      <c r="AF13" s="706"/>
      <c r="AG13" s="707"/>
      <c r="AH13" s="705"/>
      <c r="AI13" s="437"/>
      <c r="AJ13" s="705"/>
      <c r="AK13" s="437"/>
      <c r="AL13" s="542"/>
      <c r="AM13" s="542"/>
    </row>
    <row r="14" spans="1:39" s="126" customFormat="1" ht="7.5" customHeight="1">
      <c r="A14" s="172"/>
      <c r="B14" s="544"/>
      <c r="C14" s="2354"/>
      <c r="D14" s="2355"/>
      <c r="E14" s="2354"/>
      <c r="F14" s="2355"/>
      <c r="G14" s="2430"/>
      <c r="H14" s="2431"/>
      <c r="I14" s="428"/>
      <c r="J14" s="580"/>
      <c r="K14" s="580"/>
      <c r="L14" s="580"/>
      <c r="M14" s="581"/>
      <c r="N14" s="428"/>
      <c r="O14" s="581"/>
      <c r="P14" s="2955">
        <f>P13+75</f>
        <v>665</v>
      </c>
      <c r="Q14" s="2956"/>
      <c r="R14" s="452">
        <v>2.2603846153846163</v>
      </c>
      <c r="S14" s="584"/>
      <c r="T14" s="455"/>
      <c r="U14" s="455"/>
      <c r="V14" s="201"/>
      <c r="W14" s="446"/>
      <c r="X14" s="201"/>
      <c r="Y14" s="455"/>
      <c r="Z14" s="708"/>
      <c r="AA14" s="709"/>
      <c r="AB14" s="455"/>
      <c r="AC14" s="450"/>
      <c r="AD14" s="201"/>
      <c r="AE14" s="455"/>
      <c r="AF14" s="708"/>
      <c r="AG14" s="709"/>
      <c r="AH14" s="455"/>
      <c r="AI14" s="450"/>
      <c r="AJ14" s="455"/>
      <c r="AK14" s="450"/>
      <c r="AL14" s="542"/>
      <c r="AM14" s="542"/>
    </row>
    <row r="15" spans="1:39" s="126" customFormat="1" ht="7.5" customHeight="1">
      <c r="A15" s="461"/>
      <c r="B15" s="580"/>
      <c r="C15" s="2430"/>
      <c r="D15" s="2431"/>
      <c r="E15" s="2430"/>
      <c r="F15" s="2431"/>
      <c r="G15" s="2555" t="s">
        <v>371</v>
      </c>
      <c r="H15" s="2556"/>
      <c r="I15" s="2556"/>
      <c r="J15" s="2556"/>
      <c r="K15" s="2556"/>
      <c r="L15" s="2556"/>
      <c r="M15" s="2557"/>
      <c r="N15" s="206">
        <f>N12</f>
        <v>150</v>
      </c>
      <c r="O15" s="208"/>
      <c r="P15" s="2957"/>
      <c r="Q15" s="2957"/>
      <c r="R15" s="717"/>
      <c r="S15" s="718"/>
      <c r="T15" s="892">
        <f>SUM(T12:T14)</f>
        <v>1</v>
      </c>
      <c r="U15" s="447"/>
      <c r="V15" s="206"/>
      <c r="W15" s="718"/>
      <c r="X15" s="206">
        <f>SUM(X12:X14)</f>
        <v>15</v>
      </c>
      <c r="Y15" s="720"/>
      <c r="Z15" s="721">
        <f>'3.1Cost by Sub-contractors'!$L$58</f>
        <v>61.62</v>
      </c>
      <c r="AA15" s="722"/>
      <c r="AB15" s="723">
        <f>X15*Z15</f>
        <v>924.3</v>
      </c>
      <c r="AC15" s="208"/>
      <c r="AD15" s="206">
        <f>SUM(AD12:AD14)</f>
        <v>15</v>
      </c>
      <c r="AE15" s="720"/>
      <c r="AF15" s="2932" t="str">
        <f>'3.1Cost by Sub-contractors'!$L$59</f>
        <v>-</v>
      </c>
      <c r="AG15" s="2933"/>
      <c r="AH15" s="2932" t="str">
        <f>'3.1Cost by Sub-contractors'!$L$59</f>
        <v>-</v>
      </c>
      <c r="AI15" s="2934"/>
      <c r="AJ15" s="720"/>
      <c r="AK15" s="701"/>
      <c r="AL15" s="542"/>
      <c r="AM15" s="542"/>
    </row>
    <row r="16" spans="1:39" s="126" customFormat="1" ht="7.5" customHeight="1">
      <c r="A16" s="172"/>
      <c r="B16" s="544" t="str">
        <f>'4.1Plan'!$B$70</f>
        <v>Quang Nam</v>
      </c>
      <c r="C16" s="2352" t="str">
        <f>'4.1Plan'!$C$70</f>
        <v>PKG03</v>
      </c>
      <c r="D16" s="2477"/>
      <c r="E16" s="2417" t="str">
        <f>'4.1Plan'!$D$70</f>
        <v>ML03-1</v>
      </c>
      <c r="F16" s="2418"/>
      <c r="G16" s="2352" t="s">
        <v>443</v>
      </c>
      <c r="H16" s="2353"/>
      <c r="I16" s="429">
        <f>P16</f>
        <v>20425</v>
      </c>
      <c r="J16" s="586"/>
      <c r="K16" s="565" t="s">
        <v>369</v>
      </c>
      <c r="L16" s="430">
        <f>P19</f>
        <v>20650</v>
      </c>
      <c r="M16" s="587"/>
      <c r="N16" s="426">
        <f>L16-I16</f>
        <v>225</v>
      </c>
      <c r="O16" s="587"/>
      <c r="P16" s="2948">
        <f>P17-75</f>
        <v>20425</v>
      </c>
      <c r="Q16" s="2949"/>
      <c r="R16" s="438">
        <v>2.4824999999999999</v>
      </c>
      <c r="S16" s="594"/>
      <c r="T16" s="710"/>
      <c r="U16" s="710"/>
      <c r="V16" s="196"/>
      <c r="W16" s="303"/>
      <c r="X16" s="196"/>
      <c r="Y16" s="593"/>
      <c r="Z16" s="703"/>
      <c r="AA16" s="704"/>
      <c r="AB16" s="593"/>
      <c r="AC16" s="594"/>
      <c r="AD16" s="196"/>
      <c r="AE16" s="593"/>
      <c r="AF16" s="703"/>
      <c r="AG16" s="704"/>
      <c r="AH16" s="703"/>
      <c r="AI16" s="594"/>
      <c r="AJ16" s="593"/>
      <c r="AK16" s="594"/>
      <c r="AL16" s="542"/>
      <c r="AM16" s="542"/>
    </row>
    <row r="17" spans="1:39" s="126" customFormat="1" ht="7.5" customHeight="1">
      <c r="A17" s="172"/>
      <c r="B17" s="544"/>
      <c r="C17" s="2354"/>
      <c r="D17" s="2448"/>
      <c r="E17" s="2354"/>
      <c r="F17" s="2355"/>
      <c r="G17" s="2354"/>
      <c r="H17" s="2355"/>
      <c r="I17" s="427"/>
      <c r="J17" s="544"/>
      <c r="K17" s="544"/>
      <c r="L17" s="544"/>
      <c r="M17" s="575"/>
      <c r="N17" s="427"/>
      <c r="O17" s="575"/>
      <c r="P17" s="2953">
        <v>20500</v>
      </c>
      <c r="Q17" s="2954"/>
      <c r="R17" s="438">
        <v>21.93</v>
      </c>
      <c r="S17" s="437"/>
      <c r="T17" s="711">
        <v>3</v>
      </c>
      <c r="U17" s="712"/>
      <c r="V17" s="203">
        <v>25</v>
      </c>
      <c r="W17" s="262"/>
      <c r="X17" s="197">
        <f>T17*V17</f>
        <v>75</v>
      </c>
      <c r="Y17" s="577"/>
      <c r="Z17" s="713"/>
      <c r="AA17" s="714"/>
      <c r="AB17" s="577"/>
      <c r="AC17" s="578"/>
      <c r="AD17" s="197">
        <f>X17</f>
        <v>75</v>
      </c>
      <c r="AE17" s="577"/>
      <c r="AF17" s="713"/>
      <c r="AG17" s="714"/>
      <c r="AH17" s="713"/>
      <c r="AI17" s="578"/>
      <c r="AJ17" s="577"/>
      <c r="AK17" s="578"/>
      <c r="AL17" s="542"/>
      <c r="AM17" s="542"/>
    </row>
    <row r="18" spans="1:39" s="126" customFormat="1" ht="7.5" customHeight="1">
      <c r="A18" s="172"/>
      <c r="B18" s="544"/>
      <c r="C18" s="2354"/>
      <c r="D18" s="2448"/>
      <c r="E18" s="2354"/>
      <c r="F18" s="2355"/>
      <c r="G18" s="2354"/>
      <c r="H18" s="2355"/>
      <c r="I18" s="427"/>
      <c r="J18" s="544"/>
      <c r="K18" s="544"/>
      <c r="L18" s="544"/>
      <c r="M18" s="575"/>
      <c r="N18" s="427"/>
      <c r="O18" s="575"/>
      <c r="P18" s="2953">
        <f>P17+75</f>
        <v>20575</v>
      </c>
      <c r="Q18" s="2954"/>
      <c r="R18" s="438">
        <v>15.682500000000001</v>
      </c>
      <c r="S18" s="437"/>
      <c r="T18" s="711">
        <v>1</v>
      </c>
      <c r="U18" s="715"/>
      <c r="V18" s="197">
        <v>20</v>
      </c>
      <c r="W18" s="444"/>
      <c r="X18" s="197">
        <f>T18*V18</f>
        <v>20</v>
      </c>
      <c r="Y18" s="705"/>
      <c r="Z18" s="706"/>
      <c r="AA18" s="707"/>
      <c r="AB18" s="705"/>
      <c r="AC18" s="437"/>
      <c r="AD18" s="197">
        <f>X18</f>
        <v>20</v>
      </c>
      <c r="AE18" s="705"/>
      <c r="AF18" s="706"/>
      <c r="AG18" s="707"/>
      <c r="AH18" s="706"/>
      <c r="AI18" s="437"/>
      <c r="AJ18" s="705"/>
      <c r="AK18" s="437"/>
      <c r="AL18" s="542"/>
      <c r="AM18" s="542"/>
    </row>
    <row r="19" spans="1:39" s="126" customFormat="1" ht="7.5" customHeight="1">
      <c r="A19" s="172"/>
      <c r="B19" s="544"/>
      <c r="C19" s="2354"/>
      <c r="D19" s="2448"/>
      <c r="E19" s="2354"/>
      <c r="F19" s="2355"/>
      <c r="G19" s="2430"/>
      <c r="H19" s="2431"/>
      <c r="I19" s="428"/>
      <c r="J19" s="580"/>
      <c r="K19" s="580"/>
      <c r="L19" s="580"/>
      <c r="M19" s="581"/>
      <c r="N19" s="428"/>
      <c r="O19" s="581"/>
      <c r="P19" s="2958">
        <f>P18+75</f>
        <v>20650</v>
      </c>
      <c r="Q19" s="2959"/>
      <c r="R19" s="438">
        <v>7.2625282167041849</v>
      </c>
      <c r="S19" s="450"/>
      <c r="T19" s="716"/>
      <c r="U19" s="716"/>
      <c r="V19" s="201"/>
      <c r="W19" s="446"/>
      <c r="X19" s="201"/>
      <c r="Y19" s="455"/>
      <c r="Z19" s="708"/>
      <c r="AA19" s="709"/>
      <c r="AB19" s="455"/>
      <c r="AC19" s="450"/>
      <c r="AD19" s="201"/>
      <c r="AE19" s="455"/>
      <c r="AF19" s="708"/>
      <c r="AG19" s="709"/>
      <c r="AH19" s="708"/>
      <c r="AI19" s="450"/>
      <c r="AJ19" s="455"/>
      <c r="AK19" s="450"/>
      <c r="AL19" s="542"/>
      <c r="AM19" s="542"/>
    </row>
    <row r="20" spans="1:39" s="126" customFormat="1" ht="7.5" customHeight="1">
      <c r="A20" s="172"/>
      <c r="B20" s="544"/>
      <c r="C20" s="2430"/>
      <c r="D20" s="2484"/>
      <c r="E20" s="2430"/>
      <c r="F20" s="2431"/>
      <c r="G20" s="2555" t="s">
        <v>371</v>
      </c>
      <c r="H20" s="2556"/>
      <c r="I20" s="2556"/>
      <c r="J20" s="2556"/>
      <c r="K20" s="2556"/>
      <c r="L20" s="2556"/>
      <c r="M20" s="2557"/>
      <c r="N20" s="206">
        <f>SUM(N16:N19)</f>
        <v>225</v>
      </c>
      <c r="O20" s="208"/>
      <c r="P20" s="2957"/>
      <c r="Q20" s="2957"/>
      <c r="R20" s="717"/>
      <c r="S20" s="718"/>
      <c r="T20" s="719">
        <f>SUM(T16:T19)</f>
        <v>4</v>
      </c>
      <c r="U20" s="719"/>
      <c r="V20" s="206"/>
      <c r="W20" s="718"/>
      <c r="X20" s="206">
        <f>SUM(X16:X19)</f>
        <v>95</v>
      </c>
      <c r="Y20" s="720"/>
      <c r="Z20" s="721">
        <f>'3.1Cost by Sub-contractors'!$L$58</f>
        <v>61.62</v>
      </c>
      <c r="AA20" s="722"/>
      <c r="AB20" s="723">
        <f>X20*Z20</f>
        <v>5853.9</v>
      </c>
      <c r="AC20" s="208"/>
      <c r="AD20" s="206">
        <f>SUM(AD16:AD19)</f>
        <v>95</v>
      </c>
      <c r="AE20" s="720"/>
      <c r="AF20" s="2932" t="str">
        <f>'3.1Cost by Sub-contractors'!$L$59</f>
        <v>-</v>
      </c>
      <c r="AG20" s="2933"/>
      <c r="AH20" s="2932" t="str">
        <f>'3.1Cost by Sub-contractors'!$L$59</f>
        <v>-</v>
      </c>
      <c r="AI20" s="2934"/>
      <c r="AJ20" s="720"/>
      <c r="AK20" s="701"/>
      <c r="AL20" s="542"/>
      <c r="AM20" s="542"/>
    </row>
    <row r="21" spans="1:39" s="126" customFormat="1" ht="7.5" customHeight="1">
      <c r="A21" s="172"/>
      <c r="B21" s="544"/>
      <c r="C21" s="2352" t="str">
        <f>'4.1Plan'!$C$92</f>
        <v>PKG04</v>
      </c>
      <c r="D21" s="2477"/>
      <c r="E21" s="2417" t="str">
        <f>'4.1Plan'!$D$92</f>
        <v>ML04-1</v>
      </c>
      <c r="F21" s="2418"/>
      <c r="G21" s="2352" t="s">
        <v>444</v>
      </c>
      <c r="H21" s="2353"/>
      <c r="I21" s="431">
        <f>P21</f>
        <v>22330</v>
      </c>
      <c r="J21" s="586"/>
      <c r="K21" s="565" t="s">
        <v>369</v>
      </c>
      <c r="L21" s="432">
        <f>P25</f>
        <v>22630</v>
      </c>
      <c r="M21" s="587"/>
      <c r="N21" s="258">
        <f>L21-I21</f>
        <v>300</v>
      </c>
      <c r="O21" s="587"/>
      <c r="P21" s="2948">
        <f>P22-75</f>
        <v>22330</v>
      </c>
      <c r="Q21" s="2949"/>
      <c r="R21" s="434">
        <v>4.8419999999999987</v>
      </c>
      <c r="S21" s="435"/>
      <c r="T21" s="436"/>
      <c r="U21" s="436"/>
      <c r="V21" s="196"/>
      <c r="W21" s="303"/>
      <c r="X21" s="196"/>
      <c r="Y21" s="593"/>
      <c r="Z21" s="703"/>
      <c r="AA21" s="704"/>
      <c r="AB21" s="593"/>
      <c r="AC21" s="594"/>
      <c r="AD21" s="196"/>
      <c r="AE21" s="593"/>
      <c r="AF21" s="703"/>
      <c r="AG21" s="704"/>
      <c r="AH21" s="703"/>
      <c r="AI21" s="594"/>
      <c r="AJ21" s="593"/>
      <c r="AK21" s="594"/>
      <c r="AL21" s="542"/>
      <c r="AM21" s="542"/>
    </row>
    <row r="22" spans="1:39" s="126" customFormat="1" ht="7.5" customHeight="1">
      <c r="A22" s="172"/>
      <c r="B22" s="544"/>
      <c r="C22" s="2354"/>
      <c r="D22" s="2448"/>
      <c r="E22" s="2354"/>
      <c r="F22" s="2355"/>
      <c r="G22" s="2354"/>
      <c r="H22" s="2355"/>
      <c r="I22" s="427"/>
      <c r="J22" s="544"/>
      <c r="K22" s="544"/>
      <c r="L22" s="544"/>
      <c r="M22" s="575"/>
      <c r="N22" s="427"/>
      <c r="O22" s="575"/>
      <c r="P22" s="2953">
        <f>P23-75</f>
        <v>22405</v>
      </c>
      <c r="Q22" s="2954"/>
      <c r="R22" s="438">
        <v>14.647500000000001</v>
      </c>
      <c r="S22" s="439"/>
      <c r="T22" s="213">
        <v>1</v>
      </c>
      <c r="U22" s="440"/>
      <c r="V22" s="203">
        <v>15</v>
      </c>
      <c r="W22" s="262"/>
      <c r="X22" s="197">
        <f>T22*V22</f>
        <v>15</v>
      </c>
      <c r="Y22" s="577"/>
      <c r="Z22" s="713"/>
      <c r="AA22" s="714"/>
      <c r="AB22" s="577"/>
      <c r="AC22" s="578"/>
      <c r="AD22" s="197">
        <f>X22</f>
        <v>15</v>
      </c>
      <c r="AE22" s="577"/>
      <c r="AF22" s="713"/>
      <c r="AG22" s="714"/>
      <c r="AH22" s="713"/>
      <c r="AI22" s="578"/>
      <c r="AJ22" s="577"/>
      <c r="AK22" s="578"/>
      <c r="AL22" s="542"/>
      <c r="AM22" s="542"/>
    </row>
    <row r="23" spans="1:39" s="126" customFormat="1" ht="7.5" customHeight="1">
      <c r="A23" s="172"/>
      <c r="B23" s="544"/>
      <c r="C23" s="2354"/>
      <c r="D23" s="2448"/>
      <c r="E23" s="2354"/>
      <c r="F23" s="2355"/>
      <c r="G23" s="2354"/>
      <c r="H23" s="2355"/>
      <c r="I23" s="427"/>
      <c r="J23" s="544"/>
      <c r="K23" s="544"/>
      <c r="L23" s="544"/>
      <c r="M23" s="575"/>
      <c r="N23" s="427"/>
      <c r="O23" s="575"/>
      <c r="P23" s="2953">
        <f>P24-75</f>
        <v>22480</v>
      </c>
      <c r="Q23" s="2954"/>
      <c r="R23" s="438">
        <v>21.66</v>
      </c>
      <c r="S23" s="439"/>
      <c r="T23" s="213">
        <v>3</v>
      </c>
      <c r="U23" s="440"/>
      <c r="V23" s="203">
        <v>25</v>
      </c>
      <c r="W23" s="262"/>
      <c r="X23" s="197">
        <f>T23*V23</f>
        <v>75</v>
      </c>
      <c r="Y23" s="577"/>
      <c r="Z23" s="713"/>
      <c r="AA23" s="714"/>
      <c r="AB23" s="577"/>
      <c r="AC23" s="578"/>
      <c r="AD23" s="197">
        <f>X23</f>
        <v>75</v>
      </c>
      <c r="AE23" s="577"/>
      <c r="AF23" s="713"/>
      <c r="AG23" s="714"/>
      <c r="AH23" s="713"/>
      <c r="AI23" s="578"/>
      <c r="AJ23" s="577"/>
      <c r="AK23" s="578"/>
      <c r="AL23" s="542"/>
      <c r="AM23" s="542"/>
    </row>
    <row r="24" spans="1:39" s="126" customFormat="1" ht="7.5" customHeight="1">
      <c r="A24" s="172"/>
      <c r="B24" s="544"/>
      <c r="C24" s="2354"/>
      <c r="D24" s="2448"/>
      <c r="E24" s="2354"/>
      <c r="F24" s="2355"/>
      <c r="G24" s="2354"/>
      <c r="H24" s="2355"/>
      <c r="I24" s="427"/>
      <c r="J24" s="544"/>
      <c r="K24" s="544"/>
      <c r="L24" s="544"/>
      <c r="M24" s="575"/>
      <c r="N24" s="427"/>
      <c r="O24" s="575"/>
      <c r="P24" s="2953">
        <f>P25-75</f>
        <v>22555</v>
      </c>
      <c r="Q24" s="2954"/>
      <c r="R24" s="438">
        <v>20.274000000000001</v>
      </c>
      <c r="S24" s="441"/>
      <c r="T24" s="442">
        <v>1</v>
      </c>
      <c r="U24" s="443"/>
      <c r="V24" s="197">
        <v>25</v>
      </c>
      <c r="W24" s="444"/>
      <c r="X24" s="197">
        <f>T24*V24</f>
        <v>25</v>
      </c>
      <c r="Y24" s="705"/>
      <c r="Z24" s="706"/>
      <c r="AA24" s="707"/>
      <c r="AB24" s="705"/>
      <c r="AC24" s="437"/>
      <c r="AD24" s="197">
        <f>X24</f>
        <v>25</v>
      </c>
      <c r="AE24" s="705"/>
      <c r="AF24" s="706"/>
      <c r="AG24" s="707"/>
      <c r="AH24" s="706"/>
      <c r="AI24" s="437"/>
      <c r="AJ24" s="705"/>
      <c r="AK24" s="437"/>
      <c r="AL24" s="542"/>
      <c r="AM24" s="542"/>
    </row>
    <row r="25" spans="1:39" s="126" customFormat="1" ht="7.5" customHeight="1">
      <c r="A25" s="172"/>
      <c r="B25" s="544"/>
      <c r="C25" s="2354"/>
      <c r="D25" s="2448"/>
      <c r="E25" s="2354"/>
      <c r="F25" s="2355"/>
      <c r="G25" s="2354"/>
      <c r="H25" s="2355"/>
      <c r="I25" s="427"/>
      <c r="J25" s="544"/>
      <c r="K25" s="544"/>
      <c r="L25" s="544"/>
      <c r="M25" s="575"/>
      <c r="N25" s="427"/>
      <c r="O25" s="575"/>
      <c r="P25" s="2960">
        <v>22630</v>
      </c>
      <c r="Q25" s="2961"/>
      <c r="R25" s="451">
        <v>21.006</v>
      </c>
      <c r="S25" s="456"/>
      <c r="T25" s="445"/>
      <c r="U25" s="445"/>
      <c r="V25" s="201"/>
      <c r="W25" s="446"/>
      <c r="X25" s="201"/>
      <c r="Y25" s="455"/>
      <c r="Z25" s="708"/>
      <c r="AA25" s="709"/>
      <c r="AB25" s="455"/>
      <c r="AC25" s="450"/>
      <c r="AD25" s="201"/>
      <c r="AE25" s="455"/>
      <c r="AF25" s="708"/>
      <c r="AG25" s="709"/>
      <c r="AH25" s="708"/>
      <c r="AI25" s="450"/>
      <c r="AJ25" s="455"/>
      <c r="AK25" s="450" t="s">
        <v>914</v>
      </c>
      <c r="AL25" s="542"/>
      <c r="AM25" s="542"/>
    </row>
    <row r="26" spans="1:39" s="126" customFormat="1" ht="7.5" customHeight="1">
      <c r="A26" s="172"/>
      <c r="B26" s="544"/>
      <c r="C26" s="2354"/>
      <c r="D26" s="2448"/>
      <c r="E26" s="2798"/>
      <c r="F26" s="2799"/>
      <c r="G26" s="2555" t="s">
        <v>142</v>
      </c>
      <c r="H26" s="2556"/>
      <c r="I26" s="2556"/>
      <c r="J26" s="2556"/>
      <c r="K26" s="2556"/>
      <c r="L26" s="2556"/>
      <c r="M26" s="2557"/>
      <c r="N26" s="206">
        <f>SUM(N21:N25)</f>
        <v>300</v>
      </c>
      <c r="O26" s="208"/>
      <c r="P26" s="2957"/>
      <c r="Q26" s="2957"/>
      <c r="R26" s="724"/>
      <c r="S26" s="725"/>
      <c r="T26" s="447">
        <f>SUM(T21:T25)</f>
        <v>5</v>
      </c>
      <c r="U26" s="447"/>
      <c r="V26" s="206"/>
      <c r="W26" s="718"/>
      <c r="X26" s="206">
        <f>SUM(X21:X25)</f>
        <v>115</v>
      </c>
      <c r="Y26" s="720"/>
      <c r="Z26" s="721">
        <f>'3.1Cost by Sub-contractors'!$L$58</f>
        <v>61.62</v>
      </c>
      <c r="AA26" s="722"/>
      <c r="AB26" s="723">
        <f>X26*Z26</f>
        <v>7086.2999999999993</v>
      </c>
      <c r="AC26" s="208"/>
      <c r="AD26" s="206">
        <f>SUM(AD21:AD25)</f>
        <v>115</v>
      </c>
      <c r="AE26" s="720"/>
      <c r="AF26" s="2932" t="str">
        <f>'3.1Cost by Sub-contractors'!$L$59</f>
        <v>-</v>
      </c>
      <c r="AG26" s="2933"/>
      <c r="AH26" s="2932" t="str">
        <f>'3.1Cost by Sub-contractors'!$L$59</f>
        <v>-</v>
      </c>
      <c r="AI26" s="2934"/>
      <c r="AJ26" s="720"/>
      <c r="AK26" s="701"/>
      <c r="AL26" s="542"/>
      <c r="AM26" s="542"/>
    </row>
    <row r="27" spans="1:39" s="126" customFormat="1" ht="7.5" customHeight="1">
      <c r="A27" s="172"/>
      <c r="B27" s="261"/>
      <c r="C27" s="2354"/>
      <c r="D27" s="2448"/>
      <c r="E27" s="2417" t="str">
        <f>'4.1Plan'!D110</f>
        <v>ML04-2</v>
      </c>
      <c r="F27" s="2418"/>
      <c r="G27" s="2352" t="s">
        <v>445</v>
      </c>
      <c r="H27" s="2353"/>
      <c r="I27" s="425">
        <f>P27</f>
        <v>31600</v>
      </c>
      <c r="J27" s="606"/>
      <c r="K27" s="565" t="s">
        <v>184</v>
      </c>
      <c r="L27" s="425">
        <f>P31</f>
        <v>31900</v>
      </c>
      <c r="M27" s="607"/>
      <c r="N27" s="258">
        <f>L27-I27</f>
        <v>300</v>
      </c>
      <c r="O27" s="607"/>
      <c r="P27" s="2948">
        <f>P28-75</f>
        <v>31600</v>
      </c>
      <c r="Q27" s="2949"/>
      <c r="R27" s="434">
        <v>1.5600000000000023</v>
      </c>
      <c r="S27" s="303"/>
      <c r="T27" s="196"/>
      <c r="U27" s="726"/>
      <c r="V27" s="196"/>
      <c r="W27" s="303"/>
      <c r="X27" s="196"/>
      <c r="Y27" s="727"/>
      <c r="Z27" s="728"/>
      <c r="AA27" s="729"/>
      <c r="AB27" s="460"/>
      <c r="AC27" s="730"/>
      <c r="AD27" s="196"/>
      <c r="AE27" s="727"/>
      <c r="AF27" s="731"/>
      <c r="AG27" s="732"/>
      <c r="AH27" s="731"/>
      <c r="AI27" s="733"/>
      <c r="AJ27" s="734"/>
      <c r="AK27" s="594"/>
      <c r="AL27" s="542"/>
      <c r="AM27" s="542"/>
    </row>
    <row r="28" spans="1:39" s="126" customFormat="1" ht="7.5" customHeight="1">
      <c r="A28" s="172"/>
      <c r="B28" s="261"/>
      <c r="C28" s="2354"/>
      <c r="D28" s="2448"/>
      <c r="E28" s="2403"/>
      <c r="F28" s="2404"/>
      <c r="G28" s="2354"/>
      <c r="H28" s="2355"/>
      <c r="I28" s="542"/>
      <c r="J28" s="542"/>
      <c r="K28" s="545"/>
      <c r="L28" s="542"/>
      <c r="M28" s="261"/>
      <c r="N28" s="449"/>
      <c r="O28" s="261"/>
      <c r="P28" s="2953">
        <f>P29-75</f>
        <v>31675</v>
      </c>
      <c r="Q28" s="2954"/>
      <c r="R28" s="438">
        <v>17.010000000000002</v>
      </c>
      <c r="S28" s="444"/>
      <c r="T28" s="197">
        <v>1</v>
      </c>
      <c r="U28" s="442"/>
      <c r="V28" s="197">
        <v>20</v>
      </c>
      <c r="W28" s="735"/>
      <c r="X28" s="197">
        <f>T28*V28</f>
        <v>20</v>
      </c>
      <c r="Y28" s="736"/>
      <c r="Z28" s="737"/>
      <c r="AA28" s="738"/>
      <c r="AB28" s="454"/>
      <c r="AC28" s="739"/>
      <c r="AD28" s="197">
        <f>X28</f>
        <v>20</v>
      </c>
      <c r="AE28" s="736"/>
      <c r="AF28" s="740"/>
      <c r="AG28" s="741"/>
      <c r="AH28" s="740"/>
      <c r="AI28" s="742"/>
      <c r="AJ28" s="743"/>
      <c r="AK28" s="437"/>
      <c r="AL28" s="542"/>
      <c r="AM28" s="542"/>
    </row>
    <row r="29" spans="1:39" s="126" customFormat="1" ht="7.5" customHeight="1">
      <c r="A29" s="172"/>
      <c r="B29" s="261"/>
      <c r="C29" s="2354"/>
      <c r="D29" s="2448"/>
      <c r="E29" s="2403"/>
      <c r="F29" s="2404"/>
      <c r="G29" s="2354"/>
      <c r="H29" s="2355"/>
      <c r="I29" s="542"/>
      <c r="J29" s="542"/>
      <c r="K29" s="545"/>
      <c r="L29" s="542"/>
      <c r="M29" s="261"/>
      <c r="N29" s="449"/>
      <c r="O29" s="261"/>
      <c r="P29" s="2953">
        <v>31750</v>
      </c>
      <c r="Q29" s="2954"/>
      <c r="R29" s="438">
        <v>22.794999999999998</v>
      </c>
      <c r="S29" s="444"/>
      <c r="T29" s="197">
        <v>3</v>
      </c>
      <c r="U29" s="442"/>
      <c r="V29" s="197">
        <v>25</v>
      </c>
      <c r="W29" s="735"/>
      <c r="X29" s="197">
        <f>T29*V29</f>
        <v>75</v>
      </c>
      <c r="Y29" s="736"/>
      <c r="Z29" s="737"/>
      <c r="AA29" s="738"/>
      <c r="AB29" s="454"/>
      <c r="AC29" s="739"/>
      <c r="AD29" s="197">
        <f>X29</f>
        <v>75</v>
      </c>
      <c r="AE29" s="736"/>
      <c r="AF29" s="740"/>
      <c r="AG29" s="741"/>
      <c r="AH29" s="740"/>
      <c r="AI29" s="742"/>
      <c r="AJ29" s="743"/>
      <c r="AK29" s="437"/>
      <c r="AL29" s="542"/>
      <c r="AM29" s="542"/>
    </row>
    <row r="30" spans="1:39" s="126" customFormat="1" ht="7.5" customHeight="1">
      <c r="A30" s="172"/>
      <c r="B30" s="261"/>
      <c r="C30" s="2354"/>
      <c r="D30" s="2448"/>
      <c r="E30" s="2403"/>
      <c r="F30" s="2404"/>
      <c r="G30" s="2354"/>
      <c r="H30" s="2355"/>
      <c r="I30" s="542"/>
      <c r="J30" s="542"/>
      <c r="K30" s="545"/>
      <c r="L30" s="542"/>
      <c r="M30" s="261"/>
      <c r="N30" s="449"/>
      <c r="O30" s="261"/>
      <c r="P30" s="2953">
        <f>P29+75</f>
        <v>31825</v>
      </c>
      <c r="Q30" s="2954"/>
      <c r="R30" s="438">
        <v>18.322499999999998</v>
      </c>
      <c r="S30" s="444"/>
      <c r="T30" s="197">
        <v>1</v>
      </c>
      <c r="U30" s="442"/>
      <c r="V30" s="197">
        <v>20</v>
      </c>
      <c r="W30" s="735"/>
      <c r="X30" s="197">
        <f>T30*V30</f>
        <v>20</v>
      </c>
      <c r="Y30" s="736"/>
      <c r="Z30" s="737"/>
      <c r="AA30" s="738"/>
      <c r="AB30" s="454"/>
      <c r="AC30" s="739"/>
      <c r="AD30" s="197">
        <f>X30</f>
        <v>20</v>
      </c>
      <c r="AE30" s="736"/>
      <c r="AF30" s="740"/>
      <c r="AG30" s="741"/>
      <c r="AH30" s="740"/>
      <c r="AI30" s="742"/>
      <c r="AJ30" s="743"/>
      <c r="AK30" s="437"/>
      <c r="AL30" s="542"/>
      <c r="AM30" s="542"/>
    </row>
    <row r="31" spans="1:39" s="126" customFormat="1" ht="7.5" customHeight="1">
      <c r="A31" s="172"/>
      <c r="B31" s="261"/>
      <c r="C31" s="2354"/>
      <c r="D31" s="2448"/>
      <c r="E31" s="2403"/>
      <c r="F31" s="2404"/>
      <c r="G31" s="2430"/>
      <c r="H31" s="2431"/>
      <c r="I31" s="189"/>
      <c r="J31" s="189"/>
      <c r="K31" s="566"/>
      <c r="L31" s="189"/>
      <c r="M31" s="458"/>
      <c r="N31" s="198"/>
      <c r="O31" s="458"/>
      <c r="P31" s="2955">
        <f>P30+75</f>
        <v>31900</v>
      </c>
      <c r="Q31" s="2956"/>
      <c r="R31" s="452">
        <v>3</v>
      </c>
      <c r="S31" s="744"/>
      <c r="T31" s="745"/>
      <c r="U31" s="746"/>
      <c r="V31" s="745"/>
      <c r="W31" s="747"/>
      <c r="X31" s="745"/>
      <c r="Y31" s="748"/>
      <c r="Z31" s="749"/>
      <c r="AA31" s="750"/>
      <c r="AB31" s="459"/>
      <c r="AC31" s="751"/>
      <c r="AD31" s="745"/>
      <c r="AE31" s="748"/>
      <c r="AF31" s="752"/>
      <c r="AG31" s="753"/>
      <c r="AH31" s="752"/>
      <c r="AI31" s="754"/>
      <c r="AJ31" s="755"/>
      <c r="AK31" s="756"/>
      <c r="AL31" s="542"/>
      <c r="AM31" s="542"/>
    </row>
    <row r="32" spans="1:39" s="126" customFormat="1" ht="7.5" customHeight="1">
      <c r="A32" s="172"/>
      <c r="B32" s="544"/>
      <c r="C32" s="2430"/>
      <c r="D32" s="2484"/>
      <c r="E32" s="2798"/>
      <c r="F32" s="2799"/>
      <c r="G32" s="2555" t="s">
        <v>371</v>
      </c>
      <c r="H32" s="2556"/>
      <c r="I32" s="2556"/>
      <c r="J32" s="2556"/>
      <c r="K32" s="2556"/>
      <c r="L32" s="2556"/>
      <c r="M32" s="2557"/>
      <c r="N32" s="206">
        <f>SUM(N27:N31)</f>
        <v>300</v>
      </c>
      <c r="O32" s="208"/>
      <c r="P32" s="2957"/>
      <c r="Q32" s="2957"/>
      <c r="R32" s="724"/>
      <c r="S32" s="725"/>
      <c r="T32" s="447">
        <f>SUM(T27:T31)</f>
        <v>5</v>
      </c>
      <c r="U32" s="447"/>
      <c r="V32" s="206"/>
      <c r="W32" s="718"/>
      <c r="X32" s="206">
        <f>SUM(X27:X31)</f>
        <v>115</v>
      </c>
      <c r="Y32" s="720"/>
      <c r="Z32" s="721">
        <f>'3.1Cost by Sub-contractors'!$L$58</f>
        <v>61.62</v>
      </c>
      <c r="AA32" s="722"/>
      <c r="AB32" s="723">
        <f>X32*Z32</f>
        <v>7086.2999999999993</v>
      </c>
      <c r="AC32" s="208"/>
      <c r="AD32" s="206">
        <f>SUM(AD27:AD31)</f>
        <v>115</v>
      </c>
      <c r="AE32" s="720"/>
      <c r="AF32" s="2932" t="str">
        <f>'3.1Cost by Sub-contractors'!$L$59</f>
        <v>-</v>
      </c>
      <c r="AG32" s="2933"/>
      <c r="AH32" s="2932" t="str">
        <f>'3.1Cost by Sub-contractors'!$L$59</f>
        <v>-</v>
      </c>
      <c r="AI32" s="2934"/>
      <c r="AJ32" s="720"/>
      <c r="AK32" s="701"/>
      <c r="AL32" s="542"/>
      <c r="AM32" s="542"/>
    </row>
    <row r="33" spans="1:82" s="126" customFormat="1" ht="7.5" customHeight="1">
      <c r="A33" s="172"/>
      <c r="B33" s="261"/>
      <c r="C33" s="2354" t="str">
        <f>'4.1Plan'!C124</f>
        <v>PKG05</v>
      </c>
      <c r="D33" s="2448"/>
      <c r="E33" s="2403" t="str">
        <f>'4.1Plan'!D124</f>
        <v>ML05-1</v>
      </c>
      <c r="F33" s="2404"/>
      <c r="G33" s="2354" t="s">
        <v>446</v>
      </c>
      <c r="H33" s="2355"/>
      <c r="I33" s="699">
        <f>P33</f>
        <v>33425</v>
      </c>
      <c r="J33" s="544"/>
      <c r="K33" s="545" t="s">
        <v>369</v>
      </c>
      <c r="L33" s="254">
        <f>P35</f>
        <v>33575</v>
      </c>
      <c r="M33" s="575"/>
      <c r="N33" s="449">
        <f>L33-I33</f>
        <v>150</v>
      </c>
      <c r="O33" s="575"/>
      <c r="P33" s="2948">
        <f>P34-75</f>
        <v>33425</v>
      </c>
      <c r="Q33" s="2949"/>
      <c r="R33" s="434">
        <v>0.58500000000000085</v>
      </c>
      <c r="S33" s="303"/>
      <c r="T33" s="757"/>
      <c r="U33" s="758"/>
      <c r="V33" s="759"/>
      <c r="W33" s="594"/>
      <c r="X33" s="196"/>
      <c r="Y33" s="593"/>
      <c r="Z33" s="703"/>
      <c r="AA33" s="704"/>
      <c r="AB33" s="593"/>
      <c r="AC33" s="594"/>
      <c r="AD33" s="196"/>
      <c r="AE33" s="593"/>
      <c r="AF33" s="703"/>
      <c r="AG33" s="704"/>
      <c r="AH33" s="703"/>
      <c r="AI33" s="594"/>
      <c r="AJ33" s="593"/>
      <c r="AK33" s="594"/>
    </row>
    <row r="34" spans="1:82" s="126" customFormat="1" ht="7.5" customHeight="1">
      <c r="A34" s="172"/>
      <c r="B34" s="261"/>
      <c r="C34" s="2354"/>
      <c r="D34" s="2448"/>
      <c r="E34" s="2403"/>
      <c r="F34" s="2404"/>
      <c r="G34" s="2354"/>
      <c r="H34" s="2355"/>
      <c r="I34" s="427"/>
      <c r="J34" s="544"/>
      <c r="K34" s="544"/>
      <c r="L34" s="544"/>
      <c r="M34" s="575"/>
      <c r="N34" s="427"/>
      <c r="O34" s="575"/>
      <c r="P34" s="2953">
        <v>33500</v>
      </c>
      <c r="Q34" s="2954"/>
      <c r="R34" s="438">
        <v>12.029999999999994</v>
      </c>
      <c r="S34" s="444"/>
      <c r="T34" s="760">
        <v>1</v>
      </c>
      <c r="U34" s="761"/>
      <c r="V34" s="762">
        <v>15</v>
      </c>
      <c r="W34" s="437"/>
      <c r="X34" s="197">
        <f>T34*V34</f>
        <v>15</v>
      </c>
      <c r="Y34" s="705"/>
      <c r="Z34" s="706"/>
      <c r="AA34" s="707"/>
      <c r="AB34" s="705"/>
      <c r="AC34" s="437"/>
      <c r="AD34" s="197">
        <f>X34</f>
        <v>15</v>
      </c>
      <c r="AE34" s="705"/>
      <c r="AF34" s="706"/>
      <c r="AG34" s="707"/>
      <c r="AH34" s="706"/>
      <c r="AI34" s="437"/>
      <c r="AJ34" s="705"/>
      <c r="AK34" s="437"/>
    </row>
    <row r="35" spans="1:82" s="126" customFormat="1" ht="7.5" customHeight="1">
      <c r="A35" s="172"/>
      <c r="B35" s="261"/>
      <c r="C35" s="2354"/>
      <c r="D35" s="2448"/>
      <c r="E35" s="2354"/>
      <c r="F35" s="2355"/>
      <c r="G35" s="2430"/>
      <c r="H35" s="2431"/>
      <c r="I35" s="428"/>
      <c r="J35" s="580"/>
      <c r="K35" s="580"/>
      <c r="L35" s="580"/>
      <c r="M35" s="581"/>
      <c r="N35" s="428"/>
      <c r="O35" s="581"/>
      <c r="P35" s="2955">
        <f>P34+75</f>
        <v>33575</v>
      </c>
      <c r="Q35" s="2956"/>
      <c r="R35" s="452">
        <v>4.2000000000000028</v>
      </c>
      <c r="S35" s="744"/>
      <c r="T35" s="763"/>
      <c r="U35" s="764"/>
      <c r="V35" s="765"/>
      <c r="W35" s="584"/>
      <c r="X35" s="745"/>
      <c r="Y35" s="583"/>
      <c r="Z35" s="766"/>
      <c r="AA35" s="767"/>
      <c r="AB35" s="583"/>
      <c r="AC35" s="584"/>
      <c r="AD35" s="745"/>
      <c r="AE35" s="583"/>
      <c r="AF35" s="766"/>
      <c r="AG35" s="767"/>
      <c r="AH35" s="766"/>
      <c r="AI35" s="584"/>
      <c r="AJ35" s="583"/>
      <c r="AK35" s="584"/>
    </row>
    <row r="36" spans="1:82" s="126" customFormat="1" ht="7.5" customHeight="1">
      <c r="A36" s="172"/>
      <c r="B36" s="261"/>
      <c r="C36" s="2354"/>
      <c r="D36" s="2448"/>
      <c r="E36" s="2403"/>
      <c r="F36" s="2404"/>
      <c r="G36" s="2354" t="s">
        <v>447</v>
      </c>
      <c r="H36" s="2355"/>
      <c r="I36" s="448">
        <f>P36</f>
        <v>34375</v>
      </c>
      <c r="J36" s="542"/>
      <c r="K36" s="545" t="s">
        <v>184</v>
      </c>
      <c r="L36" s="448">
        <f>P43</f>
        <v>34900</v>
      </c>
      <c r="M36" s="261"/>
      <c r="N36" s="449">
        <f>L36-I36</f>
        <v>525</v>
      </c>
      <c r="O36" s="261"/>
      <c r="P36" s="2948">
        <f>P37-75</f>
        <v>34375</v>
      </c>
      <c r="Q36" s="2949"/>
      <c r="R36" s="438">
        <v>-7.4200000000000017</v>
      </c>
      <c r="S36" s="262"/>
      <c r="T36" s="768"/>
      <c r="U36" s="769"/>
      <c r="V36" s="768"/>
      <c r="W36" s="770"/>
      <c r="X36" s="203"/>
      <c r="Y36" s="214"/>
      <c r="Z36" s="771"/>
      <c r="AA36" s="772"/>
      <c r="AB36" s="773"/>
      <c r="AC36" s="774"/>
      <c r="AD36" s="203"/>
      <c r="AE36" s="214"/>
      <c r="AF36" s="775"/>
      <c r="AG36" s="776"/>
      <c r="AH36" s="775"/>
      <c r="AI36" s="777"/>
      <c r="AJ36" s="778"/>
      <c r="AK36" s="578"/>
    </row>
    <row r="37" spans="1:82" s="126" customFormat="1" ht="7.5" customHeight="1">
      <c r="A37" s="172"/>
      <c r="B37" s="261"/>
      <c r="C37" s="2354"/>
      <c r="D37" s="2448"/>
      <c r="E37" s="2403"/>
      <c r="F37" s="2404"/>
      <c r="G37" s="2354"/>
      <c r="H37" s="2355"/>
      <c r="I37" s="542"/>
      <c r="J37" s="542"/>
      <c r="K37" s="545"/>
      <c r="L37" s="542"/>
      <c r="M37" s="261"/>
      <c r="N37" s="449"/>
      <c r="O37" s="261"/>
      <c r="P37" s="2953">
        <f>P38-75</f>
        <v>34450</v>
      </c>
      <c r="Q37" s="2954"/>
      <c r="R37" s="438">
        <v>22.394999999999996</v>
      </c>
      <c r="S37" s="444"/>
      <c r="T37" s="762">
        <v>3</v>
      </c>
      <c r="U37" s="760"/>
      <c r="V37" s="762">
        <v>25</v>
      </c>
      <c r="W37" s="735"/>
      <c r="X37" s="197">
        <f t="shared" ref="X37:X42" si="0">T37*V37</f>
        <v>75</v>
      </c>
      <c r="Y37" s="736"/>
      <c r="Z37" s="737"/>
      <c r="AA37" s="738"/>
      <c r="AB37" s="454"/>
      <c r="AC37" s="739"/>
      <c r="AD37" s="197">
        <f>X37</f>
        <v>75</v>
      </c>
      <c r="AE37" s="736"/>
      <c r="AF37" s="740"/>
      <c r="AG37" s="741"/>
      <c r="AH37" s="740"/>
      <c r="AI37" s="742"/>
      <c r="AJ37" s="743"/>
      <c r="AK37" s="779"/>
    </row>
    <row r="38" spans="1:82" s="126" customFormat="1" ht="7.5" customHeight="1">
      <c r="A38" s="172"/>
      <c r="B38" s="261"/>
      <c r="C38" s="2354"/>
      <c r="D38" s="2448"/>
      <c r="E38" s="2403"/>
      <c r="F38" s="2404"/>
      <c r="G38" s="2354"/>
      <c r="H38" s="2355"/>
      <c r="I38" s="542"/>
      <c r="J38" s="542"/>
      <c r="K38" s="545"/>
      <c r="L38" s="542"/>
      <c r="M38" s="261"/>
      <c r="N38" s="449"/>
      <c r="O38" s="261"/>
      <c r="P38" s="2953">
        <f>P39-75</f>
        <v>34525</v>
      </c>
      <c r="Q38" s="2954"/>
      <c r="R38" s="438">
        <v>51.804999999999993</v>
      </c>
      <c r="S38" s="444"/>
      <c r="T38" s="762">
        <v>1</v>
      </c>
      <c r="U38" s="760"/>
      <c r="V38" s="762">
        <v>55</v>
      </c>
      <c r="W38" s="735"/>
      <c r="X38" s="197">
        <f t="shared" si="0"/>
        <v>55</v>
      </c>
      <c r="Y38" s="736"/>
      <c r="Z38" s="737"/>
      <c r="AA38" s="738"/>
      <c r="AB38" s="454"/>
      <c r="AC38" s="739"/>
      <c r="AD38" s="197">
        <f t="shared" ref="AD38:AD42" si="1">X38</f>
        <v>55</v>
      </c>
      <c r="AE38" s="736"/>
      <c r="AF38" s="740"/>
      <c r="AG38" s="741"/>
      <c r="AH38" s="740"/>
      <c r="AI38" s="742"/>
      <c r="AJ38" s="743"/>
      <c r="AK38" s="779"/>
    </row>
    <row r="39" spans="1:82" s="126" customFormat="1" ht="7.5" customHeight="1">
      <c r="A39" s="172"/>
      <c r="B39" s="261"/>
      <c r="C39" s="2354"/>
      <c r="D39" s="2448"/>
      <c r="E39" s="2403"/>
      <c r="F39" s="2404"/>
      <c r="G39" s="2354"/>
      <c r="H39" s="2355"/>
      <c r="I39" s="542"/>
      <c r="J39" s="542"/>
      <c r="K39" s="545"/>
      <c r="L39" s="542"/>
      <c r="M39" s="261"/>
      <c r="N39" s="449"/>
      <c r="O39" s="261"/>
      <c r="P39" s="2953">
        <v>34600</v>
      </c>
      <c r="Q39" s="2954"/>
      <c r="R39" s="454">
        <v>62.02</v>
      </c>
      <c r="S39" s="444"/>
      <c r="T39" s="762">
        <v>3</v>
      </c>
      <c r="U39" s="760"/>
      <c r="V39" s="762">
        <v>65</v>
      </c>
      <c r="W39" s="735"/>
      <c r="X39" s="197">
        <f t="shared" si="0"/>
        <v>195</v>
      </c>
      <c r="Y39" s="736"/>
      <c r="Z39" s="737"/>
      <c r="AA39" s="738"/>
      <c r="AB39" s="454"/>
      <c r="AC39" s="739"/>
      <c r="AD39" s="197">
        <f t="shared" si="1"/>
        <v>195</v>
      </c>
      <c r="AE39" s="736"/>
      <c r="AF39" s="740"/>
      <c r="AG39" s="741"/>
      <c r="AH39" s="740"/>
      <c r="AI39" s="742"/>
      <c r="AJ39" s="743"/>
      <c r="AK39" s="779"/>
    </row>
    <row r="40" spans="1:82" s="126" customFormat="1" ht="7.5" customHeight="1">
      <c r="A40" s="172"/>
      <c r="B40" s="261"/>
      <c r="C40" s="2354"/>
      <c r="D40" s="2448"/>
      <c r="E40" s="2403"/>
      <c r="F40" s="2404"/>
      <c r="G40" s="2354"/>
      <c r="H40" s="2355"/>
      <c r="I40" s="542"/>
      <c r="J40" s="542"/>
      <c r="K40" s="545"/>
      <c r="L40" s="542"/>
      <c r="M40" s="261"/>
      <c r="N40" s="449"/>
      <c r="O40" s="261"/>
      <c r="P40" s="2953">
        <f>P39+75</f>
        <v>34675</v>
      </c>
      <c r="Q40" s="2954"/>
      <c r="R40" s="438">
        <v>43.660000000000004</v>
      </c>
      <c r="S40" s="444"/>
      <c r="T40" s="762">
        <v>1</v>
      </c>
      <c r="U40" s="760"/>
      <c r="V40" s="762">
        <v>45</v>
      </c>
      <c r="W40" s="735"/>
      <c r="X40" s="197">
        <f t="shared" si="0"/>
        <v>45</v>
      </c>
      <c r="Y40" s="736"/>
      <c r="Z40" s="737"/>
      <c r="AA40" s="738"/>
      <c r="AB40" s="454"/>
      <c r="AC40" s="739"/>
      <c r="AD40" s="197">
        <f t="shared" si="1"/>
        <v>45</v>
      </c>
      <c r="AE40" s="736"/>
      <c r="AF40" s="740"/>
      <c r="AG40" s="741"/>
      <c r="AH40" s="740"/>
      <c r="AI40" s="742"/>
      <c r="AJ40" s="743"/>
      <c r="AK40" s="779"/>
    </row>
    <row r="41" spans="1:82" s="126" customFormat="1" ht="7.5" customHeight="1">
      <c r="A41" s="172"/>
      <c r="B41" s="261"/>
      <c r="C41" s="2354"/>
      <c r="D41" s="2448"/>
      <c r="E41" s="2403"/>
      <c r="F41" s="2404"/>
      <c r="G41" s="2354"/>
      <c r="H41" s="2355"/>
      <c r="I41" s="542"/>
      <c r="J41" s="542"/>
      <c r="K41" s="545"/>
      <c r="L41" s="542"/>
      <c r="M41" s="261"/>
      <c r="N41" s="449"/>
      <c r="O41" s="261"/>
      <c r="P41" s="2953">
        <f>P40+75</f>
        <v>34750</v>
      </c>
      <c r="Q41" s="2954"/>
      <c r="R41" s="438">
        <v>28.604999999999997</v>
      </c>
      <c r="S41" s="444"/>
      <c r="T41" s="762">
        <v>3</v>
      </c>
      <c r="U41" s="760"/>
      <c r="V41" s="762">
        <v>30</v>
      </c>
      <c r="W41" s="735"/>
      <c r="X41" s="197">
        <f t="shared" si="0"/>
        <v>90</v>
      </c>
      <c r="Y41" s="736"/>
      <c r="Z41" s="737"/>
      <c r="AA41" s="738"/>
      <c r="AB41" s="454"/>
      <c r="AC41" s="739"/>
      <c r="AD41" s="197">
        <f t="shared" si="1"/>
        <v>90</v>
      </c>
      <c r="AE41" s="736"/>
      <c r="AF41" s="740"/>
      <c r="AG41" s="741"/>
      <c r="AH41" s="740"/>
      <c r="AI41" s="742"/>
      <c r="AJ41" s="743"/>
      <c r="AK41" s="779"/>
    </row>
    <row r="42" spans="1:82" s="126" customFormat="1" ht="7.5" customHeight="1">
      <c r="A42" s="172"/>
      <c r="B42" s="261"/>
      <c r="C42" s="2354"/>
      <c r="D42" s="2448"/>
      <c r="E42" s="2403"/>
      <c r="F42" s="2404"/>
      <c r="G42" s="2354"/>
      <c r="H42" s="2355"/>
      <c r="I42" s="542"/>
      <c r="J42" s="542"/>
      <c r="K42" s="545"/>
      <c r="L42" s="542"/>
      <c r="M42" s="261"/>
      <c r="N42" s="449"/>
      <c r="O42" s="261"/>
      <c r="P42" s="2953">
        <f>P41+75</f>
        <v>34825</v>
      </c>
      <c r="Q42" s="2954"/>
      <c r="R42" s="438">
        <v>17.109999999999992</v>
      </c>
      <c r="S42" s="444"/>
      <c r="T42" s="762">
        <v>1</v>
      </c>
      <c r="U42" s="760"/>
      <c r="V42" s="762">
        <v>20</v>
      </c>
      <c r="W42" s="735"/>
      <c r="X42" s="197">
        <f t="shared" si="0"/>
        <v>20</v>
      </c>
      <c r="Y42" s="736"/>
      <c r="Z42" s="737"/>
      <c r="AA42" s="738"/>
      <c r="AB42" s="454"/>
      <c r="AC42" s="739"/>
      <c r="AD42" s="197">
        <f t="shared" si="1"/>
        <v>20</v>
      </c>
      <c r="AE42" s="736"/>
      <c r="AF42" s="740"/>
      <c r="AG42" s="741"/>
      <c r="AH42" s="740"/>
      <c r="AI42" s="742"/>
      <c r="AJ42" s="743"/>
      <c r="AK42" s="779"/>
    </row>
    <row r="43" spans="1:82" s="126" customFormat="1" ht="7.5" customHeight="1">
      <c r="A43" s="172"/>
      <c r="B43" s="261"/>
      <c r="C43" s="2354"/>
      <c r="D43" s="2448"/>
      <c r="E43" s="2403"/>
      <c r="F43" s="2404"/>
      <c r="G43" s="2354"/>
      <c r="H43" s="2355"/>
      <c r="I43" s="542"/>
      <c r="J43" s="542"/>
      <c r="K43" s="545"/>
      <c r="L43" s="542"/>
      <c r="M43" s="261"/>
      <c r="N43" s="449"/>
      <c r="O43" s="261"/>
      <c r="P43" s="2960">
        <f>P42+75</f>
        <v>34900</v>
      </c>
      <c r="Q43" s="2961"/>
      <c r="R43" s="438">
        <v>9.43</v>
      </c>
      <c r="S43" s="444"/>
      <c r="T43" s="762"/>
      <c r="U43" s="760"/>
      <c r="V43" s="762"/>
      <c r="W43" s="735"/>
      <c r="X43" s="197"/>
      <c r="Y43" s="736"/>
      <c r="Z43" s="737"/>
      <c r="AA43" s="738"/>
      <c r="AB43" s="454"/>
      <c r="AC43" s="739"/>
      <c r="AD43" s="197"/>
      <c r="AE43" s="736"/>
      <c r="AF43" s="740"/>
      <c r="AG43" s="741"/>
      <c r="AH43" s="740"/>
      <c r="AI43" s="742"/>
      <c r="AJ43" s="743"/>
      <c r="AK43" s="437"/>
    </row>
    <row r="44" spans="1:82" s="202" customFormat="1" ht="7.5" customHeight="1">
      <c r="A44" s="893"/>
      <c r="B44" s="894"/>
      <c r="C44" s="2430"/>
      <c r="D44" s="2484"/>
      <c r="E44" s="2851"/>
      <c r="F44" s="2852"/>
      <c r="G44" s="2555" t="s">
        <v>185</v>
      </c>
      <c r="H44" s="2556"/>
      <c r="I44" s="2556"/>
      <c r="J44" s="2556"/>
      <c r="K44" s="2556"/>
      <c r="L44" s="2556"/>
      <c r="M44" s="2557"/>
      <c r="N44" s="206">
        <f>SUM(N33:N43)</f>
        <v>675</v>
      </c>
      <c r="O44" s="208"/>
      <c r="P44" s="2962"/>
      <c r="Q44" s="2963"/>
      <c r="R44" s="723"/>
      <c r="S44" s="718"/>
      <c r="T44" s="780">
        <f>SUM(T33:T43)</f>
        <v>13</v>
      </c>
      <c r="U44" s="447"/>
      <c r="V44" s="780"/>
      <c r="W44" s="781"/>
      <c r="X44" s="206">
        <f>SUM(X33:X43)</f>
        <v>495</v>
      </c>
      <c r="Y44" s="720"/>
      <c r="Z44" s="721">
        <f>'3.1Cost by Sub-contractors'!$L$58</f>
        <v>61.62</v>
      </c>
      <c r="AA44" s="722"/>
      <c r="AB44" s="723">
        <f>X44*Z44</f>
        <v>30501.899999999998</v>
      </c>
      <c r="AC44" s="208"/>
      <c r="AD44" s="206">
        <f>SUM(AD33:AD43)</f>
        <v>495</v>
      </c>
      <c r="AE44" s="720"/>
      <c r="AF44" s="2932" t="str">
        <f>'3.1Cost by Sub-contractors'!$L$59</f>
        <v>-</v>
      </c>
      <c r="AG44" s="2933"/>
      <c r="AH44" s="2932" t="str">
        <f>'3.1Cost by Sub-contractors'!$L$59</f>
        <v>-</v>
      </c>
      <c r="AI44" s="2934"/>
      <c r="AJ44" s="782"/>
      <c r="AK44" s="701"/>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c r="BH44" s="126"/>
      <c r="BI44" s="126"/>
      <c r="BJ44" s="126"/>
      <c r="BK44" s="126"/>
      <c r="BL44" s="126"/>
      <c r="BM44" s="126"/>
      <c r="BN44" s="126"/>
      <c r="BO44" s="126"/>
      <c r="BP44" s="126"/>
      <c r="BQ44" s="126"/>
      <c r="BR44" s="126"/>
      <c r="BS44" s="126"/>
      <c r="BT44" s="126"/>
      <c r="BU44" s="126"/>
      <c r="BV44" s="126"/>
      <c r="BW44" s="126"/>
      <c r="BX44" s="126"/>
      <c r="BY44" s="126"/>
      <c r="BZ44" s="126"/>
      <c r="CA44" s="126"/>
      <c r="CB44" s="126"/>
      <c r="CC44" s="126"/>
      <c r="CD44" s="126"/>
    </row>
    <row r="45" spans="1:82" s="126" customFormat="1" ht="7.5" customHeight="1">
      <c r="A45" s="172"/>
      <c r="B45" s="544"/>
      <c r="C45" s="2352" t="str">
        <f>'4.1Plan'!C223</f>
        <v>PKGA1</v>
      </c>
      <c r="D45" s="2353"/>
      <c r="E45" s="2417" t="str">
        <f>'4.1Plan'!D243</f>
        <v>MLA1-3</v>
      </c>
      <c r="F45" s="2418"/>
      <c r="G45" s="2352" t="s">
        <v>448</v>
      </c>
      <c r="H45" s="2353"/>
      <c r="I45" s="429">
        <f>P45</f>
        <v>80350</v>
      </c>
      <c r="J45" s="586"/>
      <c r="K45" s="565" t="s">
        <v>369</v>
      </c>
      <c r="L45" s="430">
        <f>P48</f>
        <v>80575</v>
      </c>
      <c r="M45" s="587"/>
      <c r="N45" s="258">
        <f>L45-I45</f>
        <v>225</v>
      </c>
      <c r="O45" s="587"/>
      <c r="P45" s="2953">
        <f>P46-75</f>
        <v>80350</v>
      </c>
      <c r="Q45" s="2954"/>
      <c r="R45" s="438">
        <v>9.2800000000000011</v>
      </c>
      <c r="S45" s="578"/>
      <c r="T45" s="726"/>
      <c r="U45" s="726"/>
      <c r="V45" s="196"/>
      <c r="W45" s="303"/>
      <c r="X45" s="196"/>
      <c r="Y45" s="593"/>
      <c r="Z45" s="703"/>
      <c r="AA45" s="704"/>
      <c r="AB45" s="593"/>
      <c r="AC45" s="594"/>
      <c r="AD45" s="196"/>
      <c r="AE45" s="593"/>
      <c r="AF45" s="703"/>
      <c r="AG45" s="704"/>
      <c r="AH45" s="703"/>
      <c r="AI45" s="594"/>
      <c r="AJ45" s="593"/>
      <c r="AK45" s="594"/>
    </row>
    <row r="46" spans="1:82" s="126" customFormat="1" ht="7.5" customHeight="1">
      <c r="A46" s="172"/>
      <c r="B46" s="544"/>
      <c r="C46" s="2354"/>
      <c r="D46" s="2355"/>
      <c r="E46" s="2354"/>
      <c r="F46" s="2355"/>
      <c r="G46" s="2354"/>
      <c r="H46" s="2355"/>
      <c r="I46" s="427"/>
      <c r="J46" s="544"/>
      <c r="K46" s="544"/>
      <c r="L46" s="544"/>
      <c r="M46" s="575"/>
      <c r="N46" s="449"/>
      <c r="O46" s="575"/>
      <c r="P46" s="2953">
        <f>P47-75</f>
        <v>80425</v>
      </c>
      <c r="Q46" s="2954"/>
      <c r="R46" s="438">
        <v>15.2575</v>
      </c>
      <c r="S46" s="578"/>
      <c r="T46" s="213">
        <v>1</v>
      </c>
      <c r="U46" s="213"/>
      <c r="V46" s="203">
        <v>20</v>
      </c>
      <c r="W46" s="262"/>
      <c r="X46" s="197">
        <f>T46*V46</f>
        <v>20</v>
      </c>
      <c r="Y46" s="577"/>
      <c r="Z46" s="713"/>
      <c r="AA46" s="714"/>
      <c r="AB46" s="577"/>
      <c r="AC46" s="578"/>
      <c r="AD46" s="197">
        <f>X46</f>
        <v>20</v>
      </c>
      <c r="AE46" s="577"/>
      <c r="AF46" s="713"/>
      <c r="AG46" s="714"/>
      <c r="AH46" s="713"/>
      <c r="AI46" s="578"/>
      <c r="AJ46" s="577"/>
      <c r="AK46" s="578"/>
    </row>
    <row r="47" spans="1:82" s="126" customFormat="1" ht="7.5" customHeight="1">
      <c r="A47" s="172"/>
      <c r="B47" s="544"/>
      <c r="C47" s="2354"/>
      <c r="D47" s="2355"/>
      <c r="E47" s="2354"/>
      <c r="F47" s="2355"/>
      <c r="G47" s="2354"/>
      <c r="H47" s="2355"/>
      <c r="I47" s="427"/>
      <c r="J47" s="544"/>
      <c r="K47" s="544"/>
      <c r="L47" s="544"/>
      <c r="M47" s="575"/>
      <c r="N47" s="449"/>
      <c r="O47" s="575"/>
      <c r="P47" s="2953">
        <v>80500</v>
      </c>
      <c r="Q47" s="2954"/>
      <c r="R47" s="453">
        <v>20.979999999999997</v>
      </c>
      <c r="S47" s="437"/>
      <c r="T47" s="442">
        <v>3</v>
      </c>
      <c r="U47" s="442"/>
      <c r="V47" s="197">
        <v>25</v>
      </c>
      <c r="W47" s="444"/>
      <c r="X47" s="197">
        <f>T47*V47</f>
        <v>75</v>
      </c>
      <c r="Y47" s="705"/>
      <c r="Z47" s="706"/>
      <c r="AA47" s="707"/>
      <c r="AB47" s="705"/>
      <c r="AC47" s="437"/>
      <c r="AD47" s="197">
        <f>X47</f>
        <v>75</v>
      </c>
      <c r="AE47" s="705"/>
      <c r="AF47" s="706"/>
      <c r="AG47" s="707"/>
      <c r="AH47" s="706"/>
      <c r="AI47" s="437"/>
      <c r="AJ47" s="705"/>
      <c r="AK47" s="437"/>
    </row>
    <row r="48" spans="1:82" s="126" customFormat="1" ht="7.5" customHeight="1">
      <c r="A48" s="172"/>
      <c r="B48" s="544"/>
      <c r="C48" s="2354"/>
      <c r="D48" s="2355"/>
      <c r="E48" s="2354"/>
      <c r="F48" s="2355"/>
      <c r="G48" s="2430"/>
      <c r="H48" s="2431"/>
      <c r="I48" s="428"/>
      <c r="J48" s="580"/>
      <c r="K48" s="580"/>
      <c r="L48" s="580"/>
      <c r="M48" s="581"/>
      <c r="N48" s="198"/>
      <c r="O48" s="581"/>
      <c r="P48" s="2953">
        <f>P47+75</f>
        <v>80575</v>
      </c>
      <c r="Q48" s="2954"/>
      <c r="R48" s="452">
        <v>0.91301470588277489</v>
      </c>
      <c r="S48" s="744"/>
      <c r="T48" s="799"/>
      <c r="U48" s="799"/>
      <c r="V48" s="201"/>
      <c r="W48" s="446"/>
      <c r="X48" s="201"/>
      <c r="Y48" s="455"/>
      <c r="Z48" s="708"/>
      <c r="AA48" s="709"/>
      <c r="AB48" s="455"/>
      <c r="AC48" s="450"/>
      <c r="AD48" s="201"/>
      <c r="AE48" s="455"/>
      <c r="AF48" s="708"/>
      <c r="AG48" s="709"/>
      <c r="AH48" s="708"/>
      <c r="AI48" s="450"/>
      <c r="AJ48" s="455"/>
      <c r="AK48" s="450"/>
    </row>
    <row r="49" spans="1:82" s="126" customFormat="1" ht="7.5" customHeight="1">
      <c r="A49" s="172"/>
      <c r="B49" s="544"/>
      <c r="C49" s="2430"/>
      <c r="D49" s="2431"/>
      <c r="E49" s="2430"/>
      <c r="F49" s="2431"/>
      <c r="G49" s="2555" t="s">
        <v>371</v>
      </c>
      <c r="H49" s="2556"/>
      <c r="I49" s="2556"/>
      <c r="J49" s="2556"/>
      <c r="K49" s="2556"/>
      <c r="L49" s="2556"/>
      <c r="M49" s="2557"/>
      <c r="N49" s="206">
        <f>SUM(N45:N48)</f>
        <v>225</v>
      </c>
      <c r="O49" s="208"/>
      <c r="P49" s="2957"/>
      <c r="Q49" s="2957"/>
      <c r="R49" s="724"/>
      <c r="S49" s="718"/>
      <c r="T49" s="447">
        <f>SUM(T45:T48)</f>
        <v>4</v>
      </c>
      <c r="U49" s="447"/>
      <c r="V49" s="206"/>
      <c r="W49" s="718"/>
      <c r="X49" s="206">
        <f>SUM(X45:X48)</f>
        <v>95</v>
      </c>
      <c r="Y49" s="720"/>
      <c r="Z49" s="721">
        <f>'3.1Cost by Sub-contractors'!$L$58</f>
        <v>61.62</v>
      </c>
      <c r="AA49" s="722"/>
      <c r="AB49" s="723">
        <f>X49*Z49</f>
        <v>5853.9</v>
      </c>
      <c r="AC49" s="208"/>
      <c r="AD49" s="206">
        <f>SUM(AD45:AD48)</f>
        <v>95</v>
      </c>
      <c r="AE49" s="720"/>
      <c r="AF49" s="2932" t="str">
        <f>'3.1Cost by Sub-contractors'!$L$59</f>
        <v>-</v>
      </c>
      <c r="AG49" s="2933"/>
      <c r="AH49" s="2932" t="str">
        <f>'3.1Cost by Sub-contractors'!$L$59</f>
        <v>-</v>
      </c>
      <c r="AI49" s="2934"/>
      <c r="AJ49" s="720"/>
      <c r="AK49" s="701"/>
    </row>
    <row r="50" spans="1:82" s="126" customFormat="1" ht="7.5" customHeight="1">
      <c r="A50" s="172"/>
      <c r="B50" s="544"/>
      <c r="C50" s="2354" t="str">
        <f>'4.1Plan'!C253</f>
        <v>PKGA2</v>
      </c>
      <c r="D50" s="2355"/>
      <c r="E50" s="2403" t="str">
        <f>'4.1Plan'!D253</f>
        <v>MLA2-1</v>
      </c>
      <c r="F50" s="2404"/>
      <c r="G50" s="2354" t="s">
        <v>449</v>
      </c>
      <c r="H50" s="2355"/>
      <c r="I50" s="699">
        <f>P50</f>
        <v>82725</v>
      </c>
      <c r="J50" s="544"/>
      <c r="K50" s="544" t="s">
        <v>369</v>
      </c>
      <c r="L50" s="254">
        <f>P53</f>
        <v>82950</v>
      </c>
      <c r="M50" s="575"/>
      <c r="N50" s="449">
        <f>L50-I50</f>
        <v>225</v>
      </c>
      <c r="O50" s="575"/>
      <c r="P50" s="2953">
        <f>P51-75</f>
        <v>82725</v>
      </c>
      <c r="Q50" s="2954"/>
      <c r="R50" s="438">
        <v>10.8825</v>
      </c>
      <c r="S50" s="456"/>
      <c r="T50" s="726"/>
      <c r="U50" s="726"/>
      <c r="V50" s="196"/>
      <c r="W50" s="303"/>
      <c r="X50" s="196"/>
      <c r="Y50" s="593"/>
      <c r="Z50" s="703"/>
      <c r="AA50" s="704"/>
      <c r="AB50" s="593"/>
      <c r="AC50" s="594"/>
      <c r="AD50" s="196"/>
      <c r="AE50" s="593"/>
      <c r="AF50" s="703"/>
      <c r="AG50" s="704"/>
      <c r="AH50" s="703"/>
      <c r="AI50" s="594"/>
      <c r="AJ50" s="593"/>
      <c r="AK50" s="594"/>
      <c r="AL50" s="202"/>
      <c r="AM50" s="202"/>
      <c r="AN50" s="202"/>
      <c r="AO50" s="202"/>
      <c r="AP50" s="202"/>
      <c r="AQ50" s="202"/>
      <c r="AR50" s="202"/>
      <c r="AS50" s="202"/>
      <c r="AT50" s="202"/>
      <c r="AU50" s="202"/>
      <c r="AV50" s="202"/>
      <c r="AW50" s="202"/>
      <c r="AX50" s="202"/>
      <c r="AY50" s="202"/>
      <c r="AZ50" s="202"/>
      <c r="BA50" s="202"/>
      <c r="BB50" s="202"/>
      <c r="BC50" s="202"/>
      <c r="BD50" s="202"/>
      <c r="BE50" s="202"/>
      <c r="BF50" s="202"/>
      <c r="BG50" s="202"/>
      <c r="BH50" s="202"/>
      <c r="BI50" s="202"/>
      <c r="BJ50" s="202"/>
      <c r="BK50" s="202"/>
      <c r="BL50" s="202"/>
      <c r="BM50" s="202"/>
      <c r="BN50" s="202"/>
      <c r="BO50" s="202"/>
      <c r="BP50" s="202"/>
      <c r="BQ50" s="202"/>
      <c r="BR50" s="202"/>
      <c r="BS50" s="202"/>
      <c r="BT50" s="202"/>
      <c r="BU50" s="202"/>
      <c r="BV50" s="202"/>
      <c r="BW50" s="202"/>
      <c r="BX50" s="202"/>
      <c r="BY50" s="202"/>
      <c r="BZ50" s="202"/>
      <c r="CA50" s="202"/>
      <c r="CB50" s="202"/>
      <c r="CC50" s="202"/>
      <c r="CD50" s="202"/>
    </row>
    <row r="51" spans="1:82" s="126" customFormat="1" ht="7.5" customHeight="1">
      <c r="A51" s="172"/>
      <c r="B51" s="544"/>
      <c r="C51" s="2354"/>
      <c r="D51" s="2355"/>
      <c r="E51" s="2354"/>
      <c r="F51" s="2355"/>
      <c r="G51" s="2354"/>
      <c r="H51" s="2355"/>
      <c r="I51" s="427"/>
      <c r="J51" s="544"/>
      <c r="K51" s="544"/>
      <c r="L51" s="544"/>
      <c r="M51" s="575"/>
      <c r="N51" s="449"/>
      <c r="O51" s="575"/>
      <c r="P51" s="2953">
        <v>82800</v>
      </c>
      <c r="Q51" s="2954"/>
      <c r="R51" s="895">
        <v>21.630000000000003</v>
      </c>
      <c r="S51" s="456"/>
      <c r="T51" s="442">
        <v>3</v>
      </c>
      <c r="U51" s="442"/>
      <c r="V51" s="197">
        <v>25</v>
      </c>
      <c r="W51" s="444"/>
      <c r="X51" s="197">
        <f>T51*V51</f>
        <v>75</v>
      </c>
      <c r="Y51" s="705"/>
      <c r="Z51" s="706"/>
      <c r="AA51" s="707"/>
      <c r="AB51" s="705"/>
      <c r="AC51" s="437"/>
      <c r="AD51" s="197">
        <f>X51</f>
        <v>75</v>
      </c>
      <c r="AE51" s="705"/>
      <c r="AF51" s="706"/>
      <c r="AG51" s="707"/>
      <c r="AH51" s="706"/>
      <c r="AI51" s="437"/>
      <c r="AJ51" s="705"/>
      <c r="AK51" s="437"/>
      <c r="AL51" s="542"/>
      <c r="AM51" s="542"/>
    </row>
    <row r="52" spans="1:82" s="126" customFormat="1" ht="7.5" customHeight="1">
      <c r="A52" s="172"/>
      <c r="B52" s="544"/>
      <c r="C52" s="2354"/>
      <c r="D52" s="2355"/>
      <c r="E52" s="2354"/>
      <c r="F52" s="2355"/>
      <c r="G52" s="2354"/>
      <c r="H52" s="2355"/>
      <c r="I52" s="427"/>
      <c r="J52" s="544"/>
      <c r="K52" s="544"/>
      <c r="L52" s="544"/>
      <c r="M52" s="575"/>
      <c r="N52" s="449"/>
      <c r="O52" s="575"/>
      <c r="P52" s="2953">
        <f>P51+75</f>
        <v>82875</v>
      </c>
      <c r="Q52" s="2954"/>
      <c r="R52" s="438">
        <v>20.182499999999997</v>
      </c>
      <c r="S52" s="456"/>
      <c r="T52" s="799">
        <v>1</v>
      </c>
      <c r="U52" s="799"/>
      <c r="V52" s="201">
        <v>25</v>
      </c>
      <c r="W52" s="446"/>
      <c r="X52" s="197">
        <f>T52*V52</f>
        <v>25</v>
      </c>
      <c r="Y52" s="455"/>
      <c r="Z52" s="708"/>
      <c r="AA52" s="709"/>
      <c r="AB52" s="455"/>
      <c r="AC52" s="450"/>
      <c r="AD52" s="197">
        <f>X52</f>
        <v>25</v>
      </c>
      <c r="AE52" s="455"/>
      <c r="AF52" s="708"/>
      <c r="AG52" s="709"/>
      <c r="AH52" s="708"/>
      <c r="AI52" s="450"/>
      <c r="AJ52" s="455"/>
      <c r="AK52" s="450"/>
      <c r="AL52" s="542"/>
      <c r="AM52" s="542"/>
    </row>
    <row r="53" spans="1:82" s="126" customFormat="1" ht="7.5" customHeight="1">
      <c r="A53" s="172"/>
      <c r="B53" s="544"/>
      <c r="C53" s="2354"/>
      <c r="D53" s="2355"/>
      <c r="E53" s="2354"/>
      <c r="F53" s="2355"/>
      <c r="G53" s="2354"/>
      <c r="H53" s="2355"/>
      <c r="I53" s="427"/>
      <c r="J53" s="544"/>
      <c r="K53" s="544"/>
      <c r="L53" s="544"/>
      <c r="M53" s="575"/>
      <c r="N53" s="449"/>
      <c r="O53" s="575"/>
      <c r="P53" s="2953">
        <f>P52+75</f>
        <v>82950</v>
      </c>
      <c r="Q53" s="2954"/>
      <c r="R53" s="438">
        <v>7.2537037037037031</v>
      </c>
      <c r="S53" s="456"/>
      <c r="T53" s="799"/>
      <c r="U53" s="799"/>
      <c r="V53" s="201"/>
      <c r="W53" s="446"/>
      <c r="X53" s="201"/>
      <c r="Y53" s="455"/>
      <c r="Z53" s="708"/>
      <c r="AA53" s="709"/>
      <c r="AB53" s="455"/>
      <c r="AC53" s="450"/>
      <c r="AD53" s="201"/>
      <c r="AE53" s="455"/>
      <c r="AF53" s="708"/>
      <c r="AG53" s="709"/>
      <c r="AH53" s="708"/>
      <c r="AI53" s="450"/>
      <c r="AJ53" s="455"/>
      <c r="AK53" s="450"/>
      <c r="AL53" s="542"/>
      <c r="AM53" s="542"/>
    </row>
    <row r="54" spans="1:82" s="126" customFormat="1" ht="7.5" customHeight="1">
      <c r="A54" s="172"/>
      <c r="B54" s="544"/>
      <c r="C54" s="2354"/>
      <c r="D54" s="2355"/>
      <c r="E54" s="2430"/>
      <c r="F54" s="2431"/>
      <c r="G54" s="2555" t="s">
        <v>371</v>
      </c>
      <c r="H54" s="2556"/>
      <c r="I54" s="2556"/>
      <c r="J54" s="2556"/>
      <c r="K54" s="2556"/>
      <c r="L54" s="2556"/>
      <c r="M54" s="2557"/>
      <c r="N54" s="206">
        <f>SUM(N50:N53)</f>
        <v>225</v>
      </c>
      <c r="O54" s="208"/>
      <c r="P54" s="2957"/>
      <c r="Q54" s="2957"/>
      <c r="R54" s="724"/>
      <c r="S54" s="725"/>
      <c r="T54" s="447">
        <f>SUM(T50:T53)</f>
        <v>4</v>
      </c>
      <c r="U54" s="447"/>
      <c r="V54" s="206"/>
      <c r="W54" s="718"/>
      <c r="X54" s="206">
        <f>SUM(X50:X53)</f>
        <v>100</v>
      </c>
      <c r="Y54" s="720"/>
      <c r="Z54" s="721">
        <f>'3.1Cost by Sub-contractors'!$L$58</f>
        <v>61.62</v>
      </c>
      <c r="AA54" s="722"/>
      <c r="AB54" s="723">
        <f>X54*Z54</f>
        <v>6162</v>
      </c>
      <c r="AC54" s="208"/>
      <c r="AD54" s="206">
        <f>SUM(AD50:AD53)</f>
        <v>100</v>
      </c>
      <c r="AE54" s="720"/>
      <c r="AF54" s="2932" t="str">
        <f>'3.1Cost by Sub-contractors'!$L$59</f>
        <v>-</v>
      </c>
      <c r="AG54" s="2933"/>
      <c r="AH54" s="2932" t="str">
        <f>'3.1Cost by Sub-contractors'!$L$59</f>
        <v>-</v>
      </c>
      <c r="AI54" s="2934"/>
      <c r="AJ54" s="720"/>
      <c r="AK54" s="701"/>
      <c r="AL54" s="542"/>
      <c r="AM54" s="542"/>
    </row>
    <row r="55" spans="1:82" s="126" customFormat="1" ht="7.5" customHeight="1">
      <c r="A55" s="172"/>
      <c r="B55" s="544"/>
      <c r="C55" s="2354"/>
      <c r="D55" s="2355"/>
      <c r="E55" s="2417" t="str">
        <f>'4.1Plan'!D267</f>
        <v>MLA2-2</v>
      </c>
      <c r="F55" s="2418"/>
      <c r="G55" s="2352" t="s">
        <v>450</v>
      </c>
      <c r="H55" s="2353"/>
      <c r="I55" s="429">
        <f>P55</f>
        <v>87200</v>
      </c>
      <c r="J55" s="586"/>
      <c r="K55" s="565" t="s">
        <v>369</v>
      </c>
      <c r="L55" s="430">
        <f>P57</f>
        <v>87350</v>
      </c>
      <c r="M55" s="587"/>
      <c r="N55" s="258">
        <f>L55-I55</f>
        <v>150</v>
      </c>
      <c r="O55" s="587"/>
      <c r="P55" s="2953">
        <f>P56-75</f>
        <v>87200</v>
      </c>
      <c r="Q55" s="2954"/>
      <c r="R55" s="896">
        <v>9.0599999999999987</v>
      </c>
      <c r="S55" s="435"/>
      <c r="T55" s="726"/>
      <c r="U55" s="726"/>
      <c r="V55" s="196"/>
      <c r="W55" s="303"/>
      <c r="X55" s="196"/>
      <c r="Y55" s="593"/>
      <c r="Z55" s="703"/>
      <c r="AA55" s="704"/>
      <c r="AB55" s="593"/>
      <c r="AC55" s="594"/>
      <c r="AD55" s="196"/>
      <c r="AE55" s="593"/>
      <c r="AF55" s="703"/>
      <c r="AG55" s="704"/>
      <c r="AH55" s="703"/>
      <c r="AI55" s="594"/>
      <c r="AJ55" s="593"/>
      <c r="AK55" s="594"/>
      <c r="AL55" s="542"/>
      <c r="AM55" s="542"/>
    </row>
    <row r="56" spans="1:82" s="126" customFormat="1" ht="7.5" customHeight="1">
      <c r="A56" s="172"/>
      <c r="B56" s="544"/>
      <c r="C56" s="2354"/>
      <c r="D56" s="2355"/>
      <c r="E56" s="2354"/>
      <c r="F56" s="2355"/>
      <c r="G56" s="2354"/>
      <c r="H56" s="2355"/>
      <c r="I56" s="427"/>
      <c r="J56" s="544"/>
      <c r="K56" s="544"/>
      <c r="L56" s="544"/>
      <c r="M56" s="575"/>
      <c r="N56" s="427"/>
      <c r="O56" s="575"/>
      <c r="P56" s="2953">
        <v>87275</v>
      </c>
      <c r="Q56" s="2954"/>
      <c r="R56" s="453">
        <v>14.739215686274509</v>
      </c>
      <c r="S56" s="441"/>
      <c r="T56" s="442">
        <v>1</v>
      </c>
      <c r="U56" s="442"/>
      <c r="V56" s="197">
        <v>15</v>
      </c>
      <c r="W56" s="444"/>
      <c r="X56" s="197">
        <f>T56*V56</f>
        <v>15</v>
      </c>
      <c r="Y56" s="705"/>
      <c r="Z56" s="706"/>
      <c r="AA56" s="707"/>
      <c r="AB56" s="705"/>
      <c r="AC56" s="437"/>
      <c r="AD56" s="197">
        <f>X56</f>
        <v>15</v>
      </c>
      <c r="AE56" s="705"/>
      <c r="AF56" s="706"/>
      <c r="AG56" s="707"/>
      <c r="AH56" s="706"/>
      <c r="AI56" s="437"/>
      <c r="AJ56" s="705"/>
      <c r="AK56" s="437"/>
      <c r="AL56" s="542"/>
      <c r="AM56" s="542"/>
    </row>
    <row r="57" spans="1:82" s="126" customFormat="1" ht="7.5" customHeight="1">
      <c r="A57" s="172"/>
      <c r="B57" s="544"/>
      <c r="C57" s="2354"/>
      <c r="D57" s="2355"/>
      <c r="E57" s="2354"/>
      <c r="F57" s="2355"/>
      <c r="G57" s="2430"/>
      <c r="H57" s="2431"/>
      <c r="I57" s="428"/>
      <c r="J57" s="580"/>
      <c r="K57" s="580"/>
      <c r="L57" s="580"/>
      <c r="M57" s="581"/>
      <c r="N57" s="428"/>
      <c r="O57" s="581"/>
      <c r="P57" s="2953">
        <f>P56+75</f>
        <v>87350</v>
      </c>
      <c r="Q57" s="2954"/>
      <c r="R57" s="895">
        <v>8.6750000000000025</v>
      </c>
      <c r="S57" s="456"/>
      <c r="T57" s="799"/>
      <c r="U57" s="799"/>
      <c r="V57" s="201"/>
      <c r="W57" s="446"/>
      <c r="X57" s="201"/>
      <c r="Y57" s="455"/>
      <c r="Z57" s="708"/>
      <c r="AA57" s="709"/>
      <c r="AB57" s="455"/>
      <c r="AC57" s="450"/>
      <c r="AD57" s="201"/>
      <c r="AE57" s="455"/>
      <c r="AF57" s="708"/>
      <c r="AG57" s="709"/>
      <c r="AH57" s="708"/>
      <c r="AI57" s="450"/>
      <c r="AJ57" s="455"/>
      <c r="AK57" s="450"/>
      <c r="AL57" s="542"/>
      <c r="AM57" s="542"/>
    </row>
    <row r="58" spans="1:82" s="126" customFormat="1" ht="7.5" customHeight="1">
      <c r="A58" s="172"/>
      <c r="B58" s="544"/>
      <c r="C58" s="2354"/>
      <c r="D58" s="2355"/>
      <c r="E58" s="2354"/>
      <c r="F58" s="2355"/>
      <c r="G58" s="2352" t="s">
        <v>451</v>
      </c>
      <c r="H58" s="2353"/>
      <c r="I58" s="429">
        <f>P58</f>
        <v>90750</v>
      </c>
      <c r="J58" s="586"/>
      <c r="K58" s="565" t="s">
        <v>369</v>
      </c>
      <c r="L58" s="430">
        <f>P61</f>
        <v>90975</v>
      </c>
      <c r="M58" s="587"/>
      <c r="N58" s="258">
        <f>L58-I58</f>
        <v>225</v>
      </c>
      <c r="O58" s="587"/>
      <c r="P58" s="2948">
        <f>P59-75</f>
        <v>90750</v>
      </c>
      <c r="Q58" s="2949"/>
      <c r="R58" s="434">
        <v>4.4572727272727288</v>
      </c>
      <c r="S58" s="594"/>
      <c r="T58" s="897"/>
      <c r="U58" s="897"/>
      <c r="V58" s="898"/>
      <c r="W58" s="899"/>
      <c r="X58" s="196"/>
      <c r="Y58" s="593"/>
      <c r="Z58" s="703"/>
      <c r="AA58" s="704"/>
      <c r="AB58" s="593"/>
      <c r="AC58" s="594"/>
      <c r="AD58" s="196"/>
      <c r="AE58" s="593"/>
      <c r="AF58" s="703"/>
      <c r="AG58" s="704"/>
      <c r="AH58" s="703"/>
      <c r="AI58" s="594"/>
      <c r="AJ58" s="593"/>
      <c r="AK58" s="594"/>
      <c r="AL58" s="542"/>
      <c r="AM58" s="542"/>
    </row>
    <row r="59" spans="1:82" s="126" customFormat="1" ht="7.5" customHeight="1">
      <c r="A59" s="172"/>
      <c r="B59" s="544"/>
      <c r="C59" s="2354"/>
      <c r="D59" s="2355"/>
      <c r="E59" s="2354"/>
      <c r="F59" s="2355"/>
      <c r="G59" s="2354"/>
      <c r="H59" s="2355"/>
      <c r="I59" s="427"/>
      <c r="J59" s="544"/>
      <c r="K59" s="544"/>
      <c r="L59" s="544"/>
      <c r="M59" s="575"/>
      <c r="N59" s="427"/>
      <c r="O59" s="575"/>
      <c r="P59" s="2953">
        <f>P60-75</f>
        <v>90825</v>
      </c>
      <c r="Q59" s="2954"/>
      <c r="R59" s="438">
        <v>15.022500000000001</v>
      </c>
      <c r="S59" s="578"/>
      <c r="T59" s="900">
        <v>1</v>
      </c>
      <c r="U59" s="900"/>
      <c r="V59" s="901">
        <v>20</v>
      </c>
      <c r="W59" s="902"/>
      <c r="X59" s="197">
        <f>T59*V59</f>
        <v>20</v>
      </c>
      <c r="Y59" s="577"/>
      <c r="Z59" s="713"/>
      <c r="AA59" s="714"/>
      <c r="AB59" s="577"/>
      <c r="AC59" s="578"/>
      <c r="AD59" s="197">
        <f>X59</f>
        <v>20</v>
      </c>
      <c r="AE59" s="577"/>
      <c r="AF59" s="713"/>
      <c r="AG59" s="714"/>
      <c r="AH59" s="713"/>
      <c r="AI59" s="578"/>
      <c r="AJ59" s="577"/>
      <c r="AK59" s="578"/>
      <c r="AL59" s="542"/>
      <c r="AM59" s="542"/>
    </row>
    <row r="60" spans="1:82" s="126" customFormat="1" ht="7.5" customHeight="1">
      <c r="A60" s="172"/>
      <c r="B60" s="544"/>
      <c r="C60" s="2354"/>
      <c r="D60" s="2355"/>
      <c r="E60" s="2354"/>
      <c r="F60" s="2355"/>
      <c r="G60" s="2354"/>
      <c r="H60" s="2355"/>
      <c r="I60" s="427"/>
      <c r="J60" s="544"/>
      <c r="K60" s="544"/>
      <c r="L60" s="544"/>
      <c r="M60" s="575"/>
      <c r="N60" s="427"/>
      <c r="O60" s="575"/>
      <c r="P60" s="2953">
        <v>90900</v>
      </c>
      <c r="Q60" s="2954"/>
      <c r="R60" s="453">
        <v>18.899999999999999</v>
      </c>
      <c r="S60" s="437"/>
      <c r="T60" s="903">
        <v>3</v>
      </c>
      <c r="U60" s="903"/>
      <c r="V60" s="904">
        <v>20</v>
      </c>
      <c r="W60" s="905"/>
      <c r="X60" s="197">
        <f>T60*V60</f>
        <v>60</v>
      </c>
      <c r="Y60" s="705"/>
      <c r="Z60" s="706"/>
      <c r="AA60" s="707"/>
      <c r="AB60" s="705"/>
      <c r="AC60" s="437"/>
      <c r="AD60" s="197">
        <f>X60</f>
        <v>60</v>
      </c>
      <c r="AE60" s="705"/>
      <c r="AF60" s="706"/>
      <c r="AG60" s="707"/>
      <c r="AH60" s="706"/>
      <c r="AI60" s="437"/>
      <c r="AJ60" s="705"/>
      <c r="AK60" s="437"/>
      <c r="AL60" s="542"/>
      <c r="AM60" s="542"/>
    </row>
    <row r="61" spans="1:82" s="126" customFormat="1" ht="7.5" customHeight="1">
      <c r="A61" s="172"/>
      <c r="B61" s="544"/>
      <c r="C61" s="2354"/>
      <c r="D61" s="2355"/>
      <c r="E61" s="2354"/>
      <c r="F61" s="2355"/>
      <c r="G61" s="2430"/>
      <c r="H61" s="2431"/>
      <c r="I61" s="428"/>
      <c r="J61" s="580"/>
      <c r="K61" s="580"/>
      <c r="L61" s="580"/>
      <c r="M61" s="581"/>
      <c r="N61" s="428"/>
      <c r="O61" s="581"/>
      <c r="P61" s="2955">
        <f>P60+75</f>
        <v>90975</v>
      </c>
      <c r="Q61" s="2956"/>
      <c r="R61" s="452">
        <v>5.854939343179641</v>
      </c>
      <c r="S61" s="744"/>
      <c r="T61" s="906"/>
      <c r="U61" s="906"/>
      <c r="V61" s="907"/>
      <c r="W61" s="908"/>
      <c r="X61" s="745"/>
      <c r="Y61" s="583"/>
      <c r="Z61" s="766"/>
      <c r="AA61" s="767"/>
      <c r="AB61" s="583"/>
      <c r="AC61" s="584"/>
      <c r="AD61" s="745"/>
      <c r="AE61" s="583"/>
      <c r="AF61" s="766"/>
      <c r="AG61" s="767"/>
      <c r="AH61" s="766"/>
      <c r="AI61" s="584"/>
      <c r="AJ61" s="583"/>
      <c r="AK61" s="584"/>
      <c r="AL61" s="542"/>
      <c r="AM61" s="542"/>
    </row>
    <row r="62" spans="1:82" s="126" customFormat="1" ht="7.5" customHeight="1">
      <c r="A62" s="172"/>
      <c r="B62" s="261"/>
      <c r="C62" s="2354"/>
      <c r="D62" s="2355"/>
      <c r="E62" s="2354"/>
      <c r="F62" s="2355"/>
      <c r="G62" s="2352" t="s">
        <v>452</v>
      </c>
      <c r="H62" s="2353"/>
      <c r="I62" s="425">
        <f>P62</f>
        <v>91750</v>
      </c>
      <c r="J62" s="606"/>
      <c r="K62" s="565" t="s">
        <v>184</v>
      </c>
      <c r="L62" s="425">
        <f>P69</f>
        <v>92275</v>
      </c>
      <c r="M62" s="607"/>
      <c r="N62" s="258">
        <f>L62-I62</f>
        <v>525</v>
      </c>
      <c r="O62" s="607"/>
      <c r="P62" s="2948">
        <f>P63-75</f>
        <v>91750</v>
      </c>
      <c r="Q62" s="2949"/>
      <c r="R62" s="460">
        <v>5.0150000000000006</v>
      </c>
      <c r="S62" s="303"/>
      <c r="T62" s="196"/>
      <c r="U62" s="726"/>
      <c r="V62" s="196"/>
      <c r="W62" s="909"/>
      <c r="X62" s="203"/>
      <c r="Y62" s="214"/>
      <c r="Z62" s="771"/>
      <c r="AA62" s="772"/>
      <c r="AB62" s="773"/>
      <c r="AC62" s="774"/>
      <c r="AD62" s="203"/>
      <c r="AE62" s="214"/>
      <c r="AF62" s="775"/>
      <c r="AG62" s="776"/>
      <c r="AH62" s="775"/>
      <c r="AI62" s="777"/>
      <c r="AJ62" s="778"/>
      <c r="AK62" s="578"/>
      <c r="AL62" s="542"/>
      <c r="AM62" s="542"/>
    </row>
    <row r="63" spans="1:82" s="126" customFormat="1" ht="7.5" customHeight="1">
      <c r="A63" s="172"/>
      <c r="B63" s="261"/>
      <c r="C63" s="2354"/>
      <c r="D63" s="2355"/>
      <c r="E63" s="2354"/>
      <c r="F63" s="2355"/>
      <c r="G63" s="2354"/>
      <c r="H63" s="2355"/>
      <c r="I63" s="448"/>
      <c r="J63" s="542"/>
      <c r="K63" s="545"/>
      <c r="L63" s="448"/>
      <c r="M63" s="261"/>
      <c r="N63" s="449"/>
      <c r="O63" s="261"/>
      <c r="P63" s="2953">
        <f>P64-75</f>
        <v>91825</v>
      </c>
      <c r="Q63" s="2954"/>
      <c r="R63" s="454">
        <v>15.282499999999999</v>
      </c>
      <c r="S63" s="262"/>
      <c r="T63" s="203">
        <v>3</v>
      </c>
      <c r="U63" s="213"/>
      <c r="V63" s="203">
        <v>20</v>
      </c>
      <c r="W63" s="770"/>
      <c r="X63" s="197">
        <f t="shared" ref="X63:X68" si="2">T63*V63</f>
        <v>60</v>
      </c>
      <c r="Y63" s="214"/>
      <c r="Z63" s="771"/>
      <c r="AA63" s="772"/>
      <c r="AB63" s="773"/>
      <c r="AC63" s="774"/>
      <c r="AD63" s="197">
        <f>X63</f>
        <v>60</v>
      </c>
      <c r="AE63" s="214"/>
      <c r="AF63" s="775"/>
      <c r="AG63" s="776"/>
      <c r="AH63" s="775"/>
      <c r="AI63" s="777"/>
      <c r="AJ63" s="778"/>
      <c r="AK63" s="578"/>
      <c r="AL63" s="542"/>
      <c r="AM63" s="542"/>
    </row>
    <row r="64" spans="1:82" s="126" customFormat="1" ht="7.5" customHeight="1">
      <c r="A64" s="172"/>
      <c r="B64" s="261"/>
      <c r="C64" s="2354"/>
      <c r="D64" s="2355"/>
      <c r="E64" s="2354"/>
      <c r="F64" s="2355"/>
      <c r="G64" s="2354"/>
      <c r="H64" s="2355"/>
      <c r="I64" s="542"/>
      <c r="J64" s="542"/>
      <c r="K64" s="545"/>
      <c r="L64" s="542"/>
      <c r="M64" s="261"/>
      <c r="N64" s="449"/>
      <c r="O64" s="261"/>
      <c r="P64" s="2953">
        <v>91900</v>
      </c>
      <c r="Q64" s="2954"/>
      <c r="R64" s="454">
        <v>35.03</v>
      </c>
      <c r="S64" s="444"/>
      <c r="T64" s="197">
        <v>1</v>
      </c>
      <c r="U64" s="442"/>
      <c r="V64" s="197">
        <v>40</v>
      </c>
      <c r="W64" s="735"/>
      <c r="X64" s="197">
        <f t="shared" si="2"/>
        <v>40</v>
      </c>
      <c r="Y64" s="736"/>
      <c r="Z64" s="737"/>
      <c r="AA64" s="738"/>
      <c r="AB64" s="454"/>
      <c r="AC64" s="739"/>
      <c r="AD64" s="197">
        <f t="shared" ref="AD64:AD68" si="3">X64</f>
        <v>40</v>
      </c>
      <c r="AE64" s="736"/>
      <c r="AF64" s="740"/>
      <c r="AG64" s="741"/>
      <c r="AH64" s="740"/>
      <c r="AI64" s="742"/>
      <c r="AJ64" s="743"/>
      <c r="AK64" s="779"/>
      <c r="AL64" s="542"/>
      <c r="AM64" s="542"/>
    </row>
    <row r="65" spans="1:82" s="126" customFormat="1" ht="7.5" customHeight="1">
      <c r="A65" s="172"/>
      <c r="B65" s="261"/>
      <c r="C65" s="2354"/>
      <c r="D65" s="2355"/>
      <c r="E65" s="2403"/>
      <c r="F65" s="2964"/>
      <c r="G65" s="2354"/>
      <c r="H65" s="2355"/>
      <c r="I65" s="542"/>
      <c r="J65" s="542"/>
      <c r="K65" s="545"/>
      <c r="L65" s="542"/>
      <c r="M65" s="261"/>
      <c r="N65" s="449"/>
      <c r="O65" s="261"/>
      <c r="P65" s="2953">
        <f>P64+75</f>
        <v>91975</v>
      </c>
      <c r="Q65" s="2954"/>
      <c r="R65" s="454">
        <v>34.43</v>
      </c>
      <c r="S65" s="444"/>
      <c r="T65" s="197">
        <v>3</v>
      </c>
      <c r="U65" s="442"/>
      <c r="V65" s="197">
        <v>35</v>
      </c>
      <c r="W65" s="735"/>
      <c r="X65" s="197">
        <f t="shared" si="2"/>
        <v>105</v>
      </c>
      <c r="Y65" s="736"/>
      <c r="Z65" s="737"/>
      <c r="AA65" s="738"/>
      <c r="AB65" s="454"/>
      <c r="AC65" s="739"/>
      <c r="AD65" s="197">
        <f t="shared" si="3"/>
        <v>105</v>
      </c>
      <c r="AE65" s="736"/>
      <c r="AF65" s="740"/>
      <c r="AG65" s="741"/>
      <c r="AH65" s="740"/>
      <c r="AI65" s="742"/>
      <c r="AJ65" s="743"/>
      <c r="AK65" s="779"/>
      <c r="AL65" s="542"/>
      <c r="AM65" s="542"/>
    </row>
    <row r="66" spans="1:82" s="126" customFormat="1" ht="7.5" customHeight="1">
      <c r="A66" s="172"/>
      <c r="B66" s="261"/>
      <c r="C66" s="2354"/>
      <c r="D66" s="2355"/>
      <c r="E66" s="2403"/>
      <c r="F66" s="2964"/>
      <c r="G66" s="2354"/>
      <c r="H66" s="2355"/>
      <c r="I66" s="542"/>
      <c r="J66" s="542"/>
      <c r="K66" s="545"/>
      <c r="L66" s="542"/>
      <c r="M66" s="261"/>
      <c r="N66" s="449"/>
      <c r="O66" s="261"/>
      <c r="P66" s="2953">
        <f>P65+75</f>
        <v>92050</v>
      </c>
      <c r="Q66" s="2954"/>
      <c r="R66" s="454">
        <v>30.9</v>
      </c>
      <c r="S66" s="444"/>
      <c r="T66" s="197">
        <v>1</v>
      </c>
      <c r="U66" s="442"/>
      <c r="V66" s="197">
        <v>35</v>
      </c>
      <c r="W66" s="735"/>
      <c r="X66" s="197">
        <f t="shared" si="2"/>
        <v>35</v>
      </c>
      <c r="Y66" s="736"/>
      <c r="Z66" s="737"/>
      <c r="AA66" s="738"/>
      <c r="AB66" s="454"/>
      <c r="AC66" s="739"/>
      <c r="AD66" s="197">
        <f t="shared" si="3"/>
        <v>35</v>
      </c>
      <c r="AE66" s="736"/>
      <c r="AF66" s="740"/>
      <c r="AG66" s="741"/>
      <c r="AH66" s="740"/>
      <c r="AI66" s="742"/>
      <c r="AJ66" s="743"/>
      <c r="AK66" s="437"/>
      <c r="AL66" s="542"/>
      <c r="AM66" s="542"/>
    </row>
    <row r="67" spans="1:82" s="126" customFormat="1" ht="7.5" customHeight="1">
      <c r="A67" s="172"/>
      <c r="B67" s="261"/>
      <c r="C67" s="2354"/>
      <c r="D67" s="2355"/>
      <c r="E67" s="2403"/>
      <c r="F67" s="2964"/>
      <c r="G67" s="2354"/>
      <c r="H67" s="2355"/>
      <c r="I67" s="542"/>
      <c r="J67" s="542"/>
      <c r="K67" s="545"/>
      <c r="L67" s="542"/>
      <c r="M67" s="261"/>
      <c r="N67" s="449"/>
      <c r="O67" s="261"/>
      <c r="P67" s="2953">
        <f>P66+75</f>
        <v>92125</v>
      </c>
      <c r="Q67" s="2954"/>
      <c r="R67" s="454">
        <v>24.372500000000002</v>
      </c>
      <c r="S67" s="444"/>
      <c r="T67" s="201">
        <v>3</v>
      </c>
      <c r="U67" s="799"/>
      <c r="V67" s="201">
        <v>25</v>
      </c>
      <c r="W67" s="910"/>
      <c r="X67" s="197">
        <f t="shared" si="2"/>
        <v>75</v>
      </c>
      <c r="Y67" s="911"/>
      <c r="Z67" s="912"/>
      <c r="AA67" s="913"/>
      <c r="AB67" s="457"/>
      <c r="AC67" s="914"/>
      <c r="AD67" s="197">
        <f t="shared" si="3"/>
        <v>75</v>
      </c>
      <c r="AE67" s="911"/>
      <c r="AF67" s="915"/>
      <c r="AG67" s="916"/>
      <c r="AH67" s="915"/>
      <c r="AI67" s="917"/>
      <c r="AJ67" s="918"/>
      <c r="AK67" s="450"/>
      <c r="AL67" s="542"/>
      <c r="AM67" s="542"/>
    </row>
    <row r="68" spans="1:82" s="126" customFormat="1" ht="7.5" customHeight="1">
      <c r="A68" s="172"/>
      <c r="B68" s="261"/>
      <c r="C68" s="2354"/>
      <c r="D68" s="2355"/>
      <c r="E68" s="2403"/>
      <c r="F68" s="2964"/>
      <c r="G68" s="2354"/>
      <c r="H68" s="2355"/>
      <c r="I68" s="542"/>
      <c r="J68" s="542"/>
      <c r="K68" s="545"/>
      <c r="L68" s="542"/>
      <c r="M68" s="261"/>
      <c r="N68" s="449"/>
      <c r="O68" s="261"/>
      <c r="P68" s="2953">
        <f>P67+75</f>
        <v>92200</v>
      </c>
      <c r="Q68" s="2954"/>
      <c r="R68" s="457">
        <v>14.78</v>
      </c>
      <c r="S68" s="446"/>
      <c r="T68" s="201">
        <v>1</v>
      </c>
      <c r="U68" s="799"/>
      <c r="V68" s="201">
        <v>15</v>
      </c>
      <c r="W68" s="910"/>
      <c r="X68" s="197">
        <f t="shared" si="2"/>
        <v>15</v>
      </c>
      <c r="Y68" s="911"/>
      <c r="Z68" s="912"/>
      <c r="AA68" s="913"/>
      <c r="AB68" s="457"/>
      <c r="AC68" s="914"/>
      <c r="AD68" s="197">
        <f t="shared" si="3"/>
        <v>15</v>
      </c>
      <c r="AE68" s="911"/>
      <c r="AF68" s="915"/>
      <c r="AG68" s="916"/>
      <c r="AH68" s="915"/>
      <c r="AI68" s="917"/>
      <c r="AJ68" s="918"/>
      <c r="AK68" s="450"/>
    </row>
    <row r="69" spans="1:82" s="126" customFormat="1" ht="7.5" customHeight="1">
      <c r="A69" s="172"/>
      <c r="B69" s="261"/>
      <c r="C69" s="2354"/>
      <c r="D69" s="2355"/>
      <c r="E69" s="2403"/>
      <c r="F69" s="2964"/>
      <c r="G69" s="2430"/>
      <c r="H69" s="2431"/>
      <c r="I69" s="189"/>
      <c r="J69" s="189"/>
      <c r="K69" s="566"/>
      <c r="L69" s="189"/>
      <c r="M69" s="458"/>
      <c r="N69" s="198"/>
      <c r="O69" s="458"/>
      <c r="P69" s="2955">
        <f>P68+75</f>
        <v>92275</v>
      </c>
      <c r="Q69" s="2956"/>
      <c r="R69" s="459">
        <v>-7.7500000000002345E-2</v>
      </c>
      <c r="S69" s="744"/>
      <c r="T69" s="745"/>
      <c r="U69" s="746"/>
      <c r="V69" s="745"/>
      <c r="W69" s="747"/>
      <c r="X69" s="201"/>
      <c r="Y69" s="911"/>
      <c r="Z69" s="912"/>
      <c r="AA69" s="913"/>
      <c r="AB69" s="457"/>
      <c r="AC69" s="914"/>
      <c r="AD69" s="201"/>
      <c r="AE69" s="911"/>
      <c r="AF69" s="915"/>
      <c r="AG69" s="916"/>
      <c r="AH69" s="915"/>
      <c r="AI69" s="917"/>
      <c r="AJ69" s="918"/>
      <c r="AK69" s="450"/>
    </row>
    <row r="70" spans="1:82" s="126" customFormat="1" ht="7.5" customHeight="1">
      <c r="A70" s="172"/>
      <c r="B70" s="544"/>
      <c r="C70" s="2354"/>
      <c r="D70" s="2355"/>
      <c r="E70" s="2430"/>
      <c r="F70" s="2431"/>
      <c r="G70" s="2555" t="s">
        <v>142</v>
      </c>
      <c r="H70" s="2556"/>
      <c r="I70" s="2556"/>
      <c r="J70" s="2556"/>
      <c r="K70" s="2556"/>
      <c r="L70" s="2556"/>
      <c r="M70" s="2557"/>
      <c r="N70" s="206">
        <f>SUM(N55:N69)</f>
        <v>900</v>
      </c>
      <c r="O70" s="208"/>
      <c r="P70" s="2957"/>
      <c r="Q70" s="2957"/>
      <c r="R70" s="724"/>
      <c r="S70" s="725"/>
      <c r="T70" s="447">
        <f>SUM(T55:T69)</f>
        <v>17</v>
      </c>
      <c r="U70" s="447"/>
      <c r="V70" s="206"/>
      <c r="W70" s="718"/>
      <c r="X70" s="206">
        <f>SUM(X55:X69)</f>
        <v>425</v>
      </c>
      <c r="Y70" s="720"/>
      <c r="Z70" s="721">
        <f>'3.1Cost by Sub-contractors'!$L$58</f>
        <v>61.62</v>
      </c>
      <c r="AA70" s="722"/>
      <c r="AB70" s="723">
        <f>X70*Z70</f>
        <v>26188.5</v>
      </c>
      <c r="AC70" s="208"/>
      <c r="AD70" s="206">
        <f>SUM(AD55:AD69)</f>
        <v>425</v>
      </c>
      <c r="AE70" s="720"/>
      <c r="AF70" s="2932" t="str">
        <f>'3.1Cost by Sub-contractors'!$L$59</f>
        <v>-</v>
      </c>
      <c r="AG70" s="2933"/>
      <c r="AH70" s="2932" t="str">
        <f>'3.1Cost by Sub-contractors'!$L$59</f>
        <v>-</v>
      </c>
      <c r="AI70" s="2934"/>
      <c r="AJ70" s="720"/>
      <c r="AK70" s="701"/>
      <c r="AL70" s="542"/>
      <c r="AM70" s="542"/>
    </row>
    <row r="71" spans="1:82" s="126" customFormat="1" ht="7.5" customHeight="1">
      <c r="A71" s="172"/>
      <c r="B71" s="261"/>
      <c r="C71" s="2354"/>
      <c r="D71" s="2355"/>
      <c r="E71" s="2417" t="str">
        <f>'4.1Plan'!D283</f>
        <v>MLA2-3</v>
      </c>
      <c r="F71" s="2965"/>
      <c r="G71" s="2352" t="s">
        <v>453</v>
      </c>
      <c r="H71" s="2353"/>
      <c r="I71" s="425">
        <f>P71</f>
        <v>93925</v>
      </c>
      <c r="J71" s="606"/>
      <c r="K71" s="565" t="s">
        <v>184</v>
      </c>
      <c r="L71" s="425">
        <f>P73</f>
        <v>94075</v>
      </c>
      <c r="M71" s="607"/>
      <c r="N71" s="258">
        <f>L71-I71</f>
        <v>150</v>
      </c>
      <c r="O71" s="607"/>
      <c r="P71" s="2948">
        <f>P72-75</f>
        <v>93925</v>
      </c>
      <c r="Q71" s="2949"/>
      <c r="R71" s="454">
        <v>7.3649999999999984</v>
      </c>
      <c r="S71" s="444"/>
      <c r="T71" s="203"/>
      <c r="U71" s="213"/>
      <c r="V71" s="203"/>
      <c r="W71" s="770"/>
      <c r="X71" s="196"/>
      <c r="Y71" s="727"/>
      <c r="Z71" s="728"/>
      <c r="AA71" s="729"/>
      <c r="AB71" s="460"/>
      <c r="AC71" s="730"/>
      <c r="AD71" s="196"/>
      <c r="AE71" s="727"/>
      <c r="AF71" s="731"/>
      <c r="AG71" s="732"/>
      <c r="AH71" s="731"/>
      <c r="AI71" s="733"/>
      <c r="AJ71" s="734"/>
      <c r="AK71" s="594"/>
    </row>
    <row r="72" spans="1:82" s="126" customFormat="1" ht="7.5" customHeight="1">
      <c r="A72" s="172"/>
      <c r="B72" s="261"/>
      <c r="C72" s="2354"/>
      <c r="D72" s="2355"/>
      <c r="E72" s="2403"/>
      <c r="F72" s="2964"/>
      <c r="G72" s="2354"/>
      <c r="H72" s="2355"/>
      <c r="I72" s="542"/>
      <c r="J72" s="542"/>
      <c r="K72" s="545"/>
      <c r="L72" s="542"/>
      <c r="M72" s="261"/>
      <c r="N72" s="449"/>
      <c r="O72" s="261"/>
      <c r="P72" s="2953">
        <v>94000</v>
      </c>
      <c r="Q72" s="2954"/>
      <c r="R72" s="454">
        <v>24.15</v>
      </c>
      <c r="S72" s="444"/>
      <c r="T72" s="197">
        <v>1</v>
      </c>
      <c r="U72" s="442"/>
      <c r="V72" s="197">
        <v>25</v>
      </c>
      <c r="W72" s="735"/>
      <c r="X72" s="197">
        <f>T72*V72</f>
        <v>25</v>
      </c>
      <c r="Y72" s="736"/>
      <c r="Z72" s="737"/>
      <c r="AA72" s="738"/>
      <c r="AB72" s="454"/>
      <c r="AC72" s="739"/>
      <c r="AD72" s="197">
        <f>X72</f>
        <v>25</v>
      </c>
      <c r="AE72" s="736"/>
      <c r="AF72" s="740"/>
      <c r="AG72" s="741"/>
      <c r="AH72" s="740"/>
      <c r="AI72" s="742"/>
      <c r="AJ72" s="743"/>
      <c r="AK72" s="437"/>
    </row>
    <row r="73" spans="1:82" s="126" customFormat="1" ht="7.5" customHeight="1">
      <c r="A73" s="172"/>
      <c r="B73" s="261"/>
      <c r="C73" s="2354"/>
      <c r="D73" s="2355"/>
      <c r="E73" s="2403"/>
      <c r="F73" s="2964"/>
      <c r="G73" s="2354"/>
      <c r="H73" s="2355"/>
      <c r="I73" s="542"/>
      <c r="J73" s="542"/>
      <c r="K73" s="545"/>
      <c r="L73" s="542"/>
      <c r="M73" s="261"/>
      <c r="N73" s="449"/>
      <c r="O73" s="261"/>
      <c r="P73" s="2960">
        <f>P72+75</f>
        <v>94075</v>
      </c>
      <c r="Q73" s="2961"/>
      <c r="R73" s="457">
        <v>7.2723227575402944</v>
      </c>
      <c r="S73" s="446"/>
      <c r="T73" s="201"/>
      <c r="U73" s="799"/>
      <c r="V73" s="201"/>
      <c r="W73" s="910"/>
      <c r="X73" s="201"/>
      <c r="Y73" s="911"/>
      <c r="Z73" s="912"/>
      <c r="AA73" s="913"/>
      <c r="AB73" s="457"/>
      <c r="AC73" s="914"/>
      <c r="AD73" s="201"/>
      <c r="AE73" s="911"/>
      <c r="AF73" s="915"/>
      <c r="AG73" s="916"/>
      <c r="AH73" s="915"/>
      <c r="AI73" s="917"/>
      <c r="AJ73" s="918"/>
      <c r="AK73" s="919"/>
    </row>
    <row r="74" spans="1:82" s="202" customFormat="1" ht="7.5" customHeight="1">
      <c r="A74" s="813"/>
      <c r="B74" s="814"/>
      <c r="C74" s="2553"/>
      <c r="D74" s="2554"/>
      <c r="E74" s="2851"/>
      <c r="F74" s="2966"/>
      <c r="G74" s="2555" t="s">
        <v>185</v>
      </c>
      <c r="H74" s="2556"/>
      <c r="I74" s="2556"/>
      <c r="J74" s="2556"/>
      <c r="K74" s="2556"/>
      <c r="L74" s="2556"/>
      <c r="M74" s="2557"/>
      <c r="N74" s="206">
        <f>SUM(N71:N73)</f>
        <v>150</v>
      </c>
      <c r="O74" s="208"/>
      <c r="P74" s="2962"/>
      <c r="Q74" s="2963"/>
      <c r="R74" s="723"/>
      <c r="S74" s="718"/>
      <c r="T74" s="780">
        <f>SUM(T71:T73)</f>
        <v>1</v>
      </c>
      <c r="U74" s="447"/>
      <c r="V74" s="780"/>
      <c r="W74" s="781"/>
      <c r="X74" s="206">
        <f>SUM(X71:X73)</f>
        <v>25</v>
      </c>
      <c r="Y74" s="720"/>
      <c r="Z74" s="721">
        <f>'3.1Cost by Sub-contractors'!$L$58</f>
        <v>61.62</v>
      </c>
      <c r="AA74" s="722"/>
      <c r="AB74" s="723">
        <f>X74*Z74</f>
        <v>1540.5</v>
      </c>
      <c r="AC74" s="208"/>
      <c r="AD74" s="206">
        <f>SUM(AD71:AD73)</f>
        <v>25</v>
      </c>
      <c r="AE74" s="720"/>
      <c r="AF74" s="2932" t="str">
        <f>'3.1Cost by Sub-contractors'!$L$59</f>
        <v>-</v>
      </c>
      <c r="AG74" s="2933"/>
      <c r="AH74" s="2932" t="str">
        <f>'3.1Cost by Sub-contractors'!$L$59</f>
        <v>-</v>
      </c>
      <c r="AI74" s="2934"/>
      <c r="AJ74" s="782"/>
      <c r="AK74" s="701"/>
      <c r="AL74" s="126"/>
      <c r="AM74" s="126"/>
      <c r="AN74" s="126"/>
      <c r="AO74" s="126"/>
      <c r="AP74" s="126"/>
      <c r="AQ74" s="126"/>
      <c r="AR74" s="126"/>
      <c r="AS74" s="126"/>
      <c r="AT74" s="126"/>
      <c r="AU74" s="126"/>
      <c r="AV74" s="126"/>
      <c r="AW74" s="126"/>
      <c r="AX74" s="126"/>
      <c r="AY74" s="126"/>
      <c r="AZ74" s="126"/>
      <c r="BA74" s="126"/>
      <c r="BB74" s="126"/>
      <c r="BC74" s="126"/>
      <c r="BD74" s="126"/>
      <c r="BE74" s="126"/>
      <c r="BF74" s="126"/>
      <c r="BG74" s="126"/>
      <c r="BH74" s="126"/>
      <c r="BI74" s="126"/>
      <c r="BJ74" s="126"/>
      <c r="BK74" s="126"/>
      <c r="BL74" s="126"/>
      <c r="BM74" s="126"/>
      <c r="BN74" s="126"/>
      <c r="BO74" s="126"/>
      <c r="BP74" s="126"/>
      <c r="BQ74" s="126"/>
      <c r="BR74" s="126"/>
      <c r="BS74" s="126"/>
      <c r="BT74" s="126"/>
      <c r="BU74" s="126"/>
      <c r="BV74" s="126"/>
      <c r="BW74" s="126"/>
      <c r="BX74" s="126"/>
      <c r="BY74" s="126"/>
      <c r="BZ74" s="126"/>
      <c r="CA74" s="126"/>
      <c r="CB74" s="126"/>
      <c r="CC74" s="126"/>
      <c r="CD74" s="126"/>
    </row>
    <row r="75" spans="1:82" s="126" customFormat="1" ht="7.5" customHeight="1">
      <c r="A75" s="810"/>
      <c r="B75" s="607" t="str">
        <f>'4.1Plan'!B321</f>
        <v>Quang Ngai</v>
      </c>
      <c r="C75" s="2352" t="str">
        <f>'4.1Plan'!C294</f>
        <v>PKGA3</v>
      </c>
      <c r="D75" s="2353"/>
      <c r="E75" s="2417" t="str">
        <f>'4.1Plan'!D294</f>
        <v>MLA3-1</v>
      </c>
      <c r="F75" s="2418"/>
      <c r="G75" s="2477" t="s">
        <v>454</v>
      </c>
      <c r="H75" s="2477"/>
      <c r="I75" s="424">
        <f>P75</f>
        <v>104050</v>
      </c>
      <c r="J75" s="606"/>
      <c r="K75" s="565" t="s">
        <v>184</v>
      </c>
      <c r="L75" s="425">
        <f>P79</f>
        <v>104350</v>
      </c>
      <c r="M75" s="607"/>
      <c r="N75" s="258">
        <f>L75-I75</f>
        <v>300</v>
      </c>
      <c r="O75" s="607"/>
      <c r="P75" s="2948">
        <f>P76-75</f>
        <v>104050</v>
      </c>
      <c r="Q75" s="2949"/>
      <c r="R75" s="460">
        <v>9.790494905385227</v>
      </c>
      <c r="S75" s="303"/>
      <c r="T75" s="196"/>
      <c r="U75" s="726"/>
      <c r="V75" s="196"/>
      <c r="W75" s="909"/>
      <c r="X75" s="196"/>
      <c r="Y75" s="727"/>
      <c r="Z75" s="728"/>
      <c r="AA75" s="729"/>
      <c r="AB75" s="460"/>
      <c r="AC75" s="730"/>
      <c r="AD75" s="196"/>
      <c r="AE75" s="727"/>
      <c r="AF75" s="731"/>
      <c r="AG75" s="732"/>
      <c r="AH75" s="731"/>
      <c r="AI75" s="733"/>
      <c r="AJ75" s="734"/>
      <c r="AK75" s="594"/>
    </row>
    <row r="76" spans="1:82" s="126" customFormat="1" ht="7.5" customHeight="1">
      <c r="A76" s="172"/>
      <c r="B76" s="261"/>
      <c r="C76" s="2354"/>
      <c r="D76" s="2355"/>
      <c r="E76" s="2403"/>
      <c r="F76" s="2404"/>
      <c r="G76" s="2448"/>
      <c r="H76" s="2448"/>
      <c r="I76" s="172"/>
      <c r="J76" s="542"/>
      <c r="K76" s="545"/>
      <c r="L76" s="542"/>
      <c r="M76" s="261"/>
      <c r="N76" s="449"/>
      <c r="O76" s="261"/>
      <c r="P76" s="2953">
        <f>P77-75</f>
        <v>104125</v>
      </c>
      <c r="Q76" s="2954"/>
      <c r="R76" s="454">
        <v>17.814999999999998</v>
      </c>
      <c r="S76" s="444"/>
      <c r="T76" s="197">
        <v>1</v>
      </c>
      <c r="U76" s="442"/>
      <c r="V76" s="197">
        <v>20</v>
      </c>
      <c r="W76" s="735"/>
      <c r="X76" s="197">
        <f>T76*V76</f>
        <v>20</v>
      </c>
      <c r="Y76" s="736"/>
      <c r="Z76" s="737"/>
      <c r="AA76" s="738"/>
      <c r="AB76" s="454"/>
      <c r="AC76" s="739"/>
      <c r="AD76" s="197">
        <f>X76</f>
        <v>20</v>
      </c>
      <c r="AE76" s="736"/>
      <c r="AF76" s="740"/>
      <c r="AG76" s="741"/>
      <c r="AH76" s="740"/>
      <c r="AI76" s="742"/>
      <c r="AJ76" s="743"/>
      <c r="AK76" s="437"/>
    </row>
    <row r="77" spans="1:82" s="126" customFormat="1" ht="7.5" customHeight="1">
      <c r="A77" s="172"/>
      <c r="B77" s="261"/>
      <c r="C77" s="2354"/>
      <c r="D77" s="2355"/>
      <c r="E77" s="2403"/>
      <c r="F77" s="2404"/>
      <c r="G77" s="2448"/>
      <c r="H77" s="2448"/>
      <c r="I77" s="172"/>
      <c r="J77" s="542"/>
      <c r="K77" s="545"/>
      <c r="L77" s="542"/>
      <c r="M77" s="261"/>
      <c r="N77" s="449"/>
      <c r="O77" s="261"/>
      <c r="P77" s="2953">
        <v>104200</v>
      </c>
      <c r="Q77" s="2954"/>
      <c r="R77" s="454">
        <v>20.74</v>
      </c>
      <c r="S77" s="444"/>
      <c r="T77" s="197">
        <v>3</v>
      </c>
      <c r="U77" s="442"/>
      <c r="V77" s="197">
        <v>25</v>
      </c>
      <c r="W77" s="735"/>
      <c r="X77" s="197">
        <f>T77*V77</f>
        <v>75</v>
      </c>
      <c r="Y77" s="736"/>
      <c r="Z77" s="737"/>
      <c r="AA77" s="738"/>
      <c r="AB77" s="454"/>
      <c r="AC77" s="739"/>
      <c r="AD77" s="197">
        <f>X77</f>
        <v>75</v>
      </c>
      <c r="AE77" s="736"/>
      <c r="AF77" s="740"/>
      <c r="AG77" s="741"/>
      <c r="AH77" s="740"/>
      <c r="AI77" s="742"/>
      <c r="AJ77" s="743"/>
      <c r="AK77" s="779"/>
    </row>
    <row r="78" spans="1:82" s="126" customFormat="1" ht="7.5" customHeight="1">
      <c r="A78" s="172"/>
      <c r="B78" s="261"/>
      <c r="C78" s="2354"/>
      <c r="D78" s="2355"/>
      <c r="E78" s="2403"/>
      <c r="F78" s="2404"/>
      <c r="G78" s="2448"/>
      <c r="H78" s="2448"/>
      <c r="I78" s="172"/>
      <c r="J78" s="542"/>
      <c r="K78" s="545"/>
      <c r="L78" s="542"/>
      <c r="M78" s="261"/>
      <c r="N78" s="449"/>
      <c r="O78" s="261"/>
      <c r="P78" s="2953">
        <f>P77+75</f>
        <v>104275</v>
      </c>
      <c r="Q78" s="2954"/>
      <c r="R78" s="454">
        <v>13.974999999999998</v>
      </c>
      <c r="S78" s="444"/>
      <c r="T78" s="197">
        <v>1</v>
      </c>
      <c r="U78" s="442"/>
      <c r="V78" s="197">
        <v>15</v>
      </c>
      <c r="W78" s="735"/>
      <c r="X78" s="197">
        <f>T78*V78</f>
        <v>15</v>
      </c>
      <c r="Y78" s="736"/>
      <c r="Z78" s="737"/>
      <c r="AA78" s="738"/>
      <c r="AB78" s="454"/>
      <c r="AC78" s="739"/>
      <c r="AD78" s="197">
        <f>X78</f>
        <v>15</v>
      </c>
      <c r="AE78" s="736"/>
      <c r="AF78" s="740"/>
      <c r="AG78" s="741"/>
      <c r="AH78" s="740"/>
      <c r="AI78" s="742"/>
      <c r="AJ78" s="743"/>
      <c r="AK78" s="437"/>
    </row>
    <row r="79" spans="1:82" s="126" customFormat="1" ht="7.5" customHeight="1">
      <c r="A79" s="172"/>
      <c r="B79" s="261"/>
      <c r="C79" s="2354"/>
      <c r="D79" s="2355"/>
      <c r="E79" s="2403"/>
      <c r="F79" s="2404"/>
      <c r="G79" s="2448"/>
      <c r="H79" s="2448"/>
      <c r="I79" s="461"/>
      <c r="J79" s="189"/>
      <c r="K79" s="566"/>
      <c r="L79" s="189"/>
      <c r="M79" s="458"/>
      <c r="N79" s="198"/>
      <c r="O79" s="458"/>
      <c r="P79" s="2955">
        <f>P78+75</f>
        <v>104350</v>
      </c>
      <c r="Q79" s="2956"/>
      <c r="R79" s="454">
        <v>8.75</v>
      </c>
      <c r="S79" s="446"/>
      <c r="T79" s="201"/>
      <c r="U79" s="799"/>
      <c r="V79" s="201"/>
      <c r="W79" s="910"/>
      <c r="X79" s="201"/>
      <c r="Y79" s="911"/>
      <c r="Z79" s="912"/>
      <c r="AA79" s="913"/>
      <c r="AB79" s="457"/>
      <c r="AC79" s="914"/>
      <c r="AD79" s="745"/>
      <c r="AE79" s="748"/>
      <c r="AF79" s="752"/>
      <c r="AG79" s="753"/>
      <c r="AH79" s="752"/>
      <c r="AI79" s="754"/>
      <c r="AJ79" s="755"/>
      <c r="AK79" s="584"/>
    </row>
    <row r="80" spans="1:82" s="202" customFormat="1" ht="7.5" customHeight="1">
      <c r="A80" s="893"/>
      <c r="B80" s="894"/>
      <c r="C80" s="2354"/>
      <c r="D80" s="2355"/>
      <c r="E80" s="2851"/>
      <c r="F80" s="2852"/>
      <c r="G80" s="2555" t="s">
        <v>185</v>
      </c>
      <c r="H80" s="2556"/>
      <c r="I80" s="2556"/>
      <c r="J80" s="2556"/>
      <c r="K80" s="2556"/>
      <c r="L80" s="2556"/>
      <c r="M80" s="2557"/>
      <c r="N80" s="206">
        <f>SUM(N75:N79)</f>
        <v>300</v>
      </c>
      <c r="O80" s="208"/>
      <c r="P80" s="2967"/>
      <c r="Q80" s="2968"/>
      <c r="R80" s="723"/>
      <c r="S80" s="718"/>
      <c r="T80" s="780">
        <f>SUM(T75:T79)</f>
        <v>5</v>
      </c>
      <c r="U80" s="447"/>
      <c r="V80" s="780"/>
      <c r="W80" s="781"/>
      <c r="X80" s="206">
        <f>SUM(X75:X79)</f>
        <v>110</v>
      </c>
      <c r="Y80" s="720"/>
      <c r="Z80" s="721">
        <f>'3.1Cost by Sub-contractors'!$L$58</f>
        <v>61.62</v>
      </c>
      <c r="AA80" s="722"/>
      <c r="AB80" s="723">
        <f>X80*Z80</f>
        <v>6778.2</v>
      </c>
      <c r="AC80" s="208"/>
      <c r="AD80" s="920">
        <f>SUM(AD75:AD79)</f>
        <v>110</v>
      </c>
      <c r="AE80" s="472"/>
      <c r="AF80" s="2932" t="str">
        <f>'3.1Cost by Sub-contractors'!$L$59</f>
        <v>-</v>
      </c>
      <c r="AG80" s="2933"/>
      <c r="AH80" s="2932" t="str">
        <f>'3.1Cost by Sub-contractors'!$L$59</f>
        <v>-</v>
      </c>
      <c r="AI80" s="2934"/>
      <c r="AJ80" s="893"/>
      <c r="AK80" s="921"/>
    </row>
    <row r="81" spans="1:82" s="126" customFormat="1" ht="7.5" customHeight="1">
      <c r="A81" s="172"/>
      <c r="B81" s="544"/>
      <c r="C81" s="2354"/>
      <c r="D81" s="2355"/>
      <c r="E81" s="2417" t="str">
        <f>'4.1Plan'!D307</f>
        <v>MLA3-2</v>
      </c>
      <c r="F81" s="2418"/>
      <c r="G81" s="2352" t="s">
        <v>455</v>
      </c>
      <c r="H81" s="2353"/>
      <c r="I81" s="429">
        <f>P81</f>
        <v>109885</v>
      </c>
      <c r="J81" s="586"/>
      <c r="K81" s="586" t="s">
        <v>369</v>
      </c>
      <c r="L81" s="430">
        <f>P83</f>
        <v>110035</v>
      </c>
      <c r="M81" s="587"/>
      <c r="N81" s="258">
        <f>L81-I81</f>
        <v>150</v>
      </c>
      <c r="O81" s="587"/>
      <c r="P81" s="2948">
        <f>P82-75</f>
        <v>109885</v>
      </c>
      <c r="Q81" s="2949"/>
      <c r="R81" s="454">
        <v>4.7262500000000003</v>
      </c>
      <c r="S81" s="262"/>
      <c r="T81" s="203"/>
      <c r="U81" s="726"/>
      <c r="V81" s="196"/>
      <c r="W81" s="303"/>
      <c r="X81" s="196"/>
      <c r="Y81" s="593"/>
      <c r="Z81" s="703"/>
      <c r="AA81" s="704"/>
      <c r="AB81" s="593"/>
      <c r="AC81" s="594"/>
      <c r="AD81" s="196"/>
      <c r="AE81" s="593"/>
      <c r="AF81" s="703"/>
      <c r="AG81" s="704"/>
      <c r="AH81" s="703"/>
      <c r="AI81" s="594"/>
      <c r="AJ81" s="593"/>
      <c r="AK81" s="594"/>
    </row>
    <row r="82" spans="1:82" s="126" customFormat="1" ht="7.5" customHeight="1">
      <c r="A82" s="172"/>
      <c r="B82" s="544"/>
      <c r="C82" s="2354"/>
      <c r="D82" s="2355"/>
      <c r="E82" s="2354"/>
      <c r="F82" s="2355"/>
      <c r="G82" s="2354"/>
      <c r="H82" s="2355"/>
      <c r="I82" s="427"/>
      <c r="J82" s="544"/>
      <c r="K82" s="544"/>
      <c r="L82" s="544"/>
      <c r="M82" s="575"/>
      <c r="N82" s="427"/>
      <c r="O82" s="575"/>
      <c r="P82" s="2953">
        <v>109960</v>
      </c>
      <c r="Q82" s="2954"/>
      <c r="R82" s="454">
        <v>12.12</v>
      </c>
      <c r="S82" s="437"/>
      <c r="T82" s="442">
        <v>1</v>
      </c>
      <c r="U82" s="442"/>
      <c r="V82" s="197">
        <v>15</v>
      </c>
      <c r="W82" s="444"/>
      <c r="X82" s="197">
        <f>T82*V82</f>
        <v>15</v>
      </c>
      <c r="Y82" s="705"/>
      <c r="Z82" s="706"/>
      <c r="AA82" s="707"/>
      <c r="AB82" s="705"/>
      <c r="AC82" s="437"/>
      <c r="AD82" s="197">
        <f>X82</f>
        <v>15</v>
      </c>
      <c r="AE82" s="705"/>
      <c r="AF82" s="706"/>
      <c r="AG82" s="707"/>
      <c r="AH82" s="706"/>
      <c r="AI82" s="437"/>
      <c r="AJ82" s="705"/>
      <c r="AK82" s="437"/>
    </row>
    <row r="83" spans="1:82" s="126" customFormat="1" ht="7.5" customHeight="1">
      <c r="A83" s="172"/>
      <c r="B83" s="544"/>
      <c r="C83" s="2354"/>
      <c r="D83" s="2355"/>
      <c r="E83" s="2354"/>
      <c r="F83" s="2355"/>
      <c r="G83" s="2430"/>
      <c r="H83" s="2431"/>
      <c r="I83" s="428"/>
      <c r="J83" s="580"/>
      <c r="K83" s="580"/>
      <c r="L83" s="580"/>
      <c r="M83" s="581"/>
      <c r="N83" s="428"/>
      <c r="O83" s="581"/>
      <c r="P83" s="2953">
        <f>P82+75</f>
        <v>110035</v>
      </c>
      <c r="Q83" s="2954"/>
      <c r="R83" s="454">
        <v>-0.26624999999999943</v>
      </c>
      <c r="S83" s="450"/>
      <c r="T83" s="799"/>
      <c r="U83" s="799"/>
      <c r="V83" s="201"/>
      <c r="W83" s="446"/>
      <c r="X83" s="201"/>
      <c r="Y83" s="455"/>
      <c r="Z83" s="708"/>
      <c r="AA83" s="709"/>
      <c r="AB83" s="455"/>
      <c r="AC83" s="450"/>
      <c r="AD83" s="201"/>
      <c r="AE83" s="455"/>
      <c r="AF83" s="708"/>
      <c r="AG83" s="709"/>
      <c r="AH83" s="708"/>
      <c r="AI83" s="450"/>
      <c r="AJ83" s="455"/>
      <c r="AK83" s="450"/>
    </row>
    <row r="84" spans="1:82" s="126" customFormat="1" ht="7.5" customHeight="1">
      <c r="A84" s="172"/>
      <c r="B84" s="544"/>
      <c r="C84" s="2430"/>
      <c r="D84" s="2431"/>
      <c r="E84" s="2430"/>
      <c r="F84" s="2431"/>
      <c r="G84" s="2555" t="s">
        <v>371</v>
      </c>
      <c r="H84" s="2556"/>
      <c r="I84" s="2556"/>
      <c r="J84" s="2556"/>
      <c r="K84" s="2556"/>
      <c r="L84" s="2556"/>
      <c r="M84" s="2557"/>
      <c r="N84" s="206">
        <f>SUM(N81:N83)</f>
        <v>150</v>
      </c>
      <c r="O84" s="208"/>
      <c r="P84" s="2957"/>
      <c r="Q84" s="2957"/>
      <c r="R84" s="717"/>
      <c r="S84" s="718"/>
      <c r="T84" s="447">
        <f>SUM(T81:T83)</f>
        <v>1</v>
      </c>
      <c r="U84" s="447"/>
      <c r="V84" s="206"/>
      <c r="W84" s="718"/>
      <c r="X84" s="206">
        <f>SUM(X81:X83)</f>
        <v>15</v>
      </c>
      <c r="Y84" s="720"/>
      <c r="Z84" s="721">
        <f>'3.1Cost by Sub-contractors'!$L$58</f>
        <v>61.62</v>
      </c>
      <c r="AA84" s="722"/>
      <c r="AB84" s="723">
        <f>X84*Z84</f>
        <v>924.3</v>
      </c>
      <c r="AC84" s="208"/>
      <c r="AD84" s="206">
        <f>SUM(AD81:AD83)</f>
        <v>15</v>
      </c>
      <c r="AE84" s="720"/>
      <c r="AF84" s="2932" t="str">
        <f>'3.1Cost by Sub-contractors'!$L$59</f>
        <v>-</v>
      </c>
      <c r="AG84" s="2933"/>
      <c r="AH84" s="2932" t="str">
        <f>'3.1Cost by Sub-contractors'!$L$59</f>
        <v>-</v>
      </c>
      <c r="AI84" s="2934"/>
      <c r="AJ84" s="720"/>
      <c r="AK84" s="701"/>
    </row>
    <row r="85" spans="1:82" s="126" customFormat="1" ht="7.5" customHeight="1">
      <c r="A85" s="172"/>
      <c r="B85" s="261"/>
      <c r="C85" s="2352" t="str">
        <f>'4.1Plan'!C321</f>
        <v>PKGA4</v>
      </c>
      <c r="D85" s="2353"/>
      <c r="E85" s="2417" t="str">
        <f>'4.1Plan'!D321</f>
        <v>MLA4-1</v>
      </c>
      <c r="F85" s="2418"/>
      <c r="G85" s="2352" t="s">
        <v>456</v>
      </c>
      <c r="H85" s="2353"/>
      <c r="I85" s="425">
        <f>P85</f>
        <v>111550</v>
      </c>
      <c r="J85" s="606"/>
      <c r="K85" s="565" t="s">
        <v>184</v>
      </c>
      <c r="L85" s="425">
        <f>P92</f>
        <v>112075</v>
      </c>
      <c r="M85" s="607"/>
      <c r="N85" s="258">
        <f>L85-I85</f>
        <v>525</v>
      </c>
      <c r="O85" s="607"/>
      <c r="P85" s="2948">
        <f>P86-75</f>
        <v>111550</v>
      </c>
      <c r="Q85" s="2949"/>
      <c r="R85" s="460">
        <v>10.63260465116246</v>
      </c>
      <c r="S85" s="303"/>
      <c r="T85" s="196"/>
      <c r="U85" s="726"/>
      <c r="V85" s="196"/>
      <c r="W85" s="909"/>
      <c r="X85" s="203"/>
      <c r="Y85" s="214"/>
      <c r="Z85" s="771"/>
      <c r="AA85" s="772"/>
      <c r="AB85" s="773"/>
      <c r="AC85" s="774"/>
      <c r="AD85" s="196"/>
      <c r="AE85" s="727"/>
      <c r="AF85" s="731"/>
      <c r="AG85" s="732"/>
      <c r="AH85" s="731"/>
      <c r="AI85" s="733"/>
      <c r="AJ85" s="734"/>
      <c r="AK85" s="594"/>
    </row>
    <row r="86" spans="1:82" s="126" customFormat="1" ht="7.5" customHeight="1">
      <c r="A86" s="172"/>
      <c r="B86" s="261"/>
      <c r="C86" s="2354"/>
      <c r="D86" s="2355"/>
      <c r="E86" s="2403"/>
      <c r="F86" s="2404"/>
      <c r="G86" s="2354"/>
      <c r="H86" s="2355"/>
      <c r="I86" s="542"/>
      <c r="J86" s="542"/>
      <c r="K86" s="545"/>
      <c r="L86" s="542"/>
      <c r="M86" s="261"/>
      <c r="N86" s="449"/>
      <c r="O86" s="261"/>
      <c r="P86" s="2953">
        <f>P87-75</f>
        <v>111625</v>
      </c>
      <c r="Q86" s="2954"/>
      <c r="R86" s="454">
        <v>23.592254999999049</v>
      </c>
      <c r="S86" s="444"/>
      <c r="T86" s="197">
        <v>3</v>
      </c>
      <c r="U86" s="442"/>
      <c r="V86" s="197">
        <v>25</v>
      </c>
      <c r="W86" s="735"/>
      <c r="X86" s="197">
        <f t="shared" ref="X86:X91" si="4">T86*V86</f>
        <v>75</v>
      </c>
      <c r="Y86" s="736"/>
      <c r="Z86" s="737"/>
      <c r="AA86" s="738"/>
      <c r="AB86" s="454"/>
      <c r="AC86" s="739"/>
      <c r="AD86" s="197">
        <f>X86</f>
        <v>75</v>
      </c>
      <c r="AE86" s="736"/>
      <c r="AF86" s="740"/>
      <c r="AG86" s="741"/>
      <c r="AH86" s="740"/>
      <c r="AI86" s="742"/>
      <c r="AJ86" s="743"/>
      <c r="AK86" s="437"/>
      <c r="AL86" s="202"/>
      <c r="AM86" s="202"/>
      <c r="AN86" s="202"/>
      <c r="AO86" s="202"/>
      <c r="AP86" s="202"/>
      <c r="AQ86" s="202"/>
      <c r="AR86" s="202"/>
      <c r="AS86" s="202"/>
      <c r="AT86" s="202"/>
      <c r="AU86" s="202"/>
      <c r="AV86" s="202"/>
      <c r="AW86" s="202"/>
      <c r="AX86" s="202"/>
      <c r="AY86" s="202"/>
      <c r="AZ86" s="202"/>
      <c r="BA86" s="202"/>
      <c r="BB86" s="202"/>
      <c r="BC86" s="202"/>
      <c r="BD86" s="202"/>
      <c r="BE86" s="202"/>
      <c r="BF86" s="202"/>
      <c r="BG86" s="202"/>
      <c r="BH86" s="202"/>
      <c r="BI86" s="202"/>
      <c r="BJ86" s="202"/>
      <c r="BK86" s="202"/>
      <c r="BL86" s="202"/>
      <c r="BM86" s="202"/>
      <c r="BN86" s="202"/>
      <c r="BO86" s="202"/>
      <c r="BP86" s="202"/>
      <c r="BQ86" s="202"/>
      <c r="BR86" s="202"/>
      <c r="BS86" s="202"/>
      <c r="BT86" s="202"/>
      <c r="BU86" s="202"/>
      <c r="BV86" s="202"/>
      <c r="BW86" s="202"/>
      <c r="BX86" s="202"/>
      <c r="BY86" s="202"/>
      <c r="BZ86" s="202"/>
      <c r="CA86" s="202"/>
      <c r="CB86" s="202"/>
      <c r="CC86" s="202"/>
      <c r="CD86" s="202"/>
    </row>
    <row r="87" spans="1:82" s="126" customFormat="1" ht="7.5" customHeight="1">
      <c r="A87" s="172"/>
      <c r="B87" s="261"/>
      <c r="C87" s="2354"/>
      <c r="D87" s="2355"/>
      <c r="E87" s="2403"/>
      <c r="F87" s="2404"/>
      <c r="G87" s="2354"/>
      <c r="H87" s="2355"/>
      <c r="I87" s="542"/>
      <c r="J87" s="542"/>
      <c r="K87" s="545"/>
      <c r="L87" s="542"/>
      <c r="M87" s="261"/>
      <c r="N87" s="449"/>
      <c r="O87" s="261"/>
      <c r="P87" s="2953">
        <v>111700</v>
      </c>
      <c r="Q87" s="2954"/>
      <c r="R87" s="454">
        <v>26.402284444444689</v>
      </c>
      <c r="S87" s="444"/>
      <c r="T87" s="197">
        <v>1</v>
      </c>
      <c r="U87" s="442"/>
      <c r="V87" s="197">
        <v>30</v>
      </c>
      <c r="W87" s="735"/>
      <c r="X87" s="197">
        <f t="shared" si="4"/>
        <v>30</v>
      </c>
      <c r="Y87" s="736"/>
      <c r="Z87" s="737"/>
      <c r="AA87" s="738"/>
      <c r="AB87" s="454"/>
      <c r="AC87" s="739"/>
      <c r="AD87" s="197">
        <f t="shared" ref="AD87:AD91" si="5">X87</f>
        <v>30</v>
      </c>
      <c r="AE87" s="736"/>
      <c r="AF87" s="740"/>
      <c r="AG87" s="741"/>
      <c r="AH87" s="740"/>
      <c r="AI87" s="742"/>
      <c r="AJ87" s="743"/>
      <c r="AK87" s="437"/>
      <c r="AL87" s="542"/>
      <c r="AM87" s="542"/>
    </row>
    <row r="88" spans="1:82" s="126" customFormat="1" ht="7.5" customHeight="1">
      <c r="A88" s="172"/>
      <c r="B88" s="261"/>
      <c r="C88" s="2354"/>
      <c r="D88" s="2355"/>
      <c r="E88" s="2403"/>
      <c r="F88" s="2404"/>
      <c r="G88" s="2354"/>
      <c r="H88" s="2355"/>
      <c r="I88" s="542"/>
      <c r="J88" s="542"/>
      <c r="K88" s="545"/>
      <c r="L88" s="542"/>
      <c r="M88" s="261"/>
      <c r="N88" s="449"/>
      <c r="O88" s="261"/>
      <c r="P88" s="2953">
        <f>P87+75</f>
        <v>111775</v>
      </c>
      <c r="Q88" s="2954"/>
      <c r="R88" s="454">
        <v>26.428965000000296</v>
      </c>
      <c r="S88" s="444"/>
      <c r="T88" s="197">
        <v>3</v>
      </c>
      <c r="U88" s="442"/>
      <c r="V88" s="197">
        <v>30</v>
      </c>
      <c r="W88" s="735"/>
      <c r="X88" s="197">
        <f t="shared" si="4"/>
        <v>90</v>
      </c>
      <c r="Y88" s="736"/>
      <c r="Z88" s="737"/>
      <c r="AA88" s="738"/>
      <c r="AB88" s="454"/>
      <c r="AC88" s="739"/>
      <c r="AD88" s="197">
        <f t="shared" si="5"/>
        <v>90</v>
      </c>
      <c r="AE88" s="736"/>
      <c r="AF88" s="740"/>
      <c r="AG88" s="741"/>
      <c r="AH88" s="740"/>
      <c r="AI88" s="742"/>
      <c r="AJ88" s="743"/>
      <c r="AK88" s="437"/>
      <c r="AL88" s="542"/>
      <c r="AM88" s="542"/>
    </row>
    <row r="89" spans="1:82" s="126" customFormat="1" ht="7.5" customHeight="1">
      <c r="A89" s="172"/>
      <c r="B89" s="261"/>
      <c r="C89" s="2354"/>
      <c r="D89" s="2355"/>
      <c r="E89" s="2403"/>
      <c r="F89" s="2404"/>
      <c r="G89" s="2354"/>
      <c r="H89" s="2355"/>
      <c r="I89" s="542"/>
      <c r="J89" s="542"/>
      <c r="K89" s="545"/>
      <c r="L89" s="542"/>
      <c r="M89" s="261"/>
      <c r="N89" s="449"/>
      <c r="O89" s="261"/>
      <c r="P89" s="2953">
        <f>P88+75</f>
        <v>111850</v>
      </c>
      <c r="Q89" s="2954"/>
      <c r="R89" s="454">
        <v>24.442470000000057</v>
      </c>
      <c r="S89" s="444"/>
      <c r="T89" s="197">
        <v>1</v>
      </c>
      <c r="U89" s="442"/>
      <c r="V89" s="197">
        <v>25</v>
      </c>
      <c r="W89" s="735"/>
      <c r="X89" s="197">
        <f t="shared" si="4"/>
        <v>25</v>
      </c>
      <c r="Y89" s="736"/>
      <c r="Z89" s="737"/>
      <c r="AA89" s="738"/>
      <c r="AB89" s="454"/>
      <c r="AC89" s="739"/>
      <c r="AD89" s="197">
        <f t="shared" si="5"/>
        <v>25</v>
      </c>
      <c r="AE89" s="736"/>
      <c r="AF89" s="740"/>
      <c r="AG89" s="741"/>
      <c r="AH89" s="740"/>
      <c r="AI89" s="742"/>
      <c r="AJ89" s="743"/>
      <c r="AK89" s="437"/>
      <c r="AL89" s="542"/>
      <c r="AM89" s="542"/>
    </row>
    <row r="90" spans="1:82" s="126" customFormat="1" ht="7.5" customHeight="1">
      <c r="A90" s="172"/>
      <c r="B90" s="261"/>
      <c r="C90" s="2354"/>
      <c r="D90" s="2355"/>
      <c r="E90" s="2403"/>
      <c r="F90" s="2404"/>
      <c r="G90" s="2354"/>
      <c r="H90" s="2355"/>
      <c r="I90" s="542"/>
      <c r="J90" s="542"/>
      <c r="K90" s="545"/>
      <c r="L90" s="542"/>
      <c r="M90" s="261"/>
      <c r="N90" s="449"/>
      <c r="O90" s="261"/>
      <c r="P90" s="2953">
        <f>P89+75</f>
        <v>111925</v>
      </c>
      <c r="Q90" s="2954"/>
      <c r="R90" s="454">
        <v>15.898477777776769</v>
      </c>
      <c r="S90" s="444"/>
      <c r="T90" s="197">
        <v>3</v>
      </c>
      <c r="U90" s="442"/>
      <c r="V90" s="197">
        <v>20</v>
      </c>
      <c r="W90" s="735"/>
      <c r="X90" s="197">
        <f t="shared" si="4"/>
        <v>60</v>
      </c>
      <c r="Y90" s="736"/>
      <c r="Z90" s="737"/>
      <c r="AA90" s="738"/>
      <c r="AB90" s="454"/>
      <c r="AC90" s="739"/>
      <c r="AD90" s="197">
        <f t="shared" si="5"/>
        <v>60</v>
      </c>
      <c r="AE90" s="736"/>
      <c r="AF90" s="740"/>
      <c r="AG90" s="741"/>
      <c r="AH90" s="740"/>
      <c r="AI90" s="742"/>
      <c r="AJ90" s="743"/>
      <c r="AK90" s="437"/>
      <c r="AL90" s="542"/>
      <c r="AM90" s="542"/>
    </row>
    <row r="91" spans="1:82" s="126" customFormat="1" ht="7.5" customHeight="1">
      <c r="A91" s="172"/>
      <c r="B91" s="261"/>
      <c r="C91" s="2354"/>
      <c r="D91" s="2355"/>
      <c r="E91" s="2403"/>
      <c r="F91" s="2404"/>
      <c r="G91" s="2354"/>
      <c r="H91" s="2355"/>
      <c r="I91" s="542"/>
      <c r="J91" s="542"/>
      <c r="K91" s="545"/>
      <c r="L91" s="542"/>
      <c r="M91" s="261"/>
      <c r="N91" s="449"/>
      <c r="O91" s="261"/>
      <c r="P91" s="2953">
        <f>P90+75</f>
        <v>112000</v>
      </c>
      <c r="Q91" s="2954"/>
      <c r="R91" s="454">
        <v>12.389999999999993</v>
      </c>
      <c r="S91" s="444"/>
      <c r="T91" s="197">
        <v>1</v>
      </c>
      <c r="U91" s="442"/>
      <c r="V91" s="197">
        <v>15</v>
      </c>
      <c r="W91" s="735"/>
      <c r="X91" s="197">
        <f t="shared" si="4"/>
        <v>15</v>
      </c>
      <c r="Y91" s="736"/>
      <c r="Z91" s="737"/>
      <c r="AA91" s="738"/>
      <c r="AB91" s="454"/>
      <c r="AC91" s="739"/>
      <c r="AD91" s="197">
        <f t="shared" si="5"/>
        <v>15</v>
      </c>
      <c r="AE91" s="736"/>
      <c r="AF91" s="740"/>
      <c r="AG91" s="741"/>
      <c r="AH91" s="740"/>
      <c r="AI91" s="742"/>
      <c r="AJ91" s="743"/>
      <c r="AK91" s="437"/>
    </row>
    <row r="92" spans="1:82" s="126" customFormat="1" ht="7.5" customHeight="1">
      <c r="A92" s="172"/>
      <c r="B92" s="261"/>
      <c r="C92" s="2354"/>
      <c r="D92" s="2355"/>
      <c r="E92" s="2403"/>
      <c r="F92" s="2404"/>
      <c r="G92" s="2354"/>
      <c r="H92" s="2355"/>
      <c r="I92" s="542"/>
      <c r="J92" s="542"/>
      <c r="K92" s="545"/>
      <c r="L92" s="542"/>
      <c r="M92" s="261"/>
      <c r="N92" s="449"/>
      <c r="O92" s="261"/>
      <c r="P92" s="2955">
        <f>P91+75</f>
        <v>112075</v>
      </c>
      <c r="Q92" s="2956"/>
      <c r="R92" s="459">
        <v>11.580730000000145</v>
      </c>
      <c r="S92" s="744"/>
      <c r="T92" s="197"/>
      <c r="U92" s="442"/>
      <c r="V92" s="197"/>
      <c r="W92" s="735"/>
      <c r="X92" s="197"/>
      <c r="Y92" s="736"/>
      <c r="Z92" s="737"/>
      <c r="AA92" s="738"/>
      <c r="AB92" s="454"/>
      <c r="AC92" s="739"/>
      <c r="AD92" s="197"/>
      <c r="AE92" s="736"/>
      <c r="AF92" s="740"/>
      <c r="AG92" s="741"/>
      <c r="AH92" s="740"/>
      <c r="AI92" s="742"/>
      <c r="AJ92" s="743"/>
      <c r="AK92" s="437"/>
    </row>
    <row r="93" spans="1:82" s="126" customFormat="1" ht="7.5" customHeight="1">
      <c r="A93" s="172"/>
      <c r="B93" s="261"/>
      <c r="C93" s="2354"/>
      <c r="D93" s="2355"/>
      <c r="E93" s="2964"/>
      <c r="F93" s="2404"/>
      <c r="G93" s="2352" t="s">
        <v>457</v>
      </c>
      <c r="H93" s="2353"/>
      <c r="I93" s="429">
        <f>P93</f>
        <v>112475</v>
      </c>
      <c r="J93" s="586"/>
      <c r="K93" s="586" t="s">
        <v>369</v>
      </c>
      <c r="L93" s="430">
        <f>P101</f>
        <v>113075</v>
      </c>
      <c r="M93" s="587"/>
      <c r="N93" s="258">
        <f>L93-I93</f>
        <v>600</v>
      </c>
      <c r="O93" s="587"/>
      <c r="P93" s="2948">
        <f>P94-75</f>
        <v>112475</v>
      </c>
      <c r="Q93" s="2949"/>
      <c r="R93" s="434">
        <v>8.393349999999792</v>
      </c>
      <c r="S93" s="594"/>
      <c r="T93" s="897"/>
      <c r="U93" s="897"/>
      <c r="V93" s="898"/>
      <c r="W93" s="594"/>
      <c r="X93" s="196"/>
      <c r="Y93" s="593"/>
      <c r="Z93" s="703"/>
      <c r="AA93" s="704"/>
      <c r="AB93" s="593"/>
      <c r="AC93" s="594"/>
      <c r="AD93" s="196"/>
      <c r="AE93" s="593"/>
      <c r="AF93" s="703"/>
      <c r="AG93" s="704"/>
      <c r="AH93" s="703"/>
      <c r="AI93" s="594"/>
      <c r="AJ93" s="593"/>
      <c r="AK93" s="594"/>
    </row>
    <row r="94" spans="1:82" s="126" customFormat="1" ht="7.5" customHeight="1">
      <c r="A94" s="172"/>
      <c r="B94" s="261"/>
      <c r="C94" s="2354"/>
      <c r="D94" s="2355"/>
      <c r="E94" s="2964"/>
      <c r="F94" s="2404"/>
      <c r="G94" s="2354"/>
      <c r="H94" s="2355"/>
      <c r="I94" s="427"/>
      <c r="J94" s="544"/>
      <c r="K94" s="544"/>
      <c r="L94" s="544"/>
      <c r="M94" s="575"/>
      <c r="N94" s="427"/>
      <c r="O94" s="575"/>
      <c r="P94" s="2953">
        <f>P95-75</f>
        <v>112550</v>
      </c>
      <c r="Q94" s="2954"/>
      <c r="R94" s="438">
        <v>15.576779999999964</v>
      </c>
      <c r="S94" s="437"/>
      <c r="T94" s="903">
        <v>1</v>
      </c>
      <c r="U94" s="903"/>
      <c r="V94" s="904">
        <v>20</v>
      </c>
      <c r="W94" s="437"/>
      <c r="X94" s="197">
        <f t="shared" ref="X94:X100" si="6">T94*V94</f>
        <v>20</v>
      </c>
      <c r="Y94" s="705"/>
      <c r="Z94" s="706"/>
      <c r="AA94" s="707"/>
      <c r="AB94" s="705"/>
      <c r="AC94" s="437"/>
      <c r="AD94" s="197">
        <f>X94</f>
        <v>20</v>
      </c>
      <c r="AE94" s="705"/>
      <c r="AF94" s="706"/>
      <c r="AG94" s="707"/>
      <c r="AH94" s="706"/>
      <c r="AI94" s="437"/>
      <c r="AJ94" s="705"/>
      <c r="AK94" s="437"/>
    </row>
    <row r="95" spans="1:82" s="126" customFormat="1" ht="7.5" customHeight="1">
      <c r="A95" s="172"/>
      <c r="B95" s="261"/>
      <c r="C95" s="2354"/>
      <c r="D95" s="2355"/>
      <c r="E95" s="2964"/>
      <c r="F95" s="2404"/>
      <c r="G95" s="2354"/>
      <c r="H95" s="2355"/>
      <c r="I95" s="427"/>
      <c r="J95" s="544"/>
      <c r="K95" s="544"/>
      <c r="L95" s="544"/>
      <c r="M95" s="575"/>
      <c r="N95" s="427"/>
      <c r="O95" s="575"/>
      <c r="P95" s="2953">
        <v>112625</v>
      </c>
      <c r="Q95" s="2954"/>
      <c r="R95" s="438">
        <v>21.831769999999864</v>
      </c>
      <c r="S95" s="450"/>
      <c r="T95" s="922">
        <v>3</v>
      </c>
      <c r="U95" s="922"/>
      <c r="V95" s="923">
        <v>25</v>
      </c>
      <c r="W95" s="450"/>
      <c r="X95" s="197">
        <f t="shared" si="6"/>
        <v>75</v>
      </c>
      <c r="Y95" s="455"/>
      <c r="Z95" s="708"/>
      <c r="AA95" s="709"/>
      <c r="AB95" s="455"/>
      <c r="AC95" s="450"/>
      <c r="AD95" s="197">
        <f t="shared" ref="AD95:AD100" si="7">X95</f>
        <v>75</v>
      </c>
      <c r="AE95" s="455"/>
      <c r="AF95" s="708"/>
      <c r="AG95" s="709"/>
      <c r="AH95" s="708"/>
      <c r="AI95" s="450"/>
      <c r="AJ95" s="455"/>
      <c r="AK95" s="450"/>
    </row>
    <row r="96" spans="1:82" s="126" customFormat="1" ht="7.5" customHeight="1">
      <c r="A96" s="172"/>
      <c r="B96" s="261"/>
      <c r="C96" s="2354"/>
      <c r="D96" s="2355"/>
      <c r="E96" s="2964"/>
      <c r="F96" s="2404"/>
      <c r="G96" s="2354"/>
      <c r="H96" s="2355"/>
      <c r="I96" s="427"/>
      <c r="J96" s="544"/>
      <c r="K96" s="544"/>
      <c r="L96" s="544"/>
      <c r="M96" s="575"/>
      <c r="N96" s="427"/>
      <c r="O96" s="575"/>
      <c r="P96" s="2953">
        <f t="shared" ref="P96:P101" si="8">P95+75</f>
        <v>112700</v>
      </c>
      <c r="Q96" s="2954"/>
      <c r="R96" s="438">
        <v>18.58775999999996</v>
      </c>
      <c r="S96" s="450"/>
      <c r="T96" s="922">
        <v>1</v>
      </c>
      <c r="U96" s="922"/>
      <c r="V96" s="923">
        <v>20</v>
      </c>
      <c r="W96" s="450"/>
      <c r="X96" s="197">
        <f t="shared" si="6"/>
        <v>20</v>
      </c>
      <c r="Y96" s="455"/>
      <c r="Z96" s="708"/>
      <c r="AA96" s="709"/>
      <c r="AB96" s="455"/>
      <c r="AC96" s="450"/>
      <c r="AD96" s="197">
        <f t="shared" si="7"/>
        <v>20</v>
      </c>
      <c r="AE96" s="455"/>
      <c r="AF96" s="708"/>
      <c r="AG96" s="709"/>
      <c r="AH96" s="708"/>
      <c r="AI96" s="450"/>
      <c r="AJ96" s="455"/>
      <c r="AK96" s="450"/>
    </row>
    <row r="97" spans="1:82" s="126" customFormat="1" ht="7.5" customHeight="1">
      <c r="A97" s="172"/>
      <c r="B97" s="261"/>
      <c r="C97" s="2354"/>
      <c r="D97" s="2355"/>
      <c r="E97" s="2964"/>
      <c r="F97" s="2404"/>
      <c r="G97" s="2354"/>
      <c r="H97" s="2355"/>
      <c r="I97" s="427"/>
      <c r="J97" s="544"/>
      <c r="K97" s="544"/>
      <c r="L97" s="544"/>
      <c r="M97" s="575"/>
      <c r="N97" s="427"/>
      <c r="O97" s="575"/>
      <c r="P97" s="2953">
        <f t="shared" si="8"/>
        <v>112775</v>
      </c>
      <c r="Q97" s="2954"/>
      <c r="R97" s="438">
        <v>15.686614634146522</v>
      </c>
      <c r="S97" s="450"/>
      <c r="T97" s="922">
        <v>3</v>
      </c>
      <c r="U97" s="922"/>
      <c r="V97" s="923">
        <v>20</v>
      </c>
      <c r="W97" s="450"/>
      <c r="X97" s="197">
        <f t="shared" si="6"/>
        <v>60</v>
      </c>
      <c r="Y97" s="455"/>
      <c r="Z97" s="708"/>
      <c r="AA97" s="709"/>
      <c r="AB97" s="455"/>
      <c r="AC97" s="450"/>
      <c r="AD97" s="197">
        <f t="shared" si="7"/>
        <v>60</v>
      </c>
      <c r="AE97" s="455"/>
      <c r="AF97" s="708"/>
      <c r="AG97" s="709"/>
      <c r="AH97" s="708"/>
      <c r="AI97" s="450"/>
      <c r="AJ97" s="455"/>
      <c r="AK97" s="450"/>
    </row>
    <row r="98" spans="1:82" s="126" customFormat="1" ht="7.5" customHeight="1">
      <c r="A98" s="172"/>
      <c r="B98" s="261"/>
      <c r="C98" s="2354"/>
      <c r="D98" s="2355"/>
      <c r="E98" s="2964"/>
      <c r="F98" s="2404"/>
      <c r="G98" s="2354"/>
      <c r="H98" s="2355"/>
      <c r="I98" s="427"/>
      <c r="J98" s="544"/>
      <c r="K98" s="544"/>
      <c r="L98" s="544"/>
      <c r="M98" s="575"/>
      <c r="N98" s="427"/>
      <c r="O98" s="575"/>
      <c r="P98" s="2953">
        <f t="shared" si="8"/>
        <v>112850</v>
      </c>
      <c r="Q98" s="2954"/>
      <c r="R98" s="438">
        <v>16.421299999999974</v>
      </c>
      <c r="S98" s="450"/>
      <c r="T98" s="922">
        <v>1</v>
      </c>
      <c r="U98" s="922"/>
      <c r="V98" s="923">
        <v>20</v>
      </c>
      <c r="W98" s="450"/>
      <c r="X98" s="197">
        <f t="shared" si="6"/>
        <v>20</v>
      </c>
      <c r="Y98" s="455"/>
      <c r="Z98" s="708"/>
      <c r="AA98" s="709"/>
      <c r="AB98" s="455"/>
      <c r="AC98" s="450"/>
      <c r="AD98" s="197">
        <f t="shared" si="7"/>
        <v>20</v>
      </c>
      <c r="AE98" s="455"/>
      <c r="AF98" s="708"/>
      <c r="AG98" s="709"/>
      <c r="AH98" s="708"/>
      <c r="AI98" s="450"/>
      <c r="AJ98" s="455"/>
      <c r="AK98" s="450"/>
    </row>
    <row r="99" spans="1:82" s="126" customFormat="1" ht="7.5" customHeight="1">
      <c r="A99" s="172"/>
      <c r="B99" s="261"/>
      <c r="C99" s="2354"/>
      <c r="D99" s="2355"/>
      <c r="E99" s="2964"/>
      <c r="F99" s="2404"/>
      <c r="G99" s="2354"/>
      <c r="H99" s="2355"/>
      <c r="I99" s="427"/>
      <c r="J99" s="544"/>
      <c r="K99" s="544"/>
      <c r="L99" s="544"/>
      <c r="M99" s="575"/>
      <c r="N99" s="427"/>
      <c r="O99" s="575"/>
      <c r="P99" s="2953">
        <f t="shared" si="8"/>
        <v>112925</v>
      </c>
      <c r="Q99" s="2954"/>
      <c r="R99" s="438">
        <v>18.753039999999956</v>
      </c>
      <c r="S99" s="450"/>
      <c r="T99" s="922">
        <v>3</v>
      </c>
      <c r="U99" s="922"/>
      <c r="V99" s="923">
        <v>20</v>
      </c>
      <c r="W99" s="450"/>
      <c r="X99" s="197">
        <f t="shared" si="6"/>
        <v>60</v>
      </c>
      <c r="Y99" s="455"/>
      <c r="Z99" s="708"/>
      <c r="AA99" s="709"/>
      <c r="AB99" s="455"/>
      <c r="AC99" s="450"/>
      <c r="AD99" s="197">
        <f t="shared" si="7"/>
        <v>60</v>
      </c>
      <c r="AE99" s="455"/>
      <c r="AF99" s="708"/>
      <c r="AG99" s="709"/>
      <c r="AH99" s="708"/>
      <c r="AI99" s="450"/>
      <c r="AJ99" s="455"/>
      <c r="AK99" s="450"/>
    </row>
    <row r="100" spans="1:82" s="126" customFormat="1" ht="7.5" customHeight="1">
      <c r="A100" s="172"/>
      <c r="B100" s="261"/>
      <c r="C100" s="2354"/>
      <c r="D100" s="2355"/>
      <c r="E100" s="2964"/>
      <c r="F100" s="2404"/>
      <c r="G100" s="2354"/>
      <c r="H100" s="2355"/>
      <c r="I100" s="427"/>
      <c r="J100" s="544"/>
      <c r="K100" s="544"/>
      <c r="L100" s="544"/>
      <c r="M100" s="575"/>
      <c r="N100" s="427"/>
      <c r="O100" s="575"/>
      <c r="P100" s="2953">
        <f t="shared" si="8"/>
        <v>113000</v>
      </c>
      <c r="Q100" s="2954"/>
      <c r="R100" s="438">
        <v>18.920000000000002</v>
      </c>
      <c r="S100" s="450"/>
      <c r="T100" s="922">
        <v>1</v>
      </c>
      <c r="U100" s="922"/>
      <c r="V100" s="923">
        <v>20</v>
      </c>
      <c r="W100" s="450"/>
      <c r="X100" s="197">
        <f t="shared" si="6"/>
        <v>20</v>
      </c>
      <c r="Y100" s="455"/>
      <c r="Z100" s="708"/>
      <c r="AA100" s="709"/>
      <c r="AB100" s="455"/>
      <c r="AC100" s="450"/>
      <c r="AD100" s="197">
        <f t="shared" si="7"/>
        <v>20</v>
      </c>
      <c r="AE100" s="455"/>
      <c r="AF100" s="708"/>
      <c r="AG100" s="709"/>
      <c r="AH100" s="708"/>
      <c r="AI100" s="450"/>
      <c r="AJ100" s="455"/>
      <c r="AK100" s="450"/>
    </row>
    <row r="101" spans="1:82" s="126" customFormat="1" ht="7.5" customHeight="1">
      <c r="A101" s="172"/>
      <c r="B101" s="261"/>
      <c r="C101" s="2354"/>
      <c r="D101" s="2355"/>
      <c r="E101" s="2964"/>
      <c r="F101" s="2404"/>
      <c r="G101" s="2430"/>
      <c r="H101" s="2431"/>
      <c r="I101" s="428"/>
      <c r="J101" s="580"/>
      <c r="K101" s="580"/>
      <c r="L101" s="580"/>
      <c r="M101" s="581"/>
      <c r="N101" s="428"/>
      <c r="O101" s="581"/>
      <c r="P101" s="2955">
        <f t="shared" si="8"/>
        <v>113075</v>
      </c>
      <c r="Q101" s="2956"/>
      <c r="R101" s="452">
        <v>11.47877000000021</v>
      </c>
      <c r="S101" s="584"/>
      <c r="T101" s="906"/>
      <c r="U101" s="906"/>
      <c r="V101" s="907"/>
      <c r="W101" s="584"/>
      <c r="X101" s="201"/>
      <c r="Y101" s="455"/>
      <c r="Z101" s="708"/>
      <c r="AA101" s="709"/>
      <c r="AB101" s="455"/>
      <c r="AC101" s="450"/>
      <c r="AD101" s="201"/>
      <c r="AE101" s="455"/>
      <c r="AF101" s="708"/>
      <c r="AG101" s="709"/>
      <c r="AH101" s="708"/>
      <c r="AI101" s="450"/>
      <c r="AJ101" s="455"/>
      <c r="AK101" s="450"/>
    </row>
    <row r="102" spans="1:82" s="126" customFormat="1" ht="7.5" customHeight="1">
      <c r="A102" s="172"/>
      <c r="B102" s="261"/>
      <c r="C102" s="2354"/>
      <c r="D102" s="2355"/>
      <c r="E102" s="2403"/>
      <c r="F102" s="2404"/>
      <c r="G102" s="2354" t="s">
        <v>458</v>
      </c>
      <c r="H102" s="2355"/>
      <c r="I102" s="448">
        <f>P102</f>
        <v>114250</v>
      </c>
      <c r="J102" s="542"/>
      <c r="K102" s="545" t="s">
        <v>184</v>
      </c>
      <c r="L102" s="448">
        <f>P106</f>
        <v>114550</v>
      </c>
      <c r="M102" s="261"/>
      <c r="N102" s="449">
        <f>L102-I102</f>
        <v>300</v>
      </c>
      <c r="O102" s="261"/>
      <c r="P102" s="2948">
        <f>P103-75</f>
        <v>114250</v>
      </c>
      <c r="Q102" s="2949"/>
      <c r="R102" s="438">
        <v>-0.75512250000029368</v>
      </c>
      <c r="S102" s="262"/>
      <c r="T102" s="203"/>
      <c r="U102" s="213"/>
      <c r="V102" s="203"/>
      <c r="W102" s="770"/>
      <c r="X102" s="196"/>
      <c r="Y102" s="727"/>
      <c r="Z102" s="728"/>
      <c r="AA102" s="729"/>
      <c r="AB102" s="460"/>
      <c r="AC102" s="730"/>
      <c r="AD102" s="196"/>
      <c r="AE102" s="727"/>
      <c r="AF102" s="731"/>
      <c r="AG102" s="732"/>
      <c r="AH102" s="731"/>
      <c r="AI102" s="733"/>
      <c r="AJ102" s="734"/>
      <c r="AK102" s="594"/>
    </row>
    <row r="103" spans="1:82" s="126" customFormat="1" ht="7.5" customHeight="1">
      <c r="A103" s="172"/>
      <c r="B103" s="261"/>
      <c r="C103" s="2354"/>
      <c r="D103" s="2355"/>
      <c r="E103" s="2403"/>
      <c r="F103" s="2404"/>
      <c r="G103" s="2354"/>
      <c r="H103" s="2355"/>
      <c r="I103" s="542"/>
      <c r="J103" s="542"/>
      <c r="K103" s="545"/>
      <c r="L103" s="542"/>
      <c r="M103" s="261"/>
      <c r="N103" s="449"/>
      <c r="O103" s="261"/>
      <c r="P103" s="2953">
        <f>P104-75</f>
        <v>114325</v>
      </c>
      <c r="Q103" s="2954"/>
      <c r="R103" s="438">
        <v>12.217642156863604</v>
      </c>
      <c r="S103" s="262"/>
      <c r="T103" s="203">
        <v>1</v>
      </c>
      <c r="U103" s="213"/>
      <c r="V103" s="203">
        <v>15</v>
      </c>
      <c r="W103" s="770"/>
      <c r="X103" s="197">
        <f>T103*V103</f>
        <v>15</v>
      </c>
      <c r="Y103" s="214"/>
      <c r="Z103" s="771"/>
      <c r="AA103" s="772"/>
      <c r="AB103" s="773"/>
      <c r="AC103" s="774"/>
      <c r="AD103" s="197">
        <f>X103</f>
        <v>15</v>
      </c>
      <c r="AE103" s="214"/>
      <c r="AF103" s="775"/>
      <c r="AG103" s="776"/>
      <c r="AH103" s="775"/>
      <c r="AI103" s="777"/>
      <c r="AJ103" s="778"/>
      <c r="AK103" s="578"/>
    </row>
    <row r="104" spans="1:82" s="126" customFormat="1" ht="7.5" customHeight="1">
      <c r="A104" s="172"/>
      <c r="B104" s="261"/>
      <c r="C104" s="2354"/>
      <c r="D104" s="2355"/>
      <c r="E104" s="2403"/>
      <c r="F104" s="2404"/>
      <c r="G104" s="2354"/>
      <c r="H104" s="2355"/>
      <c r="I104" s="542"/>
      <c r="J104" s="542"/>
      <c r="K104" s="545"/>
      <c r="L104" s="542"/>
      <c r="M104" s="261"/>
      <c r="N104" s="449"/>
      <c r="O104" s="261"/>
      <c r="P104" s="2953">
        <v>114400</v>
      </c>
      <c r="Q104" s="2954"/>
      <c r="R104" s="438">
        <v>22.029673735725886</v>
      </c>
      <c r="S104" s="262"/>
      <c r="T104" s="203">
        <v>3</v>
      </c>
      <c r="U104" s="213"/>
      <c r="V104" s="203">
        <v>25</v>
      </c>
      <c r="W104" s="770"/>
      <c r="X104" s="197">
        <f>T104*V104</f>
        <v>75</v>
      </c>
      <c r="Y104" s="214"/>
      <c r="Z104" s="771"/>
      <c r="AA104" s="772"/>
      <c r="AB104" s="773"/>
      <c r="AC104" s="774"/>
      <c r="AD104" s="197">
        <f t="shared" ref="AD104:AD105" si="9">X104</f>
        <v>75</v>
      </c>
      <c r="AE104" s="214"/>
      <c r="AF104" s="775"/>
      <c r="AG104" s="776"/>
      <c r="AH104" s="775"/>
      <c r="AI104" s="777"/>
      <c r="AJ104" s="778"/>
      <c r="AK104" s="578"/>
    </row>
    <row r="105" spans="1:82" s="126" customFormat="1" ht="7.5" customHeight="1">
      <c r="A105" s="172"/>
      <c r="B105" s="261"/>
      <c r="C105" s="2354"/>
      <c r="D105" s="2355"/>
      <c r="E105" s="2403"/>
      <c r="F105" s="2404"/>
      <c r="G105" s="2354"/>
      <c r="H105" s="2355"/>
      <c r="I105" s="542"/>
      <c r="J105" s="542"/>
      <c r="K105" s="545"/>
      <c r="L105" s="542"/>
      <c r="M105" s="261"/>
      <c r="N105" s="449"/>
      <c r="O105" s="261"/>
      <c r="P105" s="2953">
        <f>P104+75</f>
        <v>114475</v>
      </c>
      <c r="Q105" s="2954"/>
      <c r="R105" s="438">
        <v>14.340155210642752</v>
      </c>
      <c r="S105" s="262"/>
      <c r="T105" s="203">
        <v>1</v>
      </c>
      <c r="U105" s="213"/>
      <c r="V105" s="203">
        <v>15</v>
      </c>
      <c r="W105" s="770"/>
      <c r="X105" s="197">
        <f>T105*V105</f>
        <v>15</v>
      </c>
      <c r="Y105" s="214"/>
      <c r="Z105" s="771"/>
      <c r="AA105" s="772"/>
      <c r="AB105" s="773"/>
      <c r="AC105" s="774"/>
      <c r="AD105" s="197">
        <f t="shared" si="9"/>
        <v>15</v>
      </c>
      <c r="AE105" s="214"/>
      <c r="AF105" s="775"/>
      <c r="AG105" s="776"/>
      <c r="AH105" s="775"/>
      <c r="AI105" s="777"/>
      <c r="AJ105" s="778"/>
      <c r="AK105" s="578"/>
    </row>
    <row r="106" spans="1:82" s="126" customFormat="1" ht="7.5" customHeight="1">
      <c r="A106" s="172"/>
      <c r="B106" s="261"/>
      <c r="C106" s="2354"/>
      <c r="D106" s="2355"/>
      <c r="E106" s="2403"/>
      <c r="F106" s="2404"/>
      <c r="G106" s="2354"/>
      <c r="H106" s="2355"/>
      <c r="I106" s="542"/>
      <c r="J106" s="542"/>
      <c r="K106" s="545"/>
      <c r="L106" s="542"/>
      <c r="M106" s="261"/>
      <c r="N106" s="449"/>
      <c r="O106" s="261"/>
      <c r="P106" s="2960">
        <f>P105+75</f>
        <v>114550</v>
      </c>
      <c r="Q106" s="2961"/>
      <c r="R106" s="451">
        <v>6.8309614620580348</v>
      </c>
      <c r="S106" s="446"/>
      <c r="T106" s="201"/>
      <c r="U106" s="799"/>
      <c r="V106" s="201"/>
      <c r="W106" s="910"/>
      <c r="X106" s="201"/>
      <c r="Y106" s="911"/>
      <c r="Z106" s="912"/>
      <c r="AA106" s="913"/>
      <c r="AB106" s="457"/>
      <c r="AC106" s="914"/>
      <c r="AD106" s="745"/>
      <c r="AE106" s="748"/>
      <c r="AF106" s="752"/>
      <c r="AG106" s="753"/>
      <c r="AH106" s="752"/>
      <c r="AI106" s="754"/>
      <c r="AJ106" s="918"/>
      <c r="AK106" s="450"/>
    </row>
    <row r="107" spans="1:82" s="202" customFormat="1" ht="7.5" customHeight="1">
      <c r="A107" s="813"/>
      <c r="B107" s="814"/>
      <c r="C107" s="2553"/>
      <c r="D107" s="2554"/>
      <c r="E107" s="2851"/>
      <c r="F107" s="2852"/>
      <c r="G107" s="2555" t="s">
        <v>185</v>
      </c>
      <c r="H107" s="2556"/>
      <c r="I107" s="2556"/>
      <c r="J107" s="2556"/>
      <c r="K107" s="2556"/>
      <c r="L107" s="2556"/>
      <c r="M107" s="2557"/>
      <c r="N107" s="206">
        <f>SUM(N85:N106)</f>
        <v>1425</v>
      </c>
      <c r="O107" s="208"/>
      <c r="P107" s="2969"/>
      <c r="Q107" s="2970"/>
      <c r="R107" s="447"/>
      <c r="S107" s="718"/>
      <c r="T107" s="780">
        <f>SUM(T85:T106)</f>
        <v>30</v>
      </c>
      <c r="U107" s="447"/>
      <c r="V107" s="780"/>
      <c r="W107" s="924"/>
      <c r="X107" s="206">
        <f>SUM(X85:X106)</f>
        <v>675</v>
      </c>
      <c r="Y107" s="720"/>
      <c r="Z107" s="721">
        <f>'3.1Cost by Sub-contractors'!$L$58</f>
        <v>61.62</v>
      </c>
      <c r="AA107" s="722"/>
      <c r="AB107" s="723">
        <f>X107*Z107</f>
        <v>41593.5</v>
      </c>
      <c r="AC107" s="208"/>
      <c r="AD107" s="206">
        <f>SUM(AD85:AD106)</f>
        <v>675</v>
      </c>
      <c r="AE107" s="720"/>
      <c r="AF107" s="2932" t="str">
        <f>'3.1Cost by Sub-contractors'!$L$59</f>
        <v>-</v>
      </c>
      <c r="AG107" s="2933"/>
      <c r="AH107" s="2932" t="str">
        <f>'3.1Cost by Sub-contractors'!$L$59</f>
        <v>-</v>
      </c>
      <c r="AI107" s="2934"/>
      <c r="AJ107" s="782"/>
      <c r="AK107" s="701"/>
      <c r="AL107" s="126"/>
      <c r="AM107" s="126"/>
      <c r="AN107" s="126"/>
      <c r="AO107" s="126"/>
      <c r="AP107" s="126"/>
      <c r="AQ107" s="126"/>
      <c r="AR107" s="126"/>
      <c r="AS107" s="126"/>
      <c r="AT107" s="126"/>
      <c r="AU107" s="126"/>
      <c r="AV107" s="126"/>
      <c r="AW107" s="126"/>
      <c r="AX107" s="126"/>
      <c r="AY107" s="126"/>
      <c r="AZ107" s="126"/>
      <c r="BA107" s="126"/>
      <c r="BB107" s="126"/>
      <c r="BC107" s="126"/>
      <c r="BD107" s="126"/>
      <c r="BE107" s="126"/>
      <c r="BF107" s="126"/>
      <c r="BG107" s="126"/>
      <c r="BH107" s="126"/>
      <c r="BI107" s="126"/>
      <c r="BJ107" s="126"/>
      <c r="BK107" s="126"/>
      <c r="BL107" s="126"/>
      <c r="BM107" s="126"/>
      <c r="BN107" s="126"/>
      <c r="BO107" s="126"/>
      <c r="BP107" s="126"/>
      <c r="BQ107" s="126"/>
      <c r="BR107" s="126"/>
      <c r="BS107" s="126"/>
      <c r="BT107" s="126"/>
      <c r="BU107" s="126"/>
      <c r="BV107" s="126"/>
      <c r="BW107" s="126"/>
      <c r="BX107" s="126"/>
      <c r="BY107" s="126"/>
      <c r="BZ107" s="126"/>
      <c r="CA107" s="126"/>
      <c r="CB107" s="126"/>
      <c r="CC107" s="126"/>
      <c r="CD107" s="126"/>
    </row>
    <row r="113" spans="38:82">
      <c r="AL113" s="259"/>
      <c r="AM113" s="259"/>
      <c r="AN113" s="259"/>
      <c r="AO113" s="259"/>
      <c r="AP113" s="259"/>
      <c r="AQ113" s="259"/>
      <c r="AR113" s="259"/>
      <c r="AS113" s="259"/>
      <c r="AT113" s="259"/>
      <c r="AU113" s="259"/>
      <c r="AV113" s="259"/>
      <c r="AW113" s="259"/>
      <c r="AX113" s="259"/>
      <c r="AY113" s="259"/>
      <c r="AZ113" s="259"/>
      <c r="BA113" s="259"/>
      <c r="BB113" s="259"/>
      <c r="BC113" s="259"/>
      <c r="BD113" s="259"/>
      <c r="BE113" s="259"/>
      <c r="BF113" s="259"/>
      <c r="BG113" s="259"/>
      <c r="BH113" s="259"/>
      <c r="BI113" s="259"/>
      <c r="BJ113" s="259"/>
      <c r="BK113" s="259"/>
      <c r="BL113" s="259"/>
      <c r="BM113" s="259"/>
      <c r="BN113" s="259"/>
      <c r="BO113" s="259"/>
      <c r="BP113" s="259"/>
      <c r="BQ113" s="259"/>
      <c r="BR113" s="259"/>
      <c r="BS113" s="259"/>
      <c r="BT113" s="259"/>
      <c r="BU113" s="259"/>
      <c r="BV113" s="259"/>
      <c r="BW113" s="259"/>
      <c r="BX113" s="259"/>
      <c r="BY113" s="259"/>
      <c r="BZ113" s="259"/>
      <c r="CA113" s="259"/>
      <c r="CB113" s="259"/>
      <c r="CC113" s="259"/>
      <c r="CD113" s="259"/>
    </row>
  </sheetData>
  <mergeCells count="471">
    <mergeCell ref="AF107:AG107"/>
    <mergeCell ref="AH107:AI107"/>
    <mergeCell ref="C106:D106"/>
    <mergeCell ref="E106:F106"/>
    <mergeCell ref="G106:H106"/>
    <mergeCell ref="P106:Q106"/>
    <mergeCell ref="C107:D107"/>
    <mergeCell ref="E107:F107"/>
    <mergeCell ref="G107:M107"/>
    <mergeCell ref="P107:Q107"/>
    <mergeCell ref="C104:D104"/>
    <mergeCell ref="E104:F104"/>
    <mergeCell ref="G104:H104"/>
    <mergeCell ref="P104:Q104"/>
    <mergeCell ref="C105:D105"/>
    <mergeCell ref="E105:F105"/>
    <mergeCell ref="G105:H105"/>
    <mergeCell ref="P105:Q105"/>
    <mergeCell ref="C102:D102"/>
    <mergeCell ref="E102:F102"/>
    <mergeCell ref="G102:H102"/>
    <mergeCell ref="P102:Q102"/>
    <mergeCell ref="C103:D103"/>
    <mergeCell ref="E103:F103"/>
    <mergeCell ref="G103:H103"/>
    <mergeCell ref="P103:Q103"/>
    <mergeCell ref="C100:D100"/>
    <mergeCell ref="E100:F100"/>
    <mergeCell ref="G100:H100"/>
    <mergeCell ref="P100:Q100"/>
    <mergeCell ref="C101:D101"/>
    <mergeCell ref="E101:F101"/>
    <mergeCell ref="G101:H101"/>
    <mergeCell ref="P101:Q101"/>
    <mergeCell ref="C98:D98"/>
    <mergeCell ref="E98:F98"/>
    <mergeCell ref="G98:H98"/>
    <mergeCell ref="P98:Q98"/>
    <mergeCell ref="C99:D99"/>
    <mergeCell ref="E99:F99"/>
    <mergeCell ref="G99:H99"/>
    <mergeCell ref="P99:Q99"/>
    <mergeCell ref="C96:D96"/>
    <mergeCell ref="E96:F96"/>
    <mergeCell ref="G96:H96"/>
    <mergeCell ref="P96:Q96"/>
    <mergeCell ref="C97:D97"/>
    <mergeCell ref="E97:F97"/>
    <mergeCell ref="G97:H97"/>
    <mergeCell ref="P97:Q97"/>
    <mergeCell ref="C94:D94"/>
    <mergeCell ref="E94:F94"/>
    <mergeCell ref="G94:H94"/>
    <mergeCell ref="P94:Q94"/>
    <mergeCell ref="C95:D95"/>
    <mergeCell ref="E95:F95"/>
    <mergeCell ref="G95:H95"/>
    <mergeCell ref="P95:Q95"/>
    <mergeCell ref="C92:D92"/>
    <mergeCell ref="E92:F92"/>
    <mergeCell ref="G92:H92"/>
    <mergeCell ref="P92:Q92"/>
    <mergeCell ref="C93:D93"/>
    <mergeCell ref="E93:F93"/>
    <mergeCell ref="G93:H93"/>
    <mergeCell ref="P93:Q93"/>
    <mergeCell ref="C90:D90"/>
    <mergeCell ref="E90:F90"/>
    <mergeCell ref="G90:H90"/>
    <mergeCell ref="P90:Q90"/>
    <mergeCell ref="C91:D91"/>
    <mergeCell ref="E91:F91"/>
    <mergeCell ref="G91:H91"/>
    <mergeCell ref="P91:Q91"/>
    <mergeCell ref="C88:D88"/>
    <mergeCell ref="E88:F88"/>
    <mergeCell ref="G88:H88"/>
    <mergeCell ref="P88:Q88"/>
    <mergeCell ref="C89:D89"/>
    <mergeCell ref="E89:F89"/>
    <mergeCell ref="G89:H89"/>
    <mergeCell ref="P89:Q89"/>
    <mergeCell ref="C86:D86"/>
    <mergeCell ref="E86:F86"/>
    <mergeCell ref="G86:H86"/>
    <mergeCell ref="P86:Q86"/>
    <mergeCell ref="C87:D87"/>
    <mergeCell ref="E87:F87"/>
    <mergeCell ref="G87:H87"/>
    <mergeCell ref="P87:Q87"/>
    <mergeCell ref="AF84:AG84"/>
    <mergeCell ref="AH84:AI84"/>
    <mergeCell ref="C85:D85"/>
    <mergeCell ref="E85:F85"/>
    <mergeCell ref="G85:H85"/>
    <mergeCell ref="P85:Q85"/>
    <mergeCell ref="C83:D83"/>
    <mergeCell ref="E83:F83"/>
    <mergeCell ref="G83:H83"/>
    <mergeCell ref="P83:Q83"/>
    <mergeCell ref="C84:D84"/>
    <mergeCell ref="E84:F84"/>
    <mergeCell ref="G84:M84"/>
    <mergeCell ref="P84:Q84"/>
    <mergeCell ref="C81:D81"/>
    <mergeCell ref="E81:F81"/>
    <mergeCell ref="G81:H81"/>
    <mergeCell ref="P81:Q81"/>
    <mergeCell ref="C82:D82"/>
    <mergeCell ref="E82:F82"/>
    <mergeCell ref="G82:H82"/>
    <mergeCell ref="P82:Q82"/>
    <mergeCell ref="C80:D80"/>
    <mergeCell ref="E80:F80"/>
    <mergeCell ref="G80:M80"/>
    <mergeCell ref="P80:Q80"/>
    <mergeCell ref="AF80:AG80"/>
    <mergeCell ref="AH80:AI80"/>
    <mergeCell ref="C78:D78"/>
    <mergeCell ref="E78:F78"/>
    <mergeCell ref="G78:H78"/>
    <mergeCell ref="P78:Q78"/>
    <mergeCell ref="C79:D79"/>
    <mergeCell ref="E79:F79"/>
    <mergeCell ref="G79:H79"/>
    <mergeCell ref="P79:Q79"/>
    <mergeCell ref="C76:D76"/>
    <mergeCell ref="E76:F76"/>
    <mergeCell ref="G76:H76"/>
    <mergeCell ref="P76:Q76"/>
    <mergeCell ref="C77:D77"/>
    <mergeCell ref="E77:F77"/>
    <mergeCell ref="G77:H77"/>
    <mergeCell ref="P77:Q77"/>
    <mergeCell ref="AF74:AG74"/>
    <mergeCell ref="AH74:AI74"/>
    <mergeCell ref="C75:D75"/>
    <mergeCell ref="E75:F75"/>
    <mergeCell ref="G75:H75"/>
    <mergeCell ref="P75:Q75"/>
    <mergeCell ref="C73:D73"/>
    <mergeCell ref="E73:F73"/>
    <mergeCell ref="G73:H73"/>
    <mergeCell ref="P73:Q73"/>
    <mergeCell ref="C74:D74"/>
    <mergeCell ref="E74:F74"/>
    <mergeCell ref="G74:M74"/>
    <mergeCell ref="P74:Q74"/>
    <mergeCell ref="C71:D71"/>
    <mergeCell ref="E71:F71"/>
    <mergeCell ref="G71:H71"/>
    <mergeCell ref="P71:Q71"/>
    <mergeCell ref="C72:D72"/>
    <mergeCell ref="E72:F72"/>
    <mergeCell ref="G72:H72"/>
    <mergeCell ref="P72:Q72"/>
    <mergeCell ref="C68:D68"/>
    <mergeCell ref="E68:F68"/>
    <mergeCell ref="G68:H68"/>
    <mergeCell ref="P68:Q68"/>
    <mergeCell ref="C69:D69"/>
    <mergeCell ref="E69:F69"/>
    <mergeCell ref="G69:H69"/>
    <mergeCell ref="P69:Q69"/>
    <mergeCell ref="C70:D70"/>
    <mergeCell ref="E70:F70"/>
    <mergeCell ref="G70:M70"/>
    <mergeCell ref="P70:Q70"/>
    <mergeCell ref="C66:D66"/>
    <mergeCell ref="E66:F66"/>
    <mergeCell ref="G66:H66"/>
    <mergeCell ref="P66:Q66"/>
    <mergeCell ref="C67:D67"/>
    <mergeCell ref="E67:F67"/>
    <mergeCell ref="G67:H67"/>
    <mergeCell ref="P67:Q67"/>
    <mergeCell ref="C64:D64"/>
    <mergeCell ref="E64:F64"/>
    <mergeCell ref="G64:H64"/>
    <mergeCell ref="P64:Q64"/>
    <mergeCell ref="C65:D65"/>
    <mergeCell ref="E65:F65"/>
    <mergeCell ref="G65:H65"/>
    <mergeCell ref="P65:Q65"/>
    <mergeCell ref="C59:D59"/>
    <mergeCell ref="E59:F59"/>
    <mergeCell ref="G59:H59"/>
    <mergeCell ref="P59:Q59"/>
    <mergeCell ref="C62:D62"/>
    <mergeCell ref="E62:F62"/>
    <mergeCell ref="G62:H62"/>
    <mergeCell ref="P62:Q62"/>
    <mergeCell ref="C63:D63"/>
    <mergeCell ref="E63:F63"/>
    <mergeCell ref="G63:H63"/>
    <mergeCell ref="P63:Q63"/>
    <mergeCell ref="C60:D60"/>
    <mergeCell ref="E60:F60"/>
    <mergeCell ref="G60:H60"/>
    <mergeCell ref="P60:Q60"/>
    <mergeCell ref="C61:D61"/>
    <mergeCell ref="E61:F61"/>
    <mergeCell ref="G61:H61"/>
    <mergeCell ref="P61:Q61"/>
    <mergeCell ref="C56:D56"/>
    <mergeCell ref="E56:F56"/>
    <mergeCell ref="G56:H56"/>
    <mergeCell ref="P56:Q56"/>
    <mergeCell ref="C57:D57"/>
    <mergeCell ref="E57:F57"/>
    <mergeCell ref="G57:H57"/>
    <mergeCell ref="P57:Q57"/>
    <mergeCell ref="C58:D58"/>
    <mergeCell ref="E58:F58"/>
    <mergeCell ref="G58:H58"/>
    <mergeCell ref="P58:Q58"/>
    <mergeCell ref="AF54:AG54"/>
    <mergeCell ref="AH54:AI54"/>
    <mergeCell ref="C55:D55"/>
    <mergeCell ref="E55:F55"/>
    <mergeCell ref="G55:H55"/>
    <mergeCell ref="P55:Q55"/>
    <mergeCell ref="C53:D53"/>
    <mergeCell ref="E53:F53"/>
    <mergeCell ref="G53:H53"/>
    <mergeCell ref="P53:Q53"/>
    <mergeCell ref="C54:D54"/>
    <mergeCell ref="E54:F54"/>
    <mergeCell ref="G54:M54"/>
    <mergeCell ref="P54:Q54"/>
    <mergeCell ref="C51:D51"/>
    <mergeCell ref="E51:F51"/>
    <mergeCell ref="G51:H51"/>
    <mergeCell ref="P51:Q51"/>
    <mergeCell ref="C52:D52"/>
    <mergeCell ref="E52:F52"/>
    <mergeCell ref="G52:H52"/>
    <mergeCell ref="P52:Q52"/>
    <mergeCell ref="AF49:AG49"/>
    <mergeCell ref="AH49:AI49"/>
    <mergeCell ref="C50:D50"/>
    <mergeCell ref="E50:F50"/>
    <mergeCell ref="G50:H50"/>
    <mergeCell ref="P50:Q50"/>
    <mergeCell ref="C48:D48"/>
    <mergeCell ref="E48:F48"/>
    <mergeCell ref="G48:H48"/>
    <mergeCell ref="P48:Q48"/>
    <mergeCell ref="C49:D49"/>
    <mergeCell ref="E49:F49"/>
    <mergeCell ref="G49:M49"/>
    <mergeCell ref="P49:Q49"/>
    <mergeCell ref="C46:D46"/>
    <mergeCell ref="E46:F46"/>
    <mergeCell ref="G46:H46"/>
    <mergeCell ref="P46:Q46"/>
    <mergeCell ref="C47:D47"/>
    <mergeCell ref="E47:F47"/>
    <mergeCell ref="G47:H47"/>
    <mergeCell ref="P47:Q47"/>
    <mergeCell ref="AF44:AG44"/>
    <mergeCell ref="AH44:AI44"/>
    <mergeCell ref="C45:D45"/>
    <mergeCell ref="E45:F45"/>
    <mergeCell ref="G45:H45"/>
    <mergeCell ref="P45:Q45"/>
    <mergeCell ref="C43:D43"/>
    <mergeCell ref="E43:F43"/>
    <mergeCell ref="G43:H43"/>
    <mergeCell ref="P43:Q43"/>
    <mergeCell ref="C44:D44"/>
    <mergeCell ref="E44:F44"/>
    <mergeCell ref="G44:M44"/>
    <mergeCell ref="P44:Q44"/>
    <mergeCell ref="C41:D41"/>
    <mergeCell ref="E41:F41"/>
    <mergeCell ref="G41:H41"/>
    <mergeCell ref="P41:Q41"/>
    <mergeCell ref="C42:D42"/>
    <mergeCell ref="E42:F42"/>
    <mergeCell ref="G42:H42"/>
    <mergeCell ref="P42:Q42"/>
    <mergeCell ref="C39:D39"/>
    <mergeCell ref="E39:F39"/>
    <mergeCell ref="G39:H39"/>
    <mergeCell ref="P39:Q39"/>
    <mergeCell ref="C40:D40"/>
    <mergeCell ref="E40:F40"/>
    <mergeCell ref="G40:H40"/>
    <mergeCell ref="P40:Q40"/>
    <mergeCell ref="C37:D37"/>
    <mergeCell ref="E37:F37"/>
    <mergeCell ref="G37:H37"/>
    <mergeCell ref="P37:Q37"/>
    <mergeCell ref="C38:D38"/>
    <mergeCell ref="E38:F38"/>
    <mergeCell ref="G38:H38"/>
    <mergeCell ref="P38:Q38"/>
    <mergeCell ref="C35:D35"/>
    <mergeCell ref="E35:F35"/>
    <mergeCell ref="G35:H35"/>
    <mergeCell ref="P35:Q35"/>
    <mergeCell ref="C36:D36"/>
    <mergeCell ref="E36:F36"/>
    <mergeCell ref="G36:H36"/>
    <mergeCell ref="P36:Q36"/>
    <mergeCell ref="E29:F29"/>
    <mergeCell ref="G29:H29"/>
    <mergeCell ref="P29:Q29"/>
    <mergeCell ref="AF32:AG32"/>
    <mergeCell ref="C33:D33"/>
    <mergeCell ref="E33:F33"/>
    <mergeCell ref="G33:H33"/>
    <mergeCell ref="P33:Q33"/>
    <mergeCell ref="C34:D34"/>
    <mergeCell ref="E34:F34"/>
    <mergeCell ref="G34:H34"/>
    <mergeCell ref="P34:Q34"/>
    <mergeCell ref="C30:D30"/>
    <mergeCell ref="E30:F30"/>
    <mergeCell ref="G30:H30"/>
    <mergeCell ref="P30:Q30"/>
    <mergeCell ref="C31:D31"/>
    <mergeCell ref="E31:F31"/>
    <mergeCell ref="G31:H31"/>
    <mergeCell ref="P31:Q31"/>
    <mergeCell ref="AH32:AI32"/>
    <mergeCell ref="C27:D27"/>
    <mergeCell ref="E27:F27"/>
    <mergeCell ref="G27:H27"/>
    <mergeCell ref="P27:Q27"/>
    <mergeCell ref="C25:D25"/>
    <mergeCell ref="E25:F25"/>
    <mergeCell ref="G25:H25"/>
    <mergeCell ref="P25:Q25"/>
    <mergeCell ref="C32:D32"/>
    <mergeCell ref="E32:F32"/>
    <mergeCell ref="G32:M32"/>
    <mergeCell ref="P32:Q32"/>
    <mergeCell ref="C26:D26"/>
    <mergeCell ref="E26:F26"/>
    <mergeCell ref="G26:M26"/>
    <mergeCell ref="P26:Q26"/>
    <mergeCell ref="AF26:AG26"/>
    <mergeCell ref="AH26:AI26"/>
    <mergeCell ref="C28:D28"/>
    <mergeCell ref="E28:F28"/>
    <mergeCell ref="G28:H28"/>
    <mergeCell ref="P28:Q28"/>
    <mergeCell ref="C29:D29"/>
    <mergeCell ref="C23:D23"/>
    <mergeCell ref="E23:F23"/>
    <mergeCell ref="G23:H23"/>
    <mergeCell ref="P23:Q23"/>
    <mergeCell ref="C24:D24"/>
    <mergeCell ref="E24:F24"/>
    <mergeCell ref="G24:H24"/>
    <mergeCell ref="P24:Q24"/>
    <mergeCell ref="C21:D21"/>
    <mergeCell ref="E21:F21"/>
    <mergeCell ref="G21:H21"/>
    <mergeCell ref="P21:Q21"/>
    <mergeCell ref="C22:D22"/>
    <mergeCell ref="E22:F22"/>
    <mergeCell ref="G22:H22"/>
    <mergeCell ref="P22:Q22"/>
    <mergeCell ref="C20:D20"/>
    <mergeCell ref="E20:F20"/>
    <mergeCell ref="G20:M20"/>
    <mergeCell ref="P20:Q20"/>
    <mergeCell ref="AF20:AG20"/>
    <mergeCell ref="AH20:AI20"/>
    <mergeCell ref="C18:D18"/>
    <mergeCell ref="E18:F18"/>
    <mergeCell ref="G18:H18"/>
    <mergeCell ref="P18:Q18"/>
    <mergeCell ref="C19:D19"/>
    <mergeCell ref="E19:F19"/>
    <mergeCell ref="G19:H19"/>
    <mergeCell ref="P19:Q19"/>
    <mergeCell ref="C16:D16"/>
    <mergeCell ref="E16:F16"/>
    <mergeCell ref="G16:H16"/>
    <mergeCell ref="P16:Q16"/>
    <mergeCell ref="C17:D17"/>
    <mergeCell ref="E17:F17"/>
    <mergeCell ref="G17:H17"/>
    <mergeCell ref="P17:Q17"/>
    <mergeCell ref="C15:D15"/>
    <mergeCell ref="E15:F15"/>
    <mergeCell ref="G15:M15"/>
    <mergeCell ref="P15:Q15"/>
    <mergeCell ref="AF15:AG15"/>
    <mergeCell ref="AH15:AI15"/>
    <mergeCell ref="C13:D13"/>
    <mergeCell ref="E13:F13"/>
    <mergeCell ref="G13:H13"/>
    <mergeCell ref="P13:Q13"/>
    <mergeCell ref="C14:D14"/>
    <mergeCell ref="E14:F14"/>
    <mergeCell ref="G14:H14"/>
    <mergeCell ref="P14:Q14"/>
    <mergeCell ref="C12:D12"/>
    <mergeCell ref="E12:F12"/>
    <mergeCell ref="G12:H12"/>
    <mergeCell ref="P12:Q12"/>
    <mergeCell ref="AB10:AC10"/>
    <mergeCell ref="AD10:AE10"/>
    <mergeCell ref="AF10:AG10"/>
    <mergeCell ref="AH10:AI10"/>
    <mergeCell ref="R10:S10"/>
    <mergeCell ref="T10:U10"/>
    <mergeCell ref="V10:W10"/>
    <mergeCell ref="X10:Y10"/>
    <mergeCell ref="Z10:AA10"/>
    <mergeCell ref="AJ9:AK9"/>
    <mergeCell ref="A10:B10"/>
    <mergeCell ref="C10:D10"/>
    <mergeCell ref="E10:F10"/>
    <mergeCell ref="G10:H10"/>
    <mergeCell ref="I10:M10"/>
    <mergeCell ref="N10:O10"/>
    <mergeCell ref="P10:Q10"/>
    <mergeCell ref="AB9:AC9"/>
    <mergeCell ref="AD9:AE9"/>
    <mergeCell ref="AF9:AG9"/>
    <mergeCell ref="AH9:AI9"/>
    <mergeCell ref="R9:S9"/>
    <mergeCell ref="T9:U9"/>
    <mergeCell ref="V9:W9"/>
    <mergeCell ref="X9:Y9"/>
    <mergeCell ref="Z9:AA9"/>
    <mergeCell ref="AJ10:AK10"/>
    <mergeCell ref="AJ7:AK7"/>
    <mergeCell ref="A8:B8"/>
    <mergeCell ref="C8:D8"/>
    <mergeCell ref="E8:F8"/>
    <mergeCell ref="G8:H8"/>
    <mergeCell ref="I8:M8"/>
    <mergeCell ref="N8:O8"/>
    <mergeCell ref="P8:Q8"/>
    <mergeCell ref="AJ8:AK8"/>
    <mergeCell ref="R8:S8"/>
    <mergeCell ref="T8:U8"/>
    <mergeCell ref="V8:W8"/>
    <mergeCell ref="X8:AC8"/>
    <mergeCell ref="AD8:AI8"/>
    <mergeCell ref="AF70:AG70"/>
    <mergeCell ref="AH70:AI70"/>
    <mergeCell ref="A1:F1"/>
    <mergeCell ref="G1:H1"/>
    <mergeCell ref="I1:J1"/>
    <mergeCell ref="B2:D2"/>
    <mergeCell ref="G2:J2"/>
    <mergeCell ref="B3:D3"/>
    <mergeCell ref="B4:D4"/>
    <mergeCell ref="B5:D5"/>
    <mergeCell ref="G5:J5"/>
    <mergeCell ref="A7:B7"/>
    <mergeCell ref="C7:D7"/>
    <mergeCell ref="E7:F7"/>
    <mergeCell ref="G7:W7"/>
    <mergeCell ref="X7:AI7"/>
    <mergeCell ref="A9:B9"/>
    <mergeCell ref="C9:D9"/>
    <mergeCell ref="E9:F9"/>
    <mergeCell ref="G9:H9"/>
    <mergeCell ref="I9:M9"/>
    <mergeCell ref="N9:O9"/>
    <mergeCell ref="P9:Q9"/>
    <mergeCell ref="B11:AK11"/>
  </mergeCells>
  <phoneticPr fontId="113"/>
  <pageMargins left="0.19685039370078741" right="0.19685039370078741" top="0.59055118110236227" bottom="0.59055118110236227" header="0.19685039370078741" footer="0.19685039370078741"/>
  <pageSetup paperSize="9" orientation="landscape" r:id="rId1"/>
  <headerFooter alignWithMargins="0">
    <oddHeader>&amp;R&amp;"Arial,太字"&amp;8 &amp;U4.2.7  Detailed Survey Plan (Main Line, Deep Excavation)</oddHeader>
    <oddFooter>&amp;R&amp;"Arial,太字"&amp;8&amp;P/&amp;N</oddFooter>
  </headerFooter>
  <rowBreaks count="1" manualBreakCount="1">
    <brk id="74" max="16383" man="1"/>
  </rowBreaks>
</worksheet>
</file>

<file path=xl/worksheets/sheet14.xml><?xml version="1.0" encoding="utf-8"?>
<worksheet xmlns="http://schemas.openxmlformats.org/spreadsheetml/2006/main" xmlns:r="http://schemas.openxmlformats.org/officeDocument/2006/relationships">
  <sheetPr>
    <tabColor indexed="12"/>
  </sheetPr>
  <dimension ref="A1:CS42"/>
  <sheetViews>
    <sheetView tabSelected="1" view="pageBreakPreview" zoomScale="110" zoomScaleNormal="125" zoomScaleSheetLayoutView="110" workbookViewId="0">
      <selection activeCell="P4" sqref="P4"/>
    </sheetView>
  </sheetViews>
  <sheetFormatPr defaultRowHeight="7.5"/>
  <cols>
    <col min="1" max="1" width="0.375" style="121" customWidth="1"/>
    <col min="2" max="3" width="5.625" style="121" customWidth="1"/>
    <col min="4" max="4" width="0.375" style="121" customWidth="1"/>
    <col min="5" max="5" width="0.375" style="123" customWidth="1"/>
    <col min="6" max="6" width="4.125" style="121" customWidth="1"/>
    <col min="7" max="7" width="4.125" style="215" customWidth="1"/>
    <col min="8" max="8" width="0.375" style="126" customWidth="1"/>
    <col min="9" max="9" width="4.375" style="126" customWidth="1"/>
    <col min="10" max="10" width="0.375" style="126" customWidth="1"/>
    <col min="11" max="11" width="0.875" style="215" customWidth="1"/>
    <col min="12" max="12" width="4.375" style="126" customWidth="1"/>
    <col min="13" max="13" width="0.375" style="126" customWidth="1"/>
    <col min="14" max="14" width="4.625" style="126" customWidth="1"/>
    <col min="15" max="15" width="0.375" style="126" customWidth="1"/>
    <col min="16" max="16" width="4.375" style="126" customWidth="1"/>
    <col min="17" max="17" width="0.375" style="126" customWidth="1"/>
    <col min="18" max="18" width="0.875" style="126" customWidth="1"/>
    <col min="19" max="19" width="4.375" style="126" customWidth="1"/>
    <col min="20" max="20" width="0.375" style="126" customWidth="1"/>
    <col min="21" max="21" width="5.625" style="126" customWidth="1"/>
    <col min="22" max="22" width="0.375" style="126" customWidth="1"/>
    <col min="23" max="23" width="4.625" style="126" customWidth="1"/>
    <col min="24" max="24" width="0.375" style="126" customWidth="1"/>
    <col min="25" max="25" width="4.625" style="126" customWidth="1"/>
    <col min="26" max="26" width="0.375" style="126" customWidth="1"/>
    <col min="27" max="27" width="4.625" style="702" customWidth="1"/>
    <col min="28" max="28" width="0.375" style="126" customWidth="1"/>
    <col min="29" max="29" width="4.625" style="126" customWidth="1"/>
    <col min="30" max="30" width="0.375" style="126" customWidth="1"/>
    <col min="31" max="31" width="4.625" style="126" customWidth="1"/>
    <col min="32" max="32" width="0.375" style="126" customWidth="1"/>
    <col min="33" max="33" width="4.625" style="702" customWidth="1"/>
    <col min="34" max="34" width="0.375" style="126" customWidth="1"/>
    <col min="35" max="35" width="4.625" style="126" customWidth="1"/>
    <col min="36" max="36" width="0.375" style="126" customWidth="1"/>
    <col min="37" max="37" width="4.625" style="126" customWidth="1"/>
    <col min="38" max="38" width="0.375" style="126" customWidth="1"/>
    <col min="39" max="39" width="4.625" style="702" customWidth="1"/>
    <col min="40" max="40" width="0.375" style="126" customWidth="1"/>
    <col min="41" max="41" width="4.625" style="126" customWidth="1"/>
    <col min="42" max="42" width="0.375" style="126" customWidth="1"/>
    <col min="43" max="43" width="4.625" style="126" customWidth="1"/>
    <col min="44" max="44" width="0.375" style="126" customWidth="1"/>
    <col min="45" max="45" width="4.625" style="702" customWidth="1"/>
    <col min="46" max="46" width="0.375" style="126" customWidth="1"/>
    <col min="47" max="47" width="4.625" style="126" customWidth="1"/>
    <col min="48" max="48" width="0.375" style="126" customWidth="1"/>
    <col min="49" max="49" width="4.625" style="126" customWidth="1"/>
    <col min="50" max="51" width="0.375" style="126" customWidth="1"/>
    <col min="52" max="52" width="24.125" style="126" customWidth="1"/>
    <col min="53" max="66" width="9" style="126"/>
    <col min="67" max="16384" width="9" style="121"/>
  </cols>
  <sheetData>
    <row r="1" spans="1:54" ht="7.5" customHeight="1">
      <c r="A1" s="2478" t="s">
        <v>150</v>
      </c>
      <c r="B1" s="2479"/>
      <c r="C1" s="2479"/>
      <c r="D1" s="2479"/>
      <c r="E1" s="2479"/>
      <c r="F1" s="2480"/>
      <c r="G1" s="2443" t="s">
        <v>422</v>
      </c>
      <c r="H1" s="2444"/>
      <c r="I1" s="2935" t="s">
        <v>423</v>
      </c>
      <c r="J1" s="2445"/>
    </row>
    <row r="2" spans="1:54" ht="7.5" customHeight="1">
      <c r="A2" s="546"/>
      <c r="B2" s="2936" t="s">
        <v>127</v>
      </c>
      <c r="C2" s="2936"/>
      <c r="D2" s="2936"/>
      <c r="E2" s="271"/>
      <c r="F2" s="272" t="s">
        <v>916</v>
      </c>
      <c r="G2" s="2986" t="s">
        <v>437</v>
      </c>
      <c r="H2" s="2986"/>
      <c r="I2" s="2986"/>
      <c r="J2" s="2987"/>
      <c r="K2" s="126"/>
      <c r="Z2" s="702"/>
      <c r="AA2" s="126"/>
      <c r="AF2" s="702"/>
      <c r="AG2" s="126"/>
      <c r="AL2" s="702"/>
      <c r="AM2" s="126"/>
      <c r="AR2" s="702"/>
      <c r="AS2" s="126"/>
      <c r="AX2" s="702"/>
    </row>
    <row r="3" spans="1:54" ht="7.5" customHeight="1">
      <c r="A3" s="548"/>
      <c r="B3" s="2941"/>
      <c r="C3" s="2941"/>
      <c r="D3" s="2941"/>
      <c r="E3" s="783"/>
      <c r="F3" s="784" t="s">
        <v>211</v>
      </c>
      <c r="G3" s="786">
        <v>1</v>
      </c>
      <c r="H3" s="786"/>
      <c r="I3" s="787">
        <v>2</v>
      </c>
      <c r="J3" s="788"/>
      <c r="K3" s="126"/>
      <c r="Z3" s="702"/>
      <c r="AA3" s="126"/>
      <c r="AF3" s="702"/>
      <c r="AG3" s="126"/>
      <c r="AL3" s="702"/>
      <c r="AM3" s="126"/>
      <c r="AR3" s="702"/>
      <c r="AS3" s="126"/>
      <c r="AX3" s="702"/>
    </row>
    <row r="4" spans="1:54" ht="7.5" customHeight="1">
      <c r="A4" s="548"/>
      <c r="B4" s="2941"/>
      <c r="C4" s="2941"/>
      <c r="D4" s="2942"/>
      <c r="E4" s="783"/>
      <c r="F4" s="784" t="s">
        <v>128</v>
      </c>
      <c r="G4" s="789">
        <v>75</v>
      </c>
      <c r="H4" s="790"/>
      <c r="I4" s="791">
        <v>150</v>
      </c>
      <c r="J4" s="792"/>
      <c r="K4" s="126"/>
      <c r="Z4" s="702"/>
      <c r="AA4" s="126"/>
      <c r="AF4" s="702"/>
      <c r="AG4" s="126"/>
      <c r="AL4" s="702"/>
      <c r="AM4" s="126"/>
      <c r="AR4" s="702"/>
      <c r="AS4" s="126"/>
      <c r="AX4" s="702"/>
    </row>
    <row r="5" spans="1:54" ht="7.5" customHeight="1">
      <c r="A5" s="548"/>
      <c r="B5" s="2941"/>
      <c r="C5" s="2941"/>
      <c r="D5" s="2941"/>
      <c r="E5" s="785"/>
      <c r="F5" s="691" t="s">
        <v>129</v>
      </c>
      <c r="G5" s="2979">
        <v>15</v>
      </c>
      <c r="H5" s="2980"/>
      <c r="I5" s="2980"/>
      <c r="J5" s="2981"/>
      <c r="K5" s="126"/>
      <c r="Z5" s="702"/>
      <c r="AA5" s="126"/>
      <c r="AF5" s="702"/>
      <c r="AG5" s="126"/>
      <c r="AL5" s="702"/>
      <c r="AM5" s="126"/>
      <c r="AR5" s="702"/>
      <c r="AS5" s="126"/>
      <c r="AX5" s="702"/>
    </row>
    <row r="6" spans="1:54" ht="7.5" customHeight="1">
      <c r="A6" s="418"/>
      <c r="B6" s="2943" t="s">
        <v>160</v>
      </c>
      <c r="C6" s="2943"/>
      <c r="D6" s="2943"/>
      <c r="E6" s="419"/>
      <c r="F6" s="547"/>
      <c r="G6" s="2982">
        <v>2</v>
      </c>
      <c r="H6" s="2982"/>
      <c r="I6" s="2982"/>
      <c r="J6" s="2983"/>
      <c r="K6" s="421"/>
      <c r="L6" s="542"/>
      <c r="M6" s="215"/>
      <c r="AA6" s="126"/>
      <c r="AC6" s="702"/>
      <c r="AG6" s="126"/>
      <c r="AI6" s="702"/>
      <c r="AM6" s="126"/>
      <c r="AO6" s="702"/>
      <c r="AS6" s="126"/>
      <c r="AU6" s="702"/>
    </row>
    <row r="7" spans="1:54" ht="7.5" customHeight="1">
      <c r="A7" s="418"/>
      <c r="B7" s="2943" t="s">
        <v>52</v>
      </c>
      <c r="C7" s="2943"/>
      <c r="D7" s="2944"/>
      <c r="E7" s="419"/>
      <c r="F7" s="547"/>
      <c r="G7" s="2984">
        <v>0.25</v>
      </c>
      <c r="H7" s="2984"/>
      <c r="I7" s="2984"/>
      <c r="J7" s="2985"/>
      <c r="K7" s="422"/>
      <c r="L7" s="542"/>
      <c r="M7" s="215"/>
      <c r="AA7" s="126"/>
      <c r="AC7" s="702"/>
      <c r="AG7" s="126"/>
      <c r="AI7" s="702"/>
      <c r="AM7" s="126"/>
      <c r="AO7" s="702"/>
      <c r="AS7" s="126"/>
      <c r="AU7" s="702"/>
    </row>
    <row r="8" spans="1:54" ht="7.5" customHeight="1">
      <c r="A8" s="418"/>
      <c r="B8" s="2943" t="s">
        <v>53</v>
      </c>
      <c r="C8" s="2943"/>
      <c r="D8" s="2944"/>
      <c r="E8" s="419"/>
      <c r="F8" s="547"/>
      <c r="G8" s="2984">
        <v>0.25</v>
      </c>
      <c r="H8" s="2984"/>
      <c r="I8" s="2984"/>
      <c r="J8" s="2985"/>
      <c r="K8" s="421"/>
      <c r="L8" s="542"/>
      <c r="M8" s="215"/>
      <c r="AA8" s="126"/>
      <c r="AC8" s="702"/>
      <c r="AG8" s="126"/>
      <c r="AI8" s="702"/>
      <c r="AM8" s="126"/>
      <c r="AO8" s="702"/>
      <c r="AS8" s="126"/>
      <c r="AU8" s="702"/>
    </row>
    <row r="9" spans="1:54" ht="7.5" customHeight="1">
      <c r="F9" s="127"/>
      <c r="G9" s="545"/>
      <c r="H9" s="542"/>
      <c r="I9" s="542"/>
      <c r="J9" s="542"/>
      <c r="K9" s="545"/>
      <c r="L9" s="542"/>
    </row>
    <row r="10" spans="1:54" s="126" customFormat="1" ht="7.5" customHeight="1">
      <c r="A10" s="2352" t="s">
        <v>112</v>
      </c>
      <c r="B10" s="2353"/>
      <c r="C10" s="2352" t="s">
        <v>166</v>
      </c>
      <c r="D10" s="2353"/>
      <c r="E10" s="2352" t="s">
        <v>167</v>
      </c>
      <c r="F10" s="2353"/>
      <c r="G10" s="2443" t="s">
        <v>168</v>
      </c>
      <c r="H10" s="2444"/>
      <c r="I10" s="2444"/>
      <c r="J10" s="2444"/>
      <c r="K10" s="2444"/>
      <c r="L10" s="2444"/>
      <c r="M10" s="2444"/>
      <c r="N10" s="2444"/>
      <c r="O10" s="2444"/>
      <c r="P10" s="2444"/>
      <c r="Q10" s="2444"/>
      <c r="R10" s="2444"/>
      <c r="S10" s="2444"/>
      <c r="T10" s="2444"/>
      <c r="U10" s="2444"/>
      <c r="V10" s="2444"/>
      <c r="W10" s="2444"/>
      <c r="X10" s="2444"/>
      <c r="Y10" s="2444"/>
      <c r="Z10" s="2445"/>
      <c r="AA10" s="2443" t="s">
        <v>169</v>
      </c>
      <c r="AB10" s="2444"/>
      <c r="AC10" s="2444"/>
      <c r="AD10" s="2444"/>
      <c r="AE10" s="2444"/>
      <c r="AF10" s="2444"/>
      <c r="AG10" s="2444"/>
      <c r="AH10" s="2444"/>
      <c r="AI10" s="2444"/>
      <c r="AJ10" s="2444"/>
      <c r="AK10" s="2444"/>
      <c r="AL10" s="2444"/>
      <c r="AM10" s="2444"/>
      <c r="AN10" s="2444"/>
      <c r="AO10" s="2444"/>
      <c r="AP10" s="2444"/>
      <c r="AQ10" s="2444"/>
      <c r="AR10" s="2444"/>
      <c r="AS10" s="2444"/>
      <c r="AT10" s="2444"/>
      <c r="AU10" s="2444"/>
      <c r="AV10" s="2444"/>
      <c r="AW10" s="2444"/>
      <c r="AX10" s="2445"/>
      <c r="AY10" s="2352" t="s">
        <v>936</v>
      </c>
      <c r="AZ10" s="2353"/>
    </row>
    <row r="11" spans="1:54" s="126" customFormat="1" ht="7.5" customHeight="1">
      <c r="A11" s="2354"/>
      <c r="B11" s="2355"/>
      <c r="C11" s="2354" t="s">
        <v>170</v>
      </c>
      <c r="D11" s="2355"/>
      <c r="E11" s="2354" t="s">
        <v>171</v>
      </c>
      <c r="F11" s="2355"/>
      <c r="G11" s="2354" t="s">
        <v>172</v>
      </c>
      <c r="H11" s="2355"/>
      <c r="I11" s="2354" t="s">
        <v>917</v>
      </c>
      <c r="J11" s="2448"/>
      <c r="K11" s="2448"/>
      <c r="L11" s="2448"/>
      <c r="M11" s="2355"/>
      <c r="N11" s="2352" t="s">
        <v>174</v>
      </c>
      <c r="O11" s="2353"/>
      <c r="P11" s="2352" t="s">
        <v>440</v>
      </c>
      <c r="Q11" s="2477"/>
      <c r="R11" s="2477"/>
      <c r="S11" s="2477"/>
      <c r="T11" s="2353"/>
      <c r="U11" s="2352" t="s">
        <v>918</v>
      </c>
      <c r="V11" s="2353"/>
      <c r="W11" s="2352" t="s">
        <v>919</v>
      </c>
      <c r="X11" s="2353"/>
      <c r="Y11" s="2352" t="s">
        <v>920</v>
      </c>
      <c r="Z11" s="2477"/>
      <c r="AA11" s="2430" t="s">
        <v>934</v>
      </c>
      <c r="AB11" s="2484"/>
      <c r="AC11" s="2484"/>
      <c r="AD11" s="2484"/>
      <c r="AE11" s="2484"/>
      <c r="AF11" s="2431"/>
      <c r="AG11" s="2430" t="s">
        <v>935</v>
      </c>
      <c r="AH11" s="2484"/>
      <c r="AI11" s="2484"/>
      <c r="AJ11" s="2484"/>
      <c r="AK11" s="2484"/>
      <c r="AL11" s="2431"/>
      <c r="AM11" s="2352" t="s">
        <v>938</v>
      </c>
      <c r="AN11" s="2477"/>
      <c r="AO11" s="2477"/>
      <c r="AP11" s="2477"/>
      <c r="AQ11" s="2477"/>
      <c r="AR11" s="2477"/>
      <c r="AS11" s="2352" t="s">
        <v>939</v>
      </c>
      <c r="AT11" s="2477"/>
      <c r="AU11" s="2477"/>
      <c r="AV11" s="2477"/>
      <c r="AW11" s="2477"/>
      <c r="AX11" s="2477"/>
      <c r="AY11" s="2354"/>
      <c r="AZ11" s="2355"/>
    </row>
    <row r="12" spans="1:54" s="126" customFormat="1" ht="7.5" customHeight="1">
      <c r="A12" s="2354"/>
      <c r="B12" s="2355"/>
      <c r="C12" s="2354"/>
      <c r="D12" s="2355"/>
      <c r="E12" s="2354"/>
      <c r="F12" s="2355"/>
      <c r="G12" s="2354"/>
      <c r="H12" s="2355"/>
      <c r="I12" s="2354"/>
      <c r="J12" s="2448"/>
      <c r="K12" s="2448"/>
      <c r="L12" s="2448"/>
      <c r="M12" s="2355"/>
      <c r="N12" s="2354" t="s">
        <v>181</v>
      </c>
      <c r="O12" s="2355"/>
      <c r="P12" s="2354"/>
      <c r="Q12" s="2448"/>
      <c r="R12" s="2448"/>
      <c r="S12" s="2448"/>
      <c r="T12" s="2355"/>
      <c r="U12" s="2354" t="s">
        <v>921</v>
      </c>
      <c r="V12" s="2355"/>
      <c r="W12" s="2354" t="s">
        <v>922</v>
      </c>
      <c r="X12" s="2355"/>
      <c r="Y12" s="2354" t="s">
        <v>923</v>
      </c>
      <c r="Z12" s="2448"/>
      <c r="AA12" s="2947" t="str">
        <f>'3.1Cost by Sub-contractors'!N3</f>
        <v>Qty</v>
      </c>
      <c r="AB12" s="2945"/>
      <c r="AC12" s="2945" t="str">
        <f>'3.1Cost by Sub-contractors'!L3</f>
        <v>Unit Price</v>
      </c>
      <c r="AD12" s="2945"/>
      <c r="AE12" s="2945" t="str">
        <f>'3.1Cost by Sub-contractors'!P3</f>
        <v>Amount</v>
      </c>
      <c r="AF12" s="2946"/>
      <c r="AG12" s="2947" t="str">
        <f>'3.1Cost by Sub-contractors'!N3</f>
        <v>Qty</v>
      </c>
      <c r="AH12" s="2945"/>
      <c r="AI12" s="2945" t="str">
        <f>'3.1Cost by Sub-contractors'!L3</f>
        <v>Unit Price</v>
      </c>
      <c r="AJ12" s="2945"/>
      <c r="AK12" s="2945" t="str">
        <f>'3.1Cost by Sub-contractors'!P3</f>
        <v>Amount</v>
      </c>
      <c r="AL12" s="2946"/>
      <c r="AM12" s="2947" t="str">
        <f>'3.1Cost by Sub-contractors'!N3</f>
        <v>Qty</v>
      </c>
      <c r="AN12" s="2945"/>
      <c r="AO12" s="2945" t="str">
        <f>'3.1Cost by Sub-contractors'!L3</f>
        <v>Unit Price</v>
      </c>
      <c r="AP12" s="2945"/>
      <c r="AQ12" s="2945" t="str">
        <f>'3.1Cost by Sub-contractors'!P3</f>
        <v>Amount</v>
      </c>
      <c r="AR12" s="2551"/>
      <c r="AS12" s="2947" t="str">
        <f>'3.1Cost by Sub-contractors'!N3</f>
        <v>Qty</v>
      </c>
      <c r="AT12" s="2945"/>
      <c r="AU12" s="2945" t="str">
        <f>'3.1Cost by Sub-contractors'!L3</f>
        <v>Unit Price</v>
      </c>
      <c r="AV12" s="2945"/>
      <c r="AW12" s="2945" t="str">
        <f>'3.1Cost by Sub-contractors'!P3</f>
        <v>Amount</v>
      </c>
      <c r="AX12" s="2946"/>
      <c r="AY12" s="2354"/>
      <c r="AZ12" s="2355"/>
    </row>
    <row r="13" spans="1:54" s="126" customFormat="1" ht="7.5" customHeight="1">
      <c r="A13" s="2430"/>
      <c r="B13" s="2431"/>
      <c r="C13" s="2430"/>
      <c r="D13" s="2431"/>
      <c r="E13" s="2430"/>
      <c r="F13" s="2431"/>
      <c r="G13" s="2354"/>
      <c r="H13" s="2355"/>
      <c r="I13" s="2354"/>
      <c r="J13" s="2448"/>
      <c r="K13" s="2448"/>
      <c r="L13" s="2448"/>
      <c r="M13" s="2355"/>
      <c r="N13" s="2430"/>
      <c r="O13" s="2431"/>
      <c r="P13" s="2430"/>
      <c r="Q13" s="2484"/>
      <c r="R13" s="2484"/>
      <c r="S13" s="2484"/>
      <c r="T13" s="2431"/>
      <c r="U13" s="2430" t="s">
        <v>924</v>
      </c>
      <c r="V13" s="2431"/>
      <c r="W13" s="2430"/>
      <c r="X13" s="2431"/>
      <c r="Y13" s="2430"/>
      <c r="Z13" s="2484"/>
      <c r="AA13" s="2952" t="str">
        <f>'3.1Cost by Sub-contractors'!K61</f>
        <v>(l.m.)</v>
      </c>
      <c r="AB13" s="2950"/>
      <c r="AC13" s="2950" t="str">
        <f>'3.1Cost by Sub-contractors'!L4</f>
        <v>(USD)</v>
      </c>
      <c r="AD13" s="2950"/>
      <c r="AE13" s="2950" t="str">
        <f>'3.1Cost by Sub-contractors'!P4</f>
        <v>(USD)</v>
      </c>
      <c r="AF13" s="2951"/>
      <c r="AG13" s="2952" t="str">
        <f>'3.1Cost by Sub-contractors'!K62</f>
        <v>(nos.)</v>
      </c>
      <c r="AH13" s="2950"/>
      <c r="AI13" s="2950" t="str">
        <f>'3.1Cost by Sub-contractors'!L4</f>
        <v>(USD)</v>
      </c>
      <c r="AJ13" s="2950"/>
      <c r="AK13" s="2950" t="str">
        <f>'3.1Cost by Sub-contractors'!P4</f>
        <v>(USD)</v>
      </c>
      <c r="AL13" s="2951"/>
      <c r="AM13" s="2952" t="str">
        <f>'3.1Cost by Sub-contractors'!K63</f>
        <v>(nos.)</v>
      </c>
      <c r="AN13" s="2950"/>
      <c r="AO13" s="2950" t="str">
        <f>'3.1Cost by Sub-contractors'!L4</f>
        <v>(USD)</v>
      </c>
      <c r="AP13" s="2950"/>
      <c r="AQ13" s="2950" t="str">
        <f>'3.1Cost by Sub-contractors'!P4</f>
        <v>(USD)</v>
      </c>
      <c r="AR13" s="2549"/>
      <c r="AS13" s="2952" t="str">
        <f>'3.1Cost by Sub-contractors'!K64</f>
        <v>(nos.)</v>
      </c>
      <c r="AT13" s="2950"/>
      <c r="AU13" s="2950" t="str">
        <f>'3.1Cost by Sub-contractors'!L4</f>
        <v>(USD)</v>
      </c>
      <c r="AV13" s="2950"/>
      <c r="AW13" s="2950" t="str">
        <f>'3.1Cost by Sub-contractors'!P4</f>
        <v>(USD)</v>
      </c>
      <c r="AX13" s="2951"/>
      <c r="AY13" s="2430"/>
      <c r="AZ13" s="2431"/>
    </row>
    <row r="14" spans="1:54" s="126" customFormat="1" ht="7.5" customHeight="1">
      <c r="A14" s="180"/>
      <c r="B14" s="2408" t="s">
        <v>925</v>
      </c>
      <c r="C14" s="2408"/>
      <c r="D14" s="2408"/>
      <c r="E14" s="2408"/>
      <c r="F14" s="2408"/>
      <c r="G14" s="2408"/>
      <c r="H14" s="2408"/>
      <c r="I14" s="2408"/>
      <c r="J14" s="2408"/>
      <c r="K14" s="2408"/>
      <c r="L14" s="2408"/>
      <c r="M14" s="2408"/>
      <c r="N14" s="2408"/>
      <c r="O14" s="2408"/>
      <c r="P14" s="2408"/>
      <c r="Q14" s="2408"/>
      <c r="R14" s="2408"/>
      <c r="S14" s="2408"/>
      <c r="T14" s="2408"/>
      <c r="U14" s="2408"/>
      <c r="V14" s="2408"/>
      <c r="W14" s="2408"/>
      <c r="X14" s="2408"/>
      <c r="Y14" s="2408"/>
      <c r="Z14" s="2408"/>
      <c r="AA14" s="2408"/>
      <c r="AB14" s="2408"/>
      <c r="AC14" s="2408"/>
      <c r="AD14" s="2408"/>
      <c r="AE14" s="2408"/>
      <c r="AF14" s="2408"/>
      <c r="AG14" s="2408"/>
      <c r="AH14" s="2408"/>
      <c r="AI14" s="2408"/>
      <c r="AJ14" s="2408"/>
      <c r="AK14" s="2408"/>
      <c r="AL14" s="2408"/>
      <c r="AM14" s="2408"/>
      <c r="AN14" s="2408"/>
      <c r="AO14" s="2408"/>
      <c r="AP14" s="2408"/>
      <c r="AQ14" s="2408"/>
      <c r="AR14" s="2408"/>
      <c r="AS14" s="2408"/>
      <c r="AT14" s="2408"/>
      <c r="AU14" s="2408"/>
      <c r="AV14" s="2408"/>
      <c r="AW14" s="2408"/>
      <c r="AX14" s="2408"/>
      <c r="AY14" s="2408"/>
      <c r="AZ14" s="2409"/>
    </row>
    <row r="15" spans="1:54" s="126" customFormat="1" ht="7.5" customHeight="1">
      <c r="A15" s="810"/>
      <c r="B15" s="586" t="str">
        <f>'4.1Plan'!B92</f>
        <v>Quang Nam</v>
      </c>
      <c r="C15" s="2352" t="str">
        <f>'4.1Plan'!C92</f>
        <v>PKG04</v>
      </c>
      <c r="D15" s="2353"/>
      <c r="E15" s="2417" t="str">
        <f>'4.1Plan'!D92</f>
        <v>ML04-1</v>
      </c>
      <c r="F15" s="2418"/>
      <c r="G15" s="2352" t="s">
        <v>926</v>
      </c>
      <c r="H15" s="2353"/>
      <c r="I15" s="424">
        <f>P15</f>
        <v>23300</v>
      </c>
      <c r="J15" s="606"/>
      <c r="K15" s="565" t="s">
        <v>184</v>
      </c>
      <c r="L15" s="425">
        <f>P23</f>
        <v>23850</v>
      </c>
      <c r="M15" s="587"/>
      <c r="N15" s="426">
        <f>L15-I15</f>
        <v>550</v>
      </c>
      <c r="O15" s="587"/>
      <c r="P15" s="2948">
        <v>23300</v>
      </c>
      <c r="Q15" s="2977"/>
      <c r="R15" s="2977"/>
      <c r="S15" s="2977"/>
      <c r="T15" s="2949"/>
      <c r="U15" s="434">
        <v>13.32</v>
      </c>
      <c r="V15" s="594"/>
      <c r="W15" s="811">
        <v>3</v>
      </c>
      <c r="X15" s="593"/>
      <c r="Y15" s="801">
        <f>$G$5</f>
        <v>15</v>
      </c>
      <c r="Z15" s="303"/>
      <c r="AA15" s="196">
        <f>W15*Y15</f>
        <v>45</v>
      </c>
      <c r="AB15" s="593"/>
      <c r="AC15" s="703"/>
      <c r="AD15" s="704"/>
      <c r="AE15" s="593"/>
      <c r="AF15" s="594"/>
      <c r="AG15" s="196">
        <f>ROUND(Y15/$G$6,0)*W15</f>
        <v>24</v>
      </c>
      <c r="AH15" s="593"/>
      <c r="AI15" s="703"/>
      <c r="AJ15" s="704"/>
      <c r="AK15" s="593"/>
      <c r="AL15" s="594"/>
      <c r="AM15" s="203">
        <f>ROUND(AG15/W15*$G$7,0)*W15</f>
        <v>6</v>
      </c>
      <c r="AN15" s="593"/>
      <c r="AO15" s="703"/>
      <c r="AP15" s="704"/>
      <c r="AQ15" s="593"/>
      <c r="AR15" s="594"/>
      <c r="AS15" s="203">
        <f>ROUND(AG15/W15*$G$8,0)*W15</f>
        <v>6</v>
      </c>
      <c r="AT15" s="593"/>
      <c r="AU15" s="703"/>
      <c r="AV15" s="704"/>
      <c r="AW15" s="593"/>
      <c r="AX15" s="594"/>
      <c r="AY15" s="593"/>
      <c r="AZ15" s="594"/>
      <c r="BA15" s="542"/>
      <c r="BB15" s="542"/>
    </row>
    <row r="16" spans="1:54" s="126" customFormat="1" ht="7.5" customHeight="1">
      <c r="A16" s="172"/>
      <c r="B16" s="544"/>
      <c r="C16" s="2354"/>
      <c r="D16" s="2355"/>
      <c r="E16" s="2354"/>
      <c r="F16" s="2355"/>
      <c r="G16" s="2354"/>
      <c r="H16" s="2355"/>
      <c r="I16" s="793"/>
      <c r="J16" s="542"/>
      <c r="K16" s="545"/>
      <c r="L16" s="448"/>
      <c r="M16" s="575"/>
      <c r="N16" s="794"/>
      <c r="O16" s="575"/>
      <c r="P16" s="797">
        <v>23319</v>
      </c>
      <c r="Q16" s="796"/>
      <c r="R16" s="796" t="s">
        <v>927</v>
      </c>
      <c r="S16" s="798">
        <v>23381</v>
      </c>
      <c r="T16" s="795"/>
      <c r="U16" s="2972" t="s">
        <v>927</v>
      </c>
      <c r="V16" s="2973"/>
      <c r="W16" s="577"/>
      <c r="X16" s="577"/>
      <c r="Y16" s="802"/>
      <c r="Z16" s="262"/>
      <c r="AA16" s="203"/>
      <c r="AB16" s="577"/>
      <c r="AC16" s="713"/>
      <c r="AD16" s="714"/>
      <c r="AE16" s="577"/>
      <c r="AF16" s="578"/>
      <c r="AG16" s="197"/>
      <c r="AH16" s="577"/>
      <c r="AI16" s="713"/>
      <c r="AJ16" s="714"/>
      <c r="AK16" s="577"/>
      <c r="AL16" s="578"/>
      <c r="AM16" s="203"/>
      <c r="AN16" s="577"/>
      <c r="AO16" s="713"/>
      <c r="AP16" s="714"/>
      <c r="AQ16" s="577"/>
      <c r="AR16" s="578"/>
      <c r="AS16" s="203"/>
      <c r="AT16" s="577"/>
      <c r="AU16" s="713"/>
      <c r="AV16" s="714"/>
      <c r="AW16" s="577"/>
      <c r="AX16" s="578"/>
      <c r="AY16" s="577"/>
      <c r="AZ16" s="578" t="s">
        <v>928</v>
      </c>
      <c r="BA16" s="542"/>
      <c r="BB16" s="542"/>
    </row>
    <row r="17" spans="1:54" s="126" customFormat="1" ht="7.5" customHeight="1">
      <c r="A17" s="172"/>
      <c r="B17" s="544"/>
      <c r="C17" s="2354"/>
      <c r="D17" s="2355"/>
      <c r="E17" s="2354"/>
      <c r="F17" s="2355"/>
      <c r="G17" s="2354"/>
      <c r="H17" s="2355"/>
      <c r="I17" s="793"/>
      <c r="J17" s="542"/>
      <c r="K17" s="545"/>
      <c r="L17" s="448"/>
      <c r="M17" s="575"/>
      <c r="N17" s="794"/>
      <c r="O17" s="575"/>
      <c r="P17" s="2953">
        <v>23400</v>
      </c>
      <c r="Q17" s="2971"/>
      <c r="R17" s="2971"/>
      <c r="S17" s="2971"/>
      <c r="T17" s="2954"/>
      <c r="U17" s="438">
        <v>13.23</v>
      </c>
      <c r="V17" s="578"/>
      <c r="W17" s="812">
        <v>3</v>
      </c>
      <c r="X17" s="577"/>
      <c r="Y17" s="802">
        <f t="shared" ref="Y17:Y22" si="0">$G$5</f>
        <v>15</v>
      </c>
      <c r="Z17" s="262"/>
      <c r="AA17" s="203">
        <f t="shared" ref="AA17:AA22" si="1">W17*Y17</f>
        <v>45</v>
      </c>
      <c r="AB17" s="577"/>
      <c r="AC17" s="713"/>
      <c r="AD17" s="714"/>
      <c r="AE17" s="577"/>
      <c r="AF17" s="578"/>
      <c r="AG17" s="197">
        <f t="shared" ref="AG17:AG22" si="2">ROUND(Y17/$G$6,0)*W17</f>
        <v>24</v>
      </c>
      <c r="AH17" s="577"/>
      <c r="AI17" s="713"/>
      <c r="AJ17" s="714"/>
      <c r="AK17" s="577"/>
      <c r="AL17" s="578"/>
      <c r="AM17" s="203">
        <f t="shared" ref="AM17:AM22" si="3">ROUND(AG17/W17*$G$7,0)*W17</f>
        <v>6</v>
      </c>
      <c r="AN17" s="577"/>
      <c r="AO17" s="713"/>
      <c r="AP17" s="714"/>
      <c r="AQ17" s="577"/>
      <c r="AR17" s="578"/>
      <c r="AS17" s="203">
        <f t="shared" ref="AS17:AS22" si="4">ROUND(AG17/W17*$G$8,0)*W17</f>
        <v>6</v>
      </c>
      <c r="AT17" s="577"/>
      <c r="AU17" s="713"/>
      <c r="AV17" s="714"/>
      <c r="AW17" s="577"/>
      <c r="AX17" s="578"/>
      <c r="AY17" s="577"/>
      <c r="AZ17" s="578"/>
      <c r="BA17" s="542"/>
      <c r="BB17" s="542"/>
    </row>
    <row r="18" spans="1:54" s="126" customFormat="1" ht="7.5" customHeight="1">
      <c r="A18" s="172"/>
      <c r="B18" s="544"/>
      <c r="C18" s="2354"/>
      <c r="D18" s="2355"/>
      <c r="E18" s="2354"/>
      <c r="F18" s="2355"/>
      <c r="G18" s="2354"/>
      <c r="H18" s="2355"/>
      <c r="I18" s="793"/>
      <c r="J18" s="542"/>
      <c r="K18" s="545"/>
      <c r="L18" s="448"/>
      <c r="M18" s="575"/>
      <c r="N18" s="794"/>
      <c r="O18" s="575"/>
      <c r="P18" s="2953">
        <f t="shared" ref="P18:P23" si="5">P17+$G$4</f>
        <v>23475</v>
      </c>
      <c r="Q18" s="2971"/>
      <c r="R18" s="2971"/>
      <c r="S18" s="2971"/>
      <c r="T18" s="2954"/>
      <c r="U18" s="438">
        <f>(13.253-13.12)*1/4+13.12</f>
        <v>13.15325</v>
      </c>
      <c r="V18" s="578"/>
      <c r="W18" s="812">
        <v>1</v>
      </c>
      <c r="X18" s="577"/>
      <c r="Y18" s="802">
        <f t="shared" si="0"/>
        <v>15</v>
      </c>
      <c r="Z18" s="262"/>
      <c r="AA18" s="203">
        <f t="shared" si="1"/>
        <v>15</v>
      </c>
      <c r="AB18" s="577"/>
      <c r="AC18" s="713"/>
      <c r="AD18" s="714"/>
      <c r="AE18" s="577"/>
      <c r="AF18" s="578"/>
      <c r="AG18" s="197">
        <f t="shared" si="2"/>
        <v>8</v>
      </c>
      <c r="AH18" s="577"/>
      <c r="AI18" s="713"/>
      <c r="AJ18" s="714"/>
      <c r="AK18" s="577"/>
      <c r="AL18" s="578"/>
      <c r="AM18" s="203">
        <f t="shared" si="3"/>
        <v>2</v>
      </c>
      <c r="AN18" s="577"/>
      <c r="AO18" s="713"/>
      <c r="AP18" s="714"/>
      <c r="AQ18" s="577"/>
      <c r="AR18" s="578"/>
      <c r="AS18" s="203">
        <f t="shared" si="4"/>
        <v>2</v>
      </c>
      <c r="AT18" s="577"/>
      <c r="AU18" s="713"/>
      <c r="AV18" s="714"/>
      <c r="AW18" s="577"/>
      <c r="AX18" s="578"/>
      <c r="AY18" s="577"/>
      <c r="AZ18" s="578"/>
      <c r="BA18" s="542"/>
      <c r="BB18" s="542"/>
    </row>
    <row r="19" spans="1:54" s="126" customFormat="1" ht="7.5" customHeight="1">
      <c r="A19" s="172"/>
      <c r="B19" s="544"/>
      <c r="C19" s="2354"/>
      <c r="D19" s="2355"/>
      <c r="E19" s="2354"/>
      <c r="F19" s="2355"/>
      <c r="G19" s="2354"/>
      <c r="H19" s="2355"/>
      <c r="I19" s="793"/>
      <c r="J19" s="542"/>
      <c r="K19" s="545"/>
      <c r="L19" s="448"/>
      <c r="M19" s="575"/>
      <c r="N19" s="794"/>
      <c r="O19" s="575"/>
      <c r="P19" s="2953">
        <f t="shared" si="5"/>
        <v>23550</v>
      </c>
      <c r="Q19" s="2971"/>
      <c r="R19" s="2971"/>
      <c r="S19" s="2971"/>
      <c r="T19" s="2954"/>
      <c r="U19" s="438">
        <f>(13.12+12.48)/2</f>
        <v>12.8</v>
      </c>
      <c r="V19" s="578"/>
      <c r="W19" s="812">
        <v>3</v>
      </c>
      <c r="X19" s="577"/>
      <c r="Y19" s="802">
        <f t="shared" si="0"/>
        <v>15</v>
      </c>
      <c r="Z19" s="262"/>
      <c r="AA19" s="203">
        <f t="shared" si="1"/>
        <v>45</v>
      </c>
      <c r="AB19" s="577"/>
      <c r="AC19" s="713"/>
      <c r="AD19" s="714"/>
      <c r="AE19" s="577"/>
      <c r="AF19" s="578"/>
      <c r="AG19" s="197">
        <f t="shared" si="2"/>
        <v>24</v>
      </c>
      <c r="AH19" s="577"/>
      <c r="AI19" s="713"/>
      <c r="AJ19" s="714"/>
      <c r="AK19" s="577"/>
      <c r="AL19" s="578"/>
      <c r="AM19" s="203">
        <f t="shared" si="3"/>
        <v>6</v>
      </c>
      <c r="AN19" s="577"/>
      <c r="AO19" s="713"/>
      <c r="AP19" s="714"/>
      <c r="AQ19" s="577"/>
      <c r="AR19" s="578"/>
      <c r="AS19" s="203">
        <f t="shared" si="4"/>
        <v>6</v>
      </c>
      <c r="AT19" s="577"/>
      <c r="AU19" s="713"/>
      <c r="AV19" s="714"/>
      <c r="AW19" s="577"/>
      <c r="AX19" s="578"/>
      <c r="AY19" s="577"/>
      <c r="AZ19" s="578"/>
      <c r="BA19" s="542"/>
      <c r="BB19" s="542"/>
    </row>
    <row r="20" spans="1:54" s="126" customFormat="1" ht="7.5" customHeight="1">
      <c r="A20" s="172"/>
      <c r="B20" s="544"/>
      <c r="C20" s="2354"/>
      <c r="D20" s="2355"/>
      <c r="E20" s="2354"/>
      <c r="F20" s="2355"/>
      <c r="G20" s="2354"/>
      <c r="H20" s="2355"/>
      <c r="I20" s="793"/>
      <c r="J20" s="542"/>
      <c r="K20" s="545"/>
      <c r="L20" s="448"/>
      <c r="M20" s="575"/>
      <c r="N20" s="794"/>
      <c r="O20" s="575"/>
      <c r="P20" s="2953">
        <f t="shared" si="5"/>
        <v>23625</v>
      </c>
      <c r="Q20" s="2971"/>
      <c r="R20" s="2971"/>
      <c r="S20" s="2971"/>
      <c r="T20" s="2954"/>
      <c r="U20" s="438">
        <f>(12.48-11.61)/4*3+11.61</f>
        <v>12.262499999999999</v>
      </c>
      <c r="V20" s="578"/>
      <c r="W20" s="812">
        <v>1</v>
      </c>
      <c r="X20" s="577"/>
      <c r="Y20" s="802">
        <f t="shared" si="0"/>
        <v>15</v>
      </c>
      <c r="Z20" s="262"/>
      <c r="AA20" s="203">
        <f t="shared" si="1"/>
        <v>15</v>
      </c>
      <c r="AB20" s="577"/>
      <c r="AC20" s="713"/>
      <c r="AD20" s="714"/>
      <c r="AE20" s="577"/>
      <c r="AF20" s="578"/>
      <c r="AG20" s="197">
        <f t="shared" si="2"/>
        <v>8</v>
      </c>
      <c r="AH20" s="577"/>
      <c r="AI20" s="713"/>
      <c r="AJ20" s="714"/>
      <c r="AK20" s="577"/>
      <c r="AL20" s="578"/>
      <c r="AM20" s="203">
        <f t="shared" si="3"/>
        <v>2</v>
      </c>
      <c r="AN20" s="577"/>
      <c r="AO20" s="713"/>
      <c r="AP20" s="714"/>
      <c r="AQ20" s="577"/>
      <c r="AR20" s="578"/>
      <c r="AS20" s="203">
        <f t="shared" si="4"/>
        <v>2</v>
      </c>
      <c r="AT20" s="577"/>
      <c r="AU20" s="713"/>
      <c r="AV20" s="714"/>
      <c r="AW20" s="577"/>
      <c r="AX20" s="578"/>
      <c r="AY20" s="577"/>
      <c r="AZ20" s="578"/>
      <c r="BA20" s="542"/>
      <c r="BB20" s="542"/>
    </row>
    <row r="21" spans="1:54" s="126" customFormat="1" ht="7.5" customHeight="1">
      <c r="A21" s="172"/>
      <c r="B21" s="544"/>
      <c r="C21" s="2354"/>
      <c r="D21" s="2355"/>
      <c r="E21" s="2354"/>
      <c r="F21" s="2355"/>
      <c r="G21" s="2354"/>
      <c r="H21" s="2355"/>
      <c r="I21" s="793"/>
      <c r="J21" s="542"/>
      <c r="K21" s="545"/>
      <c r="L21" s="448"/>
      <c r="M21" s="575"/>
      <c r="N21" s="794"/>
      <c r="O21" s="575"/>
      <c r="P21" s="2953">
        <f t="shared" si="5"/>
        <v>23700</v>
      </c>
      <c r="Q21" s="2971"/>
      <c r="R21" s="2971"/>
      <c r="S21" s="2971"/>
      <c r="T21" s="2954"/>
      <c r="U21" s="438">
        <v>11.61</v>
      </c>
      <c r="V21" s="578"/>
      <c r="W21" s="812">
        <v>3</v>
      </c>
      <c r="X21" s="577"/>
      <c r="Y21" s="802">
        <f t="shared" si="0"/>
        <v>15</v>
      </c>
      <c r="Z21" s="262"/>
      <c r="AA21" s="203">
        <f t="shared" si="1"/>
        <v>45</v>
      </c>
      <c r="AB21" s="577"/>
      <c r="AC21" s="713"/>
      <c r="AD21" s="714"/>
      <c r="AE21" s="577"/>
      <c r="AF21" s="578"/>
      <c r="AG21" s="197">
        <f t="shared" si="2"/>
        <v>24</v>
      </c>
      <c r="AH21" s="577"/>
      <c r="AI21" s="713"/>
      <c r="AJ21" s="714"/>
      <c r="AK21" s="577"/>
      <c r="AL21" s="578"/>
      <c r="AM21" s="203">
        <f t="shared" si="3"/>
        <v>6</v>
      </c>
      <c r="AN21" s="577"/>
      <c r="AO21" s="713"/>
      <c r="AP21" s="714"/>
      <c r="AQ21" s="577"/>
      <c r="AR21" s="578"/>
      <c r="AS21" s="203">
        <f t="shared" si="4"/>
        <v>6</v>
      </c>
      <c r="AT21" s="577"/>
      <c r="AU21" s="713"/>
      <c r="AV21" s="714"/>
      <c r="AW21" s="577"/>
      <c r="AX21" s="578"/>
      <c r="AY21" s="577"/>
      <c r="AZ21" s="578"/>
      <c r="BA21" s="542"/>
      <c r="BB21" s="542"/>
    </row>
    <row r="22" spans="1:54" s="126" customFormat="1" ht="7.5" customHeight="1">
      <c r="A22" s="172"/>
      <c r="B22" s="544"/>
      <c r="C22" s="2354"/>
      <c r="D22" s="2355"/>
      <c r="E22" s="2354"/>
      <c r="F22" s="2355"/>
      <c r="G22" s="2354"/>
      <c r="H22" s="2355"/>
      <c r="I22" s="427"/>
      <c r="J22" s="544"/>
      <c r="K22" s="544"/>
      <c r="L22" s="544"/>
      <c r="M22" s="575"/>
      <c r="N22" s="427"/>
      <c r="O22" s="575"/>
      <c r="P22" s="2953">
        <f t="shared" si="5"/>
        <v>23775</v>
      </c>
      <c r="Q22" s="2971"/>
      <c r="R22" s="2971"/>
      <c r="S22" s="2971"/>
      <c r="T22" s="2954"/>
      <c r="U22" s="438">
        <f>(12.25-11.61)/4*3+11.61</f>
        <v>12.09</v>
      </c>
      <c r="V22" s="437"/>
      <c r="W22" s="812">
        <v>1</v>
      </c>
      <c r="X22" s="705"/>
      <c r="Y22" s="802">
        <f t="shared" si="0"/>
        <v>15</v>
      </c>
      <c r="Z22" s="444"/>
      <c r="AA22" s="203">
        <f t="shared" si="1"/>
        <v>15</v>
      </c>
      <c r="AB22" s="705"/>
      <c r="AC22" s="706"/>
      <c r="AD22" s="707"/>
      <c r="AE22" s="705"/>
      <c r="AF22" s="437"/>
      <c r="AG22" s="197">
        <f t="shared" si="2"/>
        <v>8</v>
      </c>
      <c r="AH22" s="705"/>
      <c r="AI22" s="706"/>
      <c r="AJ22" s="707"/>
      <c r="AK22" s="705"/>
      <c r="AL22" s="437"/>
      <c r="AM22" s="203">
        <f t="shared" si="3"/>
        <v>2</v>
      </c>
      <c r="AN22" s="705"/>
      <c r="AO22" s="706"/>
      <c r="AP22" s="707"/>
      <c r="AQ22" s="705"/>
      <c r="AR22" s="437"/>
      <c r="AS22" s="203">
        <f t="shared" si="4"/>
        <v>2</v>
      </c>
      <c r="AT22" s="705"/>
      <c r="AU22" s="706"/>
      <c r="AV22" s="707"/>
      <c r="AW22" s="705"/>
      <c r="AX22" s="437"/>
      <c r="AY22" s="705"/>
      <c r="AZ22" s="437"/>
      <c r="BA22" s="542"/>
      <c r="BB22" s="542"/>
    </row>
    <row r="23" spans="1:54" s="126" customFormat="1" ht="7.5" customHeight="1">
      <c r="A23" s="172"/>
      <c r="B23" s="544"/>
      <c r="C23" s="2354"/>
      <c r="D23" s="2355"/>
      <c r="E23" s="2354"/>
      <c r="F23" s="2355"/>
      <c r="G23" s="2354"/>
      <c r="H23" s="2355"/>
      <c r="I23" s="427"/>
      <c r="J23" s="544"/>
      <c r="K23" s="544"/>
      <c r="L23" s="544"/>
      <c r="M23" s="575"/>
      <c r="N23" s="428"/>
      <c r="O23" s="581"/>
      <c r="P23" s="2955">
        <f t="shared" si="5"/>
        <v>23850</v>
      </c>
      <c r="Q23" s="2978"/>
      <c r="R23" s="2978"/>
      <c r="S23" s="2978"/>
      <c r="T23" s="2956"/>
      <c r="U23" s="452">
        <f>(12.25+11.02)/2</f>
        <v>11.635</v>
      </c>
      <c r="V23" s="584"/>
      <c r="W23" s="746"/>
      <c r="X23" s="583"/>
      <c r="Y23" s="803"/>
      <c r="Z23" s="446"/>
      <c r="AA23" s="201"/>
      <c r="AB23" s="455"/>
      <c r="AC23" s="708"/>
      <c r="AD23" s="709"/>
      <c r="AE23" s="455"/>
      <c r="AF23" s="450"/>
      <c r="AG23" s="745"/>
      <c r="AH23" s="455"/>
      <c r="AI23" s="708"/>
      <c r="AJ23" s="709"/>
      <c r="AK23" s="455"/>
      <c r="AL23" s="450"/>
      <c r="AM23" s="201"/>
      <c r="AN23" s="455"/>
      <c r="AO23" s="708"/>
      <c r="AP23" s="709"/>
      <c r="AQ23" s="455"/>
      <c r="AR23" s="450"/>
      <c r="AS23" s="201"/>
      <c r="AT23" s="455"/>
      <c r="AU23" s="708"/>
      <c r="AV23" s="709"/>
      <c r="AW23" s="455"/>
      <c r="AX23" s="450"/>
      <c r="AY23" s="455"/>
      <c r="AZ23" s="450"/>
      <c r="BA23" s="542"/>
      <c r="BB23" s="542"/>
    </row>
    <row r="24" spans="1:54" s="126" customFormat="1" ht="7.5" customHeight="1">
      <c r="A24" s="172"/>
      <c r="B24" s="544"/>
      <c r="C24" s="2354"/>
      <c r="D24" s="2355"/>
      <c r="E24" s="2354"/>
      <c r="F24" s="2355"/>
      <c r="G24" s="2352" t="s">
        <v>929</v>
      </c>
      <c r="H24" s="2477"/>
      <c r="I24" s="429">
        <v>26025</v>
      </c>
      <c r="J24" s="586"/>
      <c r="K24" s="565" t="s">
        <v>927</v>
      </c>
      <c r="L24" s="430">
        <f>P27</f>
        <v>26250</v>
      </c>
      <c r="M24" s="587"/>
      <c r="N24" s="794">
        <f>L24-I24</f>
        <v>225</v>
      </c>
      <c r="O24" s="575"/>
      <c r="P24" s="2974">
        <f>I24</f>
        <v>26025</v>
      </c>
      <c r="Q24" s="2975"/>
      <c r="R24" s="2975"/>
      <c r="S24" s="2975"/>
      <c r="T24" s="2976"/>
      <c r="U24" s="800">
        <f>(12.79-6.42)/4*1+6.42</f>
        <v>8.0124999999999993</v>
      </c>
      <c r="V24" s="578"/>
      <c r="W24" s="712"/>
      <c r="X24" s="712"/>
      <c r="Y24" s="203"/>
      <c r="Z24" s="303"/>
      <c r="AA24" s="196"/>
      <c r="AB24" s="593"/>
      <c r="AC24" s="703"/>
      <c r="AD24" s="704"/>
      <c r="AE24" s="593"/>
      <c r="AF24" s="594"/>
      <c r="AG24" s="196"/>
      <c r="AH24" s="593"/>
      <c r="AI24" s="703"/>
      <c r="AJ24" s="704"/>
      <c r="AK24" s="703"/>
      <c r="AL24" s="594"/>
      <c r="AM24" s="196"/>
      <c r="AN24" s="593"/>
      <c r="AO24" s="703"/>
      <c r="AP24" s="704"/>
      <c r="AQ24" s="703"/>
      <c r="AR24" s="594"/>
      <c r="AS24" s="196"/>
      <c r="AT24" s="593"/>
      <c r="AU24" s="703"/>
      <c r="AV24" s="704"/>
      <c r="AW24" s="703"/>
      <c r="AX24" s="594"/>
      <c r="AY24" s="593"/>
      <c r="AZ24" s="594"/>
      <c r="BA24" s="542"/>
      <c r="BB24" s="542"/>
    </row>
    <row r="25" spans="1:54" s="126" customFormat="1" ht="7.5" customHeight="1">
      <c r="A25" s="172"/>
      <c r="B25" s="544"/>
      <c r="C25" s="2354"/>
      <c r="D25" s="2448"/>
      <c r="E25" s="2354"/>
      <c r="F25" s="2355"/>
      <c r="G25" s="2354"/>
      <c r="H25" s="2448"/>
      <c r="I25" s="427"/>
      <c r="J25" s="544"/>
      <c r="K25" s="544"/>
      <c r="L25" s="544"/>
      <c r="M25" s="575"/>
      <c r="N25" s="427"/>
      <c r="O25" s="575"/>
      <c r="P25" s="2953">
        <f>P24+$G$4</f>
        <v>26100</v>
      </c>
      <c r="Q25" s="2971"/>
      <c r="R25" s="2971"/>
      <c r="S25" s="2971"/>
      <c r="T25" s="2954"/>
      <c r="U25" s="438">
        <v>12.79</v>
      </c>
      <c r="V25" s="437"/>
      <c r="W25" s="812">
        <v>3</v>
      </c>
      <c r="X25" s="577"/>
      <c r="Y25" s="802">
        <f>$G$5</f>
        <v>15</v>
      </c>
      <c r="Z25" s="262"/>
      <c r="AA25" s="197">
        <f>W25*Y25</f>
        <v>45</v>
      </c>
      <c r="AB25" s="577"/>
      <c r="AC25" s="713"/>
      <c r="AD25" s="714"/>
      <c r="AE25" s="577"/>
      <c r="AF25" s="578"/>
      <c r="AG25" s="197">
        <f>ROUND(Y25/$G$6,0)*W25</f>
        <v>24</v>
      </c>
      <c r="AH25" s="577"/>
      <c r="AI25" s="713"/>
      <c r="AJ25" s="714"/>
      <c r="AK25" s="713"/>
      <c r="AL25" s="578"/>
      <c r="AM25" s="203">
        <f>ROUND(AG25/W25*$G$7,0)*W25</f>
        <v>6</v>
      </c>
      <c r="AN25" s="577"/>
      <c r="AO25" s="713"/>
      <c r="AP25" s="714"/>
      <c r="AQ25" s="713"/>
      <c r="AR25" s="578"/>
      <c r="AS25" s="203">
        <f>ROUND(AG25/W25*$G$8,0)*W25</f>
        <v>6</v>
      </c>
      <c r="AT25" s="577"/>
      <c r="AU25" s="713"/>
      <c r="AV25" s="714"/>
      <c r="AW25" s="713"/>
      <c r="AX25" s="578"/>
      <c r="AY25" s="577"/>
      <c r="AZ25" s="578"/>
      <c r="BA25" s="542"/>
      <c r="BB25" s="542"/>
    </row>
    <row r="26" spans="1:54" s="126" customFormat="1" ht="7.5" customHeight="1">
      <c r="A26" s="172"/>
      <c r="B26" s="544"/>
      <c r="C26" s="2354"/>
      <c r="D26" s="2448"/>
      <c r="E26" s="2354"/>
      <c r="F26" s="2355"/>
      <c r="G26" s="2354"/>
      <c r="H26" s="2448"/>
      <c r="I26" s="427"/>
      <c r="J26" s="544"/>
      <c r="K26" s="544"/>
      <c r="L26" s="544"/>
      <c r="M26" s="575"/>
      <c r="N26" s="427"/>
      <c r="O26" s="575"/>
      <c r="P26" s="2953">
        <f>P25+$G$4</f>
        <v>26175</v>
      </c>
      <c r="Q26" s="2971"/>
      <c r="R26" s="2971"/>
      <c r="S26" s="2971"/>
      <c r="T26" s="2954"/>
      <c r="U26" s="438">
        <f>(12.79-11.94)/4*1+11.94</f>
        <v>12.1525</v>
      </c>
      <c r="V26" s="437"/>
      <c r="W26" s="812">
        <v>1</v>
      </c>
      <c r="X26" s="577"/>
      <c r="Y26" s="802">
        <f>$G$5</f>
        <v>15</v>
      </c>
      <c r="Z26" s="262"/>
      <c r="AA26" s="197">
        <f>W26*Y26</f>
        <v>15</v>
      </c>
      <c r="AB26" s="705"/>
      <c r="AC26" s="706"/>
      <c r="AD26" s="707"/>
      <c r="AE26" s="705"/>
      <c r="AF26" s="437"/>
      <c r="AG26" s="197">
        <f>ROUND(Y26/$G$6,0)*W26</f>
        <v>8</v>
      </c>
      <c r="AH26" s="577"/>
      <c r="AI26" s="706"/>
      <c r="AJ26" s="707"/>
      <c r="AK26" s="706"/>
      <c r="AL26" s="437"/>
      <c r="AM26" s="203">
        <f>ROUND(AG26/W26*$G$7,0)*W26</f>
        <v>2</v>
      </c>
      <c r="AN26" s="705"/>
      <c r="AO26" s="706"/>
      <c r="AP26" s="707"/>
      <c r="AQ26" s="706"/>
      <c r="AR26" s="437"/>
      <c r="AS26" s="203">
        <f>ROUND(AG26/W26*$G$8,0)*W26</f>
        <v>2</v>
      </c>
      <c r="AT26" s="705"/>
      <c r="AU26" s="706"/>
      <c r="AV26" s="707"/>
      <c r="AW26" s="706"/>
      <c r="AX26" s="437"/>
      <c r="AY26" s="705"/>
      <c r="AZ26" s="437"/>
      <c r="BA26" s="542"/>
      <c r="BB26" s="542"/>
    </row>
    <row r="27" spans="1:54" s="126" customFormat="1" ht="7.5" customHeight="1">
      <c r="A27" s="172"/>
      <c r="B27" s="544"/>
      <c r="C27" s="2354"/>
      <c r="D27" s="2448"/>
      <c r="E27" s="2354"/>
      <c r="F27" s="2355"/>
      <c r="G27" s="2354"/>
      <c r="H27" s="2448"/>
      <c r="I27" s="428"/>
      <c r="J27" s="580"/>
      <c r="K27" s="580"/>
      <c r="L27" s="580"/>
      <c r="M27" s="581"/>
      <c r="N27" s="428"/>
      <c r="O27" s="581"/>
      <c r="P27" s="2953">
        <f>P26+$G$4</f>
        <v>26250</v>
      </c>
      <c r="Q27" s="2971"/>
      <c r="R27" s="2971"/>
      <c r="S27" s="2971"/>
      <c r="T27" s="2954"/>
      <c r="U27" s="452">
        <f>(11.94+6.19)/2</f>
        <v>9.0649999999999995</v>
      </c>
      <c r="V27" s="584"/>
      <c r="W27" s="804"/>
      <c r="X27" s="804"/>
      <c r="Y27" s="745"/>
      <c r="Z27" s="744"/>
      <c r="AA27" s="745"/>
      <c r="AB27" s="583"/>
      <c r="AC27" s="766"/>
      <c r="AD27" s="767"/>
      <c r="AE27" s="583"/>
      <c r="AF27" s="584"/>
      <c r="AG27" s="745"/>
      <c r="AH27" s="583"/>
      <c r="AI27" s="766"/>
      <c r="AJ27" s="767"/>
      <c r="AK27" s="766"/>
      <c r="AL27" s="584"/>
      <c r="AM27" s="745"/>
      <c r="AN27" s="583"/>
      <c r="AO27" s="766"/>
      <c r="AP27" s="767"/>
      <c r="AQ27" s="766"/>
      <c r="AR27" s="584"/>
      <c r="AS27" s="745"/>
      <c r="AT27" s="583"/>
      <c r="AU27" s="766"/>
      <c r="AV27" s="767"/>
      <c r="AW27" s="766"/>
      <c r="AX27" s="584"/>
      <c r="AY27" s="583"/>
      <c r="AZ27" s="584"/>
      <c r="BA27" s="542"/>
      <c r="BB27" s="542"/>
    </row>
    <row r="28" spans="1:54" s="126" customFormat="1" ht="7.5" customHeight="1">
      <c r="A28" s="172"/>
      <c r="B28" s="544"/>
      <c r="C28" s="2430"/>
      <c r="D28" s="2484"/>
      <c r="E28" s="2430"/>
      <c r="F28" s="2431"/>
      <c r="G28" s="2555" t="s">
        <v>930</v>
      </c>
      <c r="H28" s="2556"/>
      <c r="I28" s="2556"/>
      <c r="J28" s="2556"/>
      <c r="K28" s="2556"/>
      <c r="L28" s="2556"/>
      <c r="M28" s="2557"/>
      <c r="N28" s="206">
        <f>SUM(N15:N26)</f>
        <v>775</v>
      </c>
      <c r="O28" s="208"/>
      <c r="P28" s="2957"/>
      <c r="Q28" s="2957"/>
      <c r="R28" s="2957"/>
      <c r="S28" s="2957"/>
      <c r="T28" s="2957"/>
      <c r="U28" s="717"/>
      <c r="V28" s="718"/>
      <c r="W28" s="805">
        <f>SUM(W24:W26)</f>
        <v>4</v>
      </c>
      <c r="X28" s="719"/>
      <c r="Y28" s="206"/>
      <c r="Z28" s="718"/>
      <c r="AA28" s="206">
        <f>SUM(AA15:AA27)</f>
        <v>285</v>
      </c>
      <c r="AB28" s="720"/>
      <c r="AC28" s="721">
        <f>'3.1Cost by Sub-contractors'!L61</f>
        <v>51.08</v>
      </c>
      <c r="AD28" s="722"/>
      <c r="AE28" s="723">
        <f>AA28*AC28</f>
        <v>14557.8</v>
      </c>
      <c r="AF28" s="208"/>
      <c r="AG28" s="206">
        <f>SUM(AG15:AG27)</f>
        <v>152</v>
      </c>
      <c r="AH28" s="720"/>
      <c r="AI28" s="2932" t="str">
        <f>'3.1Cost by Sub-contractors'!$L$59</f>
        <v>-</v>
      </c>
      <c r="AJ28" s="2933"/>
      <c r="AK28" s="2932" t="str">
        <f>'3.1Cost by Sub-contractors'!$L$59</f>
        <v>-</v>
      </c>
      <c r="AL28" s="2934"/>
      <c r="AM28" s="206">
        <f>SUM(AM15:AM27)</f>
        <v>38</v>
      </c>
      <c r="AN28" s="720"/>
      <c r="AO28" s="721">
        <f>'3.1Cost by Sub-contractors'!L63</f>
        <v>44.07</v>
      </c>
      <c r="AP28" s="722"/>
      <c r="AQ28" s="723">
        <f>AM28*AO28</f>
        <v>1674.66</v>
      </c>
      <c r="AR28" s="208"/>
      <c r="AS28" s="206">
        <f>SUM(AS15:AS27)</f>
        <v>38</v>
      </c>
      <c r="AT28" s="720"/>
      <c r="AU28" s="721">
        <f>'3.1Cost by Sub-contractors'!L64</f>
        <v>27.87</v>
      </c>
      <c r="AV28" s="722"/>
      <c r="AW28" s="723">
        <f>AS28*AU28</f>
        <v>1059.06</v>
      </c>
      <c r="AX28" s="208"/>
      <c r="AY28" s="720"/>
      <c r="AZ28" s="701"/>
      <c r="BA28" s="542"/>
      <c r="BB28" s="542"/>
    </row>
    <row r="29" spans="1:54" s="126" customFormat="1" ht="7.5" customHeight="1">
      <c r="A29" s="172"/>
      <c r="B29" s="544"/>
      <c r="C29" s="2352" t="str">
        <f>'4.1Plan'!C124</f>
        <v>PKG05</v>
      </c>
      <c r="D29" s="2477"/>
      <c r="E29" s="2417" t="str">
        <f>'4.1Plan'!D124</f>
        <v>ML05-1</v>
      </c>
      <c r="F29" s="2418"/>
      <c r="G29" s="2352" t="s">
        <v>931</v>
      </c>
      <c r="H29" s="2353"/>
      <c r="I29" s="431">
        <v>34200</v>
      </c>
      <c r="J29" s="586"/>
      <c r="K29" s="565" t="s">
        <v>927</v>
      </c>
      <c r="L29" s="432">
        <f>P31</f>
        <v>34350</v>
      </c>
      <c r="M29" s="587"/>
      <c r="N29" s="258">
        <f>L29-I29</f>
        <v>150</v>
      </c>
      <c r="O29" s="587"/>
      <c r="P29" s="2948">
        <f>I29</f>
        <v>34200</v>
      </c>
      <c r="Q29" s="2977"/>
      <c r="R29" s="2977"/>
      <c r="S29" s="2977"/>
      <c r="T29" s="2949"/>
      <c r="U29" s="434">
        <v>12.55</v>
      </c>
      <c r="V29" s="435"/>
      <c r="W29" s="812">
        <v>1</v>
      </c>
      <c r="X29" s="577"/>
      <c r="Y29" s="802">
        <f>$G$5</f>
        <v>15</v>
      </c>
      <c r="Z29" s="262"/>
      <c r="AA29" s="196">
        <f>W29*Y29</f>
        <v>15</v>
      </c>
      <c r="AB29" s="593"/>
      <c r="AC29" s="703"/>
      <c r="AD29" s="704"/>
      <c r="AE29" s="593"/>
      <c r="AF29" s="594"/>
      <c r="AG29" s="197">
        <f>ROUND(Y29/$G$6,0)*W29</f>
        <v>8</v>
      </c>
      <c r="AH29" s="577"/>
      <c r="AI29" s="703"/>
      <c r="AJ29" s="704"/>
      <c r="AK29" s="703"/>
      <c r="AL29" s="594"/>
      <c r="AM29" s="203">
        <f>ROUND(AG29/W29*$G$7,0)*W29</f>
        <v>2</v>
      </c>
      <c r="AN29" s="593"/>
      <c r="AO29" s="703"/>
      <c r="AP29" s="704"/>
      <c r="AQ29" s="593"/>
      <c r="AR29" s="594"/>
      <c r="AS29" s="203">
        <f>ROUND(AG29/W29*$G$8,0)*W29</f>
        <v>2</v>
      </c>
      <c r="AT29" s="593"/>
      <c r="AU29" s="703"/>
      <c r="AV29" s="704"/>
      <c r="AW29" s="593"/>
      <c r="AX29" s="594"/>
      <c r="AY29" s="593"/>
      <c r="AZ29" s="594"/>
      <c r="BA29" s="542"/>
      <c r="BB29" s="542"/>
    </row>
    <row r="30" spans="1:54" s="126" customFormat="1" ht="7.5" customHeight="1">
      <c r="A30" s="172"/>
      <c r="B30" s="544"/>
      <c r="C30" s="2354"/>
      <c r="D30" s="2448"/>
      <c r="E30" s="2354"/>
      <c r="F30" s="2355"/>
      <c r="G30" s="2354"/>
      <c r="H30" s="2355"/>
      <c r="I30" s="427"/>
      <c r="J30" s="544"/>
      <c r="K30" s="544"/>
      <c r="L30" s="544"/>
      <c r="M30" s="575"/>
      <c r="N30" s="427"/>
      <c r="O30" s="575"/>
      <c r="P30" s="2953">
        <f>P29+$G$4</f>
        <v>34275</v>
      </c>
      <c r="Q30" s="2971"/>
      <c r="R30" s="2971"/>
      <c r="S30" s="2971"/>
      <c r="T30" s="2954"/>
      <c r="U30" s="438">
        <f>(18.85-12.55)/4*3+U29</f>
        <v>17.275000000000002</v>
      </c>
      <c r="V30" s="439"/>
      <c r="W30" s="812">
        <v>3</v>
      </c>
      <c r="X30" s="577"/>
      <c r="Y30" s="802">
        <f>$G$5</f>
        <v>15</v>
      </c>
      <c r="Z30" s="262"/>
      <c r="AA30" s="197">
        <f>W30*Y30</f>
        <v>45</v>
      </c>
      <c r="AB30" s="577"/>
      <c r="AC30" s="713"/>
      <c r="AD30" s="714"/>
      <c r="AE30" s="577"/>
      <c r="AF30" s="578"/>
      <c r="AG30" s="197">
        <f>ROUND(Y30/$G$6,0)*W30</f>
        <v>24</v>
      </c>
      <c r="AH30" s="577"/>
      <c r="AI30" s="713"/>
      <c r="AJ30" s="714"/>
      <c r="AK30" s="713"/>
      <c r="AL30" s="578"/>
      <c r="AM30" s="203">
        <f>ROUND(AG30/W30*$G$7,0)*W30</f>
        <v>6</v>
      </c>
      <c r="AN30" s="577"/>
      <c r="AO30" s="713"/>
      <c r="AP30" s="714"/>
      <c r="AQ30" s="577"/>
      <c r="AR30" s="578"/>
      <c r="AS30" s="203">
        <f>ROUND(AG30/W30*$G$8,0)*W30</f>
        <v>6</v>
      </c>
      <c r="AT30" s="577"/>
      <c r="AU30" s="713"/>
      <c r="AV30" s="714"/>
      <c r="AW30" s="577"/>
      <c r="AX30" s="578"/>
      <c r="AY30" s="577"/>
      <c r="AZ30" s="578"/>
      <c r="BA30" s="542"/>
      <c r="BB30" s="542"/>
    </row>
    <row r="31" spans="1:54" s="126" customFormat="1" ht="7.5" customHeight="1">
      <c r="A31" s="172"/>
      <c r="B31" s="544"/>
      <c r="C31" s="2354"/>
      <c r="D31" s="2448"/>
      <c r="E31" s="2354"/>
      <c r="F31" s="2355"/>
      <c r="G31" s="2354"/>
      <c r="H31" s="2355"/>
      <c r="I31" s="427"/>
      <c r="J31" s="544"/>
      <c r="K31" s="544"/>
      <c r="L31" s="544"/>
      <c r="M31" s="575"/>
      <c r="N31" s="427"/>
      <c r="O31" s="575"/>
      <c r="P31" s="2953">
        <f>P30+$G$4</f>
        <v>34350</v>
      </c>
      <c r="Q31" s="2971"/>
      <c r="R31" s="2971"/>
      <c r="S31" s="2971"/>
      <c r="T31" s="2954"/>
      <c r="U31" s="438">
        <f>(18.85+3.61)/2</f>
        <v>11.23</v>
      </c>
      <c r="V31" s="439"/>
      <c r="W31" s="213"/>
      <c r="X31" s="440"/>
      <c r="Y31" s="203"/>
      <c r="Z31" s="262"/>
      <c r="AA31" s="197"/>
      <c r="AB31" s="577"/>
      <c r="AC31" s="713"/>
      <c r="AD31" s="714"/>
      <c r="AE31" s="577"/>
      <c r="AF31" s="578"/>
      <c r="AG31" s="197"/>
      <c r="AH31" s="577"/>
      <c r="AI31" s="713"/>
      <c r="AJ31" s="714"/>
      <c r="AK31" s="713"/>
      <c r="AL31" s="578"/>
      <c r="AM31" s="197"/>
      <c r="AN31" s="577"/>
      <c r="AO31" s="713"/>
      <c r="AP31" s="714"/>
      <c r="AQ31" s="577"/>
      <c r="AR31" s="578"/>
      <c r="AS31" s="197"/>
      <c r="AT31" s="577"/>
      <c r="AU31" s="713"/>
      <c r="AV31" s="714"/>
      <c r="AW31" s="577"/>
      <c r="AX31" s="578"/>
      <c r="AY31" s="577"/>
      <c r="AZ31" s="578"/>
      <c r="BA31" s="542"/>
      <c r="BB31" s="542"/>
    </row>
    <row r="32" spans="1:54" s="126" customFormat="1" ht="7.5" customHeight="1">
      <c r="A32" s="172"/>
      <c r="B32" s="544"/>
      <c r="C32" s="2354"/>
      <c r="D32" s="2448"/>
      <c r="E32" s="2798"/>
      <c r="F32" s="2799"/>
      <c r="G32" s="2555" t="s">
        <v>930</v>
      </c>
      <c r="H32" s="2556"/>
      <c r="I32" s="2556"/>
      <c r="J32" s="2556"/>
      <c r="K32" s="2556"/>
      <c r="L32" s="2556"/>
      <c r="M32" s="2557"/>
      <c r="N32" s="206">
        <f>SUM(N29:N31)</f>
        <v>150</v>
      </c>
      <c r="O32" s="208"/>
      <c r="P32" s="2957"/>
      <c r="Q32" s="2957"/>
      <c r="R32" s="2957"/>
      <c r="S32" s="2957"/>
      <c r="T32" s="2957"/>
      <c r="U32" s="724"/>
      <c r="V32" s="725"/>
      <c r="W32" s="805">
        <f>SUM(W29:W31)</f>
        <v>4</v>
      </c>
      <c r="X32" s="447"/>
      <c r="Y32" s="206"/>
      <c r="Z32" s="718"/>
      <c r="AA32" s="206">
        <f>SUM(AA29:AA31)</f>
        <v>60</v>
      </c>
      <c r="AB32" s="720"/>
      <c r="AC32" s="721">
        <f>'3.1Cost by Sub-contractors'!L61</f>
        <v>51.08</v>
      </c>
      <c r="AD32" s="722"/>
      <c r="AE32" s="723">
        <f>AA32*AC32</f>
        <v>3064.7999999999997</v>
      </c>
      <c r="AF32" s="208"/>
      <c r="AG32" s="206">
        <f>SUM(AG29:AG31)</f>
        <v>32</v>
      </c>
      <c r="AH32" s="720"/>
      <c r="AI32" s="2932" t="str">
        <f>'3.1Cost by Sub-contractors'!$L$59</f>
        <v>-</v>
      </c>
      <c r="AJ32" s="2933"/>
      <c r="AK32" s="2932" t="str">
        <f>'3.1Cost by Sub-contractors'!$L$59</f>
        <v>-</v>
      </c>
      <c r="AL32" s="2934"/>
      <c r="AM32" s="206">
        <f>SUM(AM29:AM31)</f>
        <v>8</v>
      </c>
      <c r="AN32" s="720"/>
      <c r="AO32" s="721">
        <f>'3.1Cost by Sub-contractors'!L63</f>
        <v>44.07</v>
      </c>
      <c r="AP32" s="722"/>
      <c r="AQ32" s="723">
        <f>AM32*AO32</f>
        <v>352.56</v>
      </c>
      <c r="AR32" s="208"/>
      <c r="AS32" s="206">
        <f>SUM(AS29:AS31)</f>
        <v>8</v>
      </c>
      <c r="AT32" s="720"/>
      <c r="AU32" s="721">
        <f>'3.1Cost by Sub-contractors'!L64</f>
        <v>27.87</v>
      </c>
      <c r="AV32" s="722"/>
      <c r="AW32" s="723">
        <f>AS32*AU32</f>
        <v>222.96</v>
      </c>
      <c r="AX32" s="208"/>
      <c r="AY32" s="720"/>
      <c r="AZ32" s="701"/>
      <c r="BA32" s="542"/>
      <c r="BB32" s="542"/>
    </row>
    <row r="33" spans="1:97" s="126" customFormat="1" ht="7.5" customHeight="1">
      <c r="A33" s="172"/>
      <c r="B33" s="261"/>
      <c r="C33" s="2354"/>
      <c r="D33" s="2448"/>
      <c r="E33" s="2417" t="str">
        <f>'4.1Plan'!D134</f>
        <v>ML05-2</v>
      </c>
      <c r="F33" s="2418"/>
      <c r="G33" s="2352" t="s">
        <v>932</v>
      </c>
      <c r="H33" s="2353"/>
      <c r="I33" s="425">
        <v>36025</v>
      </c>
      <c r="J33" s="606"/>
      <c r="K33" s="565" t="s">
        <v>184</v>
      </c>
      <c r="L33" s="425">
        <f>P36</f>
        <v>36250</v>
      </c>
      <c r="M33" s="607"/>
      <c r="N33" s="258">
        <f>L33-I33</f>
        <v>225</v>
      </c>
      <c r="O33" s="607"/>
      <c r="P33" s="2948">
        <f>I33</f>
        <v>36025</v>
      </c>
      <c r="Q33" s="2977"/>
      <c r="R33" s="2977"/>
      <c r="S33" s="2977"/>
      <c r="T33" s="2949"/>
      <c r="U33" s="434">
        <f>(13.36-11)/4*1+11</f>
        <v>11.59</v>
      </c>
      <c r="V33" s="303"/>
      <c r="W33" s="196"/>
      <c r="X33" s="726"/>
      <c r="Y33" s="196"/>
      <c r="Z33" s="303"/>
      <c r="AA33" s="196"/>
      <c r="AB33" s="727"/>
      <c r="AC33" s="728"/>
      <c r="AD33" s="729"/>
      <c r="AE33" s="460"/>
      <c r="AF33" s="730"/>
      <c r="AG33" s="196"/>
      <c r="AH33" s="727"/>
      <c r="AI33" s="731"/>
      <c r="AJ33" s="732"/>
      <c r="AK33" s="731"/>
      <c r="AL33" s="733"/>
      <c r="AM33" s="196"/>
      <c r="AN33" s="727"/>
      <c r="AO33" s="728"/>
      <c r="AP33" s="729"/>
      <c r="AQ33" s="460"/>
      <c r="AR33" s="730"/>
      <c r="AS33" s="196"/>
      <c r="AT33" s="727"/>
      <c r="AU33" s="728"/>
      <c r="AV33" s="729"/>
      <c r="AW33" s="460"/>
      <c r="AX33" s="730"/>
      <c r="AY33" s="727"/>
      <c r="AZ33" s="594"/>
      <c r="BA33" s="542"/>
      <c r="BB33" s="542"/>
    </row>
    <row r="34" spans="1:97" s="126" customFormat="1" ht="7.5" customHeight="1">
      <c r="A34" s="172"/>
      <c r="B34" s="261"/>
      <c r="C34" s="2354"/>
      <c r="D34" s="2448"/>
      <c r="E34" s="2403"/>
      <c r="F34" s="2404"/>
      <c r="G34" s="2354"/>
      <c r="H34" s="2355"/>
      <c r="I34" s="542"/>
      <c r="J34" s="542"/>
      <c r="K34" s="545"/>
      <c r="L34" s="542"/>
      <c r="M34" s="261"/>
      <c r="N34" s="449"/>
      <c r="O34" s="261"/>
      <c r="P34" s="2953">
        <f>P33+$G$4</f>
        <v>36100</v>
      </c>
      <c r="Q34" s="2971"/>
      <c r="R34" s="2971"/>
      <c r="S34" s="2971"/>
      <c r="T34" s="2954"/>
      <c r="U34" s="438">
        <v>13.36</v>
      </c>
      <c r="V34" s="444"/>
      <c r="W34" s="812">
        <v>3</v>
      </c>
      <c r="X34" s="577"/>
      <c r="Y34" s="802">
        <f>$G$5</f>
        <v>15</v>
      </c>
      <c r="Z34" s="262"/>
      <c r="AA34" s="197">
        <f>W34*Y34</f>
        <v>45</v>
      </c>
      <c r="AB34" s="736"/>
      <c r="AC34" s="737"/>
      <c r="AD34" s="738"/>
      <c r="AE34" s="454"/>
      <c r="AF34" s="739"/>
      <c r="AG34" s="197">
        <f>ROUND(Y34/$G$6,0)*W34</f>
        <v>24</v>
      </c>
      <c r="AH34" s="736"/>
      <c r="AI34" s="740"/>
      <c r="AJ34" s="741"/>
      <c r="AK34" s="740"/>
      <c r="AL34" s="742"/>
      <c r="AM34" s="203">
        <f>ROUND(AG34/W34*$G$7,0)*W34</f>
        <v>6</v>
      </c>
      <c r="AN34" s="736"/>
      <c r="AO34" s="737"/>
      <c r="AP34" s="738"/>
      <c r="AQ34" s="454"/>
      <c r="AR34" s="739"/>
      <c r="AS34" s="203">
        <f>ROUND(AG34/W34*$G$8,0)*W34</f>
        <v>6</v>
      </c>
      <c r="AT34" s="736"/>
      <c r="AU34" s="737"/>
      <c r="AV34" s="738"/>
      <c r="AW34" s="454"/>
      <c r="AX34" s="739"/>
      <c r="AY34" s="736"/>
      <c r="AZ34" s="437"/>
      <c r="BA34" s="542"/>
      <c r="BB34" s="542"/>
    </row>
    <row r="35" spans="1:97" s="126" customFormat="1" ht="7.5" customHeight="1">
      <c r="A35" s="172"/>
      <c r="B35" s="261"/>
      <c r="C35" s="2354"/>
      <c r="D35" s="2448"/>
      <c r="E35" s="2403"/>
      <c r="F35" s="2404"/>
      <c r="G35" s="2354"/>
      <c r="H35" s="2355"/>
      <c r="I35" s="542"/>
      <c r="J35" s="542"/>
      <c r="K35" s="545"/>
      <c r="L35" s="542"/>
      <c r="M35" s="261"/>
      <c r="N35" s="449"/>
      <c r="O35" s="261"/>
      <c r="P35" s="2953">
        <f>P34+$G$4</f>
        <v>36175</v>
      </c>
      <c r="Q35" s="2971"/>
      <c r="R35" s="2971"/>
      <c r="S35" s="2971"/>
      <c r="T35" s="2954"/>
      <c r="U35" s="438">
        <f>(13.36-11.72)/4*1+11.72</f>
        <v>12.13</v>
      </c>
      <c r="V35" s="444"/>
      <c r="W35" s="812">
        <v>1</v>
      </c>
      <c r="X35" s="577"/>
      <c r="Y35" s="802">
        <f>$G$5</f>
        <v>15</v>
      </c>
      <c r="Z35" s="262"/>
      <c r="AA35" s="197">
        <f>W35*Y35</f>
        <v>15</v>
      </c>
      <c r="AB35" s="736"/>
      <c r="AC35" s="737"/>
      <c r="AD35" s="738"/>
      <c r="AE35" s="454"/>
      <c r="AF35" s="739"/>
      <c r="AG35" s="197">
        <f>ROUND(Y35/$G$6,0)*W35</f>
        <v>8</v>
      </c>
      <c r="AH35" s="736"/>
      <c r="AI35" s="740"/>
      <c r="AJ35" s="741"/>
      <c r="AK35" s="740"/>
      <c r="AL35" s="742"/>
      <c r="AM35" s="203">
        <f>ROUND(AG35/W35*$G$7,0)*W35</f>
        <v>2</v>
      </c>
      <c r="AN35" s="736"/>
      <c r="AO35" s="737"/>
      <c r="AP35" s="738"/>
      <c r="AQ35" s="454"/>
      <c r="AR35" s="739"/>
      <c r="AS35" s="203">
        <f>ROUND(AG35/W35*$G$8,0)*W35</f>
        <v>2</v>
      </c>
      <c r="AT35" s="736"/>
      <c r="AU35" s="737"/>
      <c r="AV35" s="738"/>
      <c r="AW35" s="454"/>
      <c r="AX35" s="739"/>
      <c r="AY35" s="736"/>
      <c r="AZ35" s="437"/>
      <c r="BA35" s="542"/>
      <c r="BB35" s="542"/>
    </row>
    <row r="36" spans="1:97" s="126" customFormat="1" ht="7.5" customHeight="1">
      <c r="A36" s="172"/>
      <c r="B36" s="261"/>
      <c r="C36" s="2354"/>
      <c r="D36" s="2448"/>
      <c r="E36" s="2403"/>
      <c r="F36" s="2404"/>
      <c r="G36" s="2430"/>
      <c r="H36" s="2431"/>
      <c r="I36" s="189"/>
      <c r="J36" s="189"/>
      <c r="K36" s="566"/>
      <c r="L36" s="189"/>
      <c r="M36" s="458"/>
      <c r="N36" s="198"/>
      <c r="O36" s="458"/>
      <c r="P36" s="2953">
        <f>P35+$G$4</f>
        <v>36250</v>
      </c>
      <c r="Q36" s="2971"/>
      <c r="R36" s="2971"/>
      <c r="S36" s="2971"/>
      <c r="T36" s="2954"/>
      <c r="U36" s="452">
        <f>(11.72+10.38)/2</f>
        <v>11.05</v>
      </c>
      <c r="V36" s="744"/>
      <c r="W36" s="745"/>
      <c r="X36" s="746"/>
      <c r="Y36" s="745"/>
      <c r="Z36" s="747"/>
      <c r="AA36" s="745"/>
      <c r="AB36" s="748"/>
      <c r="AC36" s="749"/>
      <c r="AD36" s="750"/>
      <c r="AE36" s="459"/>
      <c r="AF36" s="751"/>
      <c r="AG36" s="745"/>
      <c r="AH36" s="748"/>
      <c r="AI36" s="752"/>
      <c r="AJ36" s="753"/>
      <c r="AK36" s="752"/>
      <c r="AL36" s="754"/>
      <c r="AM36" s="745"/>
      <c r="AN36" s="748"/>
      <c r="AO36" s="749"/>
      <c r="AP36" s="750"/>
      <c r="AQ36" s="459"/>
      <c r="AR36" s="751"/>
      <c r="AS36" s="745"/>
      <c r="AT36" s="748"/>
      <c r="AU36" s="749"/>
      <c r="AV36" s="750"/>
      <c r="AW36" s="459"/>
      <c r="AX36" s="751"/>
      <c r="AY36" s="748"/>
      <c r="AZ36" s="756"/>
      <c r="BA36" s="542"/>
      <c r="BB36" s="542"/>
    </row>
    <row r="37" spans="1:97" s="126" customFormat="1" ht="7.5" customHeight="1">
      <c r="A37" s="172"/>
      <c r="B37" s="544"/>
      <c r="C37" s="2430"/>
      <c r="D37" s="2484"/>
      <c r="E37" s="2798"/>
      <c r="F37" s="2799"/>
      <c r="G37" s="2555" t="s">
        <v>930</v>
      </c>
      <c r="H37" s="2556"/>
      <c r="I37" s="2556"/>
      <c r="J37" s="2556"/>
      <c r="K37" s="2556"/>
      <c r="L37" s="2556"/>
      <c r="M37" s="2557"/>
      <c r="N37" s="206">
        <f>SUM(N33:N36)</f>
        <v>225</v>
      </c>
      <c r="O37" s="208"/>
      <c r="P37" s="2957"/>
      <c r="Q37" s="2957"/>
      <c r="R37" s="2957"/>
      <c r="S37" s="2957"/>
      <c r="T37" s="2957"/>
      <c r="U37" s="724"/>
      <c r="V37" s="725"/>
      <c r="W37" s="805">
        <f>SUM(W33:W36)</f>
        <v>4</v>
      </c>
      <c r="X37" s="447"/>
      <c r="Y37" s="206"/>
      <c r="Z37" s="718"/>
      <c r="AA37" s="206">
        <f>SUM(AA33:AA36)</f>
        <v>60</v>
      </c>
      <c r="AB37" s="720"/>
      <c r="AC37" s="721">
        <f>'3.1Cost by Sub-contractors'!L61</f>
        <v>51.08</v>
      </c>
      <c r="AD37" s="722"/>
      <c r="AE37" s="723">
        <f>AA37*AC37</f>
        <v>3064.7999999999997</v>
      </c>
      <c r="AF37" s="208"/>
      <c r="AG37" s="206">
        <f>SUM(AG33:AG36)</f>
        <v>32</v>
      </c>
      <c r="AH37" s="720"/>
      <c r="AI37" s="2932" t="str">
        <f>'3.1Cost by Sub-contractors'!$L$59</f>
        <v>-</v>
      </c>
      <c r="AJ37" s="2933"/>
      <c r="AK37" s="2932" t="str">
        <f>'3.1Cost by Sub-contractors'!$L$59</f>
        <v>-</v>
      </c>
      <c r="AL37" s="2934"/>
      <c r="AM37" s="206">
        <f>SUM(AM33:AM36)</f>
        <v>8</v>
      </c>
      <c r="AN37" s="720"/>
      <c r="AO37" s="721">
        <f>'3.1Cost by Sub-contractors'!L63</f>
        <v>44.07</v>
      </c>
      <c r="AP37" s="722"/>
      <c r="AQ37" s="723">
        <f>AM37*AO37</f>
        <v>352.56</v>
      </c>
      <c r="AR37" s="208"/>
      <c r="AS37" s="206">
        <f>SUM(AS33:AS36)</f>
        <v>8</v>
      </c>
      <c r="AT37" s="720"/>
      <c r="AU37" s="721">
        <f>'3.1Cost by Sub-contractors'!L64</f>
        <v>27.87</v>
      </c>
      <c r="AV37" s="722"/>
      <c r="AW37" s="723">
        <f>AS37*AU37</f>
        <v>222.96</v>
      </c>
      <c r="AX37" s="208"/>
      <c r="AY37" s="720"/>
      <c r="AZ37" s="701"/>
      <c r="BA37" s="542"/>
      <c r="BB37" s="542"/>
    </row>
    <row r="38" spans="1:97" s="126" customFormat="1" ht="7.5" customHeight="1">
      <c r="A38" s="172"/>
      <c r="B38" s="261"/>
      <c r="C38" s="2354" t="str">
        <f>'4.1Plan'!C253</f>
        <v>PKGA2</v>
      </c>
      <c r="D38" s="2448"/>
      <c r="E38" s="2403" t="str">
        <f>'4.1Plan'!D283</f>
        <v>MLA2-3</v>
      </c>
      <c r="F38" s="2404"/>
      <c r="G38" s="2354" t="s">
        <v>933</v>
      </c>
      <c r="H38" s="2355"/>
      <c r="I38" s="699">
        <f>P38</f>
        <v>94125</v>
      </c>
      <c r="J38" s="544"/>
      <c r="K38" s="545" t="s">
        <v>927</v>
      </c>
      <c r="L38" s="254">
        <f>P40</f>
        <v>94275</v>
      </c>
      <c r="M38" s="575"/>
      <c r="N38" s="449">
        <f>L38-I38</f>
        <v>150</v>
      </c>
      <c r="O38" s="575"/>
      <c r="P38" s="2948">
        <f>P39-$G$4</f>
        <v>94125</v>
      </c>
      <c r="Q38" s="2977"/>
      <c r="R38" s="2977"/>
      <c r="S38" s="2977"/>
      <c r="T38" s="2949"/>
      <c r="U38" s="800">
        <v>14.16</v>
      </c>
      <c r="V38" s="262"/>
      <c r="W38" s="812">
        <v>1</v>
      </c>
      <c r="X38" s="806"/>
      <c r="Y38" s="802">
        <f>$G$5</f>
        <v>15</v>
      </c>
      <c r="Z38" s="594"/>
      <c r="AA38" s="196">
        <f>W38*Y38</f>
        <v>15</v>
      </c>
      <c r="AB38" s="593"/>
      <c r="AC38" s="703"/>
      <c r="AD38" s="704"/>
      <c r="AE38" s="593"/>
      <c r="AF38" s="594"/>
      <c r="AG38" s="197">
        <f>ROUND(Y38/$G$6,0)*W38</f>
        <v>8</v>
      </c>
      <c r="AH38" s="593"/>
      <c r="AI38" s="703"/>
      <c r="AJ38" s="704"/>
      <c r="AK38" s="703"/>
      <c r="AL38" s="594"/>
      <c r="AM38" s="203">
        <f>ROUND(AG38/W38*$G$7,0)*W38</f>
        <v>2</v>
      </c>
      <c r="AN38" s="593"/>
      <c r="AO38" s="703"/>
      <c r="AP38" s="704"/>
      <c r="AQ38" s="593"/>
      <c r="AR38" s="594"/>
      <c r="AS38" s="203">
        <f>ROUND(AG38/W38*$G$8,0)*W38</f>
        <v>2</v>
      </c>
      <c r="AT38" s="593"/>
      <c r="AU38" s="703"/>
      <c r="AV38" s="704"/>
      <c r="AW38" s="593"/>
      <c r="AX38" s="594"/>
      <c r="AY38" s="593"/>
      <c r="AZ38" s="594"/>
    </row>
    <row r="39" spans="1:97" s="126" customFormat="1" ht="7.5" customHeight="1">
      <c r="A39" s="172"/>
      <c r="B39" s="261"/>
      <c r="C39" s="2354"/>
      <c r="D39" s="2448"/>
      <c r="E39" s="2354"/>
      <c r="F39" s="2355"/>
      <c r="G39" s="2354"/>
      <c r="H39" s="2355"/>
      <c r="I39" s="699"/>
      <c r="J39" s="544"/>
      <c r="K39" s="545"/>
      <c r="L39" s="254"/>
      <c r="M39" s="575"/>
      <c r="N39" s="449"/>
      <c r="O39" s="575"/>
      <c r="P39" s="2953">
        <v>94200</v>
      </c>
      <c r="Q39" s="2971"/>
      <c r="R39" s="2971"/>
      <c r="S39" s="2971"/>
      <c r="T39" s="2954"/>
      <c r="U39" s="438">
        <v>16.39</v>
      </c>
      <c r="V39" s="444"/>
      <c r="W39" s="812">
        <v>3</v>
      </c>
      <c r="X39" s="761"/>
      <c r="Y39" s="802">
        <f>$G$5</f>
        <v>15</v>
      </c>
      <c r="Z39" s="578"/>
      <c r="AA39" s="203">
        <f>W39*Y39</f>
        <v>45</v>
      </c>
      <c r="AB39" s="577"/>
      <c r="AC39" s="713"/>
      <c r="AD39" s="714"/>
      <c r="AE39" s="577"/>
      <c r="AF39" s="578"/>
      <c r="AG39" s="197">
        <f>ROUND(Y39/$G$6,0)*W39</f>
        <v>24</v>
      </c>
      <c r="AH39" s="577"/>
      <c r="AI39" s="713"/>
      <c r="AJ39" s="714"/>
      <c r="AK39" s="713"/>
      <c r="AL39" s="578"/>
      <c r="AM39" s="203">
        <f>ROUND(AG39/W39*$G$7,0)*W39</f>
        <v>6</v>
      </c>
      <c r="AN39" s="577"/>
      <c r="AO39" s="713"/>
      <c r="AP39" s="714"/>
      <c r="AQ39" s="577"/>
      <c r="AR39" s="578"/>
      <c r="AS39" s="203">
        <f>ROUND(AG39/W39*$G$8,0)*W39</f>
        <v>6</v>
      </c>
      <c r="AT39" s="577"/>
      <c r="AU39" s="713"/>
      <c r="AV39" s="714"/>
      <c r="AW39" s="577"/>
      <c r="AX39" s="578"/>
      <c r="AY39" s="577"/>
      <c r="AZ39" s="578"/>
    </row>
    <row r="40" spans="1:97" s="126" customFormat="1" ht="7.5" customHeight="1">
      <c r="A40" s="172"/>
      <c r="B40" s="261"/>
      <c r="C40" s="2354"/>
      <c r="D40" s="2448"/>
      <c r="E40" s="2354"/>
      <c r="F40" s="2355"/>
      <c r="G40" s="2430"/>
      <c r="H40" s="2431"/>
      <c r="I40" s="428"/>
      <c r="J40" s="580"/>
      <c r="K40" s="580"/>
      <c r="L40" s="580"/>
      <c r="M40" s="581"/>
      <c r="N40" s="428"/>
      <c r="O40" s="581"/>
      <c r="P40" s="2955">
        <f>P39+$G$4</f>
        <v>94275</v>
      </c>
      <c r="Q40" s="2978"/>
      <c r="R40" s="2978"/>
      <c r="S40" s="2978"/>
      <c r="T40" s="2956"/>
      <c r="U40" s="452">
        <f>(10.88+8.28)/2</f>
        <v>9.58</v>
      </c>
      <c r="V40" s="744"/>
      <c r="W40" s="763"/>
      <c r="X40" s="764"/>
      <c r="Y40" s="765"/>
      <c r="Z40" s="584"/>
      <c r="AA40" s="745"/>
      <c r="AB40" s="583"/>
      <c r="AC40" s="766"/>
      <c r="AD40" s="767"/>
      <c r="AE40" s="583"/>
      <c r="AF40" s="584"/>
      <c r="AG40" s="745"/>
      <c r="AH40" s="583"/>
      <c r="AI40" s="766"/>
      <c r="AJ40" s="767"/>
      <c r="AK40" s="766"/>
      <c r="AL40" s="584"/>
      <c r="AM40" s="745"/>
      <c r="AN40" s="583"/>
      <c r="AO40" s="766"/>
      <c r="AP40" s="767"/>
      <c r="AQ40" s="583"/>
      <c r="AR40" s="584"/>
      <c r="AS40" s="745"/>
      <c r="AT40" s="583"/>
      <c r="AU40" s="766"/>
      <c r="AV40" s="767"/>
      <c r="AW40" s="583"/>
      <c r="AX40" s="584"/>
      <c r="AY40" s="583"/>
      <c r="AZ40" s="584"/>
    </row>
    <row r="41" spans="1:97" s="202" customFormat="1" ht="7.5" customHeight="1">
      <c r="A41" s="813"/>
      <c r="B41" s="814"/>
      <c r="C41" s="2553"/>
      <c r="D41" s="2554"/>
      <c r="E41" s="2851"/>
      <c r="F41" s="2966"/>
      <c r="G41" s="2555" t="s">
        <v>185</v>
      </c>
      <c r="H41" s="2556"/>
      <c r="I41" s="2556"/>
      <c r="J41" s="2556"/>
      <c r="K41" s="2556"/>
      <c r="L41" s="2556"/>
      <c r="M41" s="2557"/>
      <c r="N41" s="206">
        <f>SUM(N38:N40)</f>
        <v>150</v>
      </c>
      <c r="O41" s="208"/>
      <c r="P41" s="2962"/>
      <c r="Q41" s="2957"/>
      <c r="R41" s="2957"/>
      <c r="S41" s="2957"/>
      <c r="T41" s="2963"/>
      <c r="U41" s="723"/>
      <c r="V41" s="718"/>
      <c r="W41" s="805">
        <f>SUM(W38:W40)</f>
        <v>4</v>
      </c>
      <c r="X41" s="447"/>
      <c r="Y41" s="780"/>
      <c r="Z41" s="781"/>
      <c r="AA41" s="206">
        <f>SUM(AA38:AA40)</f>
        <v>60</v>
      </c>
      <c r="AB41" s="720"/>
      <c r="AC41" s="721">
        <f>'3.1Cost by Sub-contractors'!L61</f>
        <v>51.08</v>
      </c>
      <c r="AD41" s="722"/>
      <c r="AE41" s="723">
        <f>AA41*AC41</f>
        <v>3064.7999999999997</v>
      </c>
      <c r="AF41" s="208"/>
      <c r="AG41" s="206">
        <f>SUM(AG38:AG40)</f>
        <v>32</v>
      </c>
      <c r="AH41" s="720"/>
      <c r="AI41" s="2932" t="str">
        <f>'3.1Cost by Sub-contractors'!$L$59</f>
        <v>-</v>
      </c>
      <c r="AJ41" s="2933"/>
      <c r="AK41" s="2932" t="str">
        <f>'3.1Cost by Sub-contractors'!$L$59</f>
        <v>-</v>
      </c>
      <c r="AL41" s="2934"/>
      <c r="AM41" s="206">
        <f>SUM(AM38:AM40)</f>
        <v>8</v>
      </c>
      <c r="AN41" s="720"/>
      <c r="AO41" s="721">
        <f>'3.1Cost by Sub-contractors'!L63</f>
        <v>44.07</v>
      </c>
      <c r="AP41" s="722"/>
      <c r="AQ41" s="723">
        <f>AM41*AO41</f>
        <v>352.56</v>
      </c>
      <c r="AR41" s="208"/>
      <c r="AS41" s="206">
        <f>SUM(AS38:AS40)</f>
        <v>8</v>
      </c>
      <c r="AT41" s="720"/>
      <c r="AU41" s="721">
        <f>'3.1Cost by Sub-contractors'!L64</f>
        <v>27.87</v>
      </c>
      <c r="AV41" s="722"/>
      <c r="AW41" s="723">
        <f>AS41*AU41</f>
        <v>222.96</v>
      </c>
      <c r="AX41" s="208"/>
      <c r="AY41" s="720"/>
      <c r="AZ41" s="701"/>
      <c r="BA41" s="126"/>
      <c r="BB41" s="126"/>
      <c r="BC41" s="126"/>
      <c r="BD41" s="126"/>
      <c r="BE41" s="126"/>
      <c r="BF41" s="126"/>
      <c r="BG41" s="126"/>
      <c r="BH41" s="126"/>
      <c r="BI41" s="126"/>
      <c r="BJ41" s="126"/>
      <c r="BK41" s="126"/>
      <c r="BL41" s="126"/>
      <c r="BM41" s="126"/>
      <c r="BN41" s="126"/>
      <c r="BO41" s="126"/>
      <c r="BP41" s="126"/>
      <c r="BQ41" s="126"/>
      <c r="BR41" s="126"/>
      <c r="BS41" s="126"/>
      <c r="BT41" s="126"/>
      <c r="BU41" s="126"/>
      <c r="BV41" s="126"/>
      <c r="BW41" s="126"/>
      <c r="BX41" s="126"/>
      <c r="BY41" s="126"/>
      <c r="BZ41" s="126"/>
      <c r="CA41" s="126"/>
      <c r="CB41" s="126"/>
      <c r="CC41" s="126"/>
      <c r="CD41" s="126"/>
      <c r="CE41" s="126"/>
      <c r="CF41" s="126"/>
      <c r="CG41" s="126"/>
      <c r="CH41" s="126"/>
      <c r="CI41" s="126"/>
      <c r="CJ41" s="126"/>
      <c r="CK41" s="126"/>
      <c r="CL41" s="126"/>
      <c r="CM41" s="126"/>
      <c r="CN41" s="126"/>
      <c r="CO41" s="126"/>
      <c r="CP41" s="126"/>
      <c r="CQ41" s="126"/>
      <c r="CR41" s="126"/>
      <c r="CS41" s="126"/>
    </row>
    <row r="42" spans="1:97">
      <c r="BA42" s="202"/>
      <c r="BB42" s="202"/>
      <c r="BC42" s="202"/>
      <c r="BD42" s="202"/>
      <c r="BE42" s="202"/>
      <c r="BF42" s="202"/>
      <c r="BG42" s="202"/>
      <c r="BH42" s="202"/>
      <c r="BI42" s="202"/>
      <c r="BJ42" s="202"/>
      <c r="BK42" s="202"/>
      <c r="BL42" s="202"/>
      <c r="BM42" s="202"/>
      <c r="BN42" s="202"/>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row>
  </sheetData>
  <mergeCells count="199">
    <mergeCell ref="A1:F1"/>
    <mergeCell ref="G1:H1"/>
    <mergeCell ref="I1:J1"/>
    <mergeCell ref="B2:D2"/>
    <mergeCell ref="G2:J2"/>
    <mergeCell ref="B3:D3"/>
    <mergeCell ref="B5:D5"/>
    <mergeCell ref="B6:D6"/>
    <mergeCell ref="G6:J6"/>
    <mergeCell ref="A10:B10"/>
    <mergeCell ref="C10:D10"/>
    <mergeCell ref="E10:F10"/>
    <mergeCell ref="G10:Z10"/>
    <mergeCell ref="B7:D7"/>
    <mergeCell ref="U11:V11"/>
    <mergeCell ref="W11:X11"/>
    <mergeCell ref="Y11:Z11"/>
    <mergeCell ref="AA11:AF11"/>
    <mergeCell ref="AG11:AL11"/>
    <mergeCell ref="A11:B11"/>
    <mergeCell ref="C11:D11"/>
    <mergeCell ref="E11:F11"/>
    <mergeCell ref="G11:H11"/>
    <mergeCell ref="I11:M11"/>
    <mergeCell ref="N11:O11"/>
    <mergeCell ref="P11:T11"/>
    <mergeCell ref="A13:B13"/>
    <mergeCell ref="C13:D13"/>
    <mergeCell ref="E13:F13"/>
    <mergeCell ref="G13:H13"/>
    <mergeCell ref="I13:M13"/>
    <mergeCell ref="N13:O13"/>
    <mergeCell ref="U12:V12"/>
    <mergeCell ref="W12:X12"/>
    <mergeCell ref="Y12:Z12"/>
    <mergeCell ref="A12:B12"/>
    <mergeCell ref="C12:D12"/>
    <mergeCell ref="E12:F12"/>
    <mergeCell ref="G12:H12"/>
    <mergeCell ref="I12:M12"/>
    <mergeCell ref="N12:O12"/>
    <mergeCell ref="P12:T12"/>
    <mergeCell ref="C28:D28"/>
    <mergeCell ref="E28:F28"/>
    <mergeCell ref="G28:M28"/>
    <mergeCell ref="P28:T28"/>
    <mergeCell ref="AI28:AJ28"/>
    <mergeCell ref="AK28:AL28"/>
    <mergeCell ref="P26:T26"/>
    <mergeCell ref="C26:D26"/>
    <mergeCell ref="E26:F26"/>
    <mergeCell ref="G26:H26"/>
    <mergeCell ref="C31:D31"/>
    <mergeCell ref="E31:F31"/>
    <mergeCell ref="G31:H31"/>
    <mergeCell ref="P31:T31"/>
    <mergeCell ref="C29:D29"/>
    <mergeCell ref="E29:F29"/>
    <mergeCell ref="G29:H29"/>
    <mergeCell ref="P29:T29"/>
    <mergeCell ref="C30:D30"/>
    <mergeCell ref="E30:F30"/>
    <mergeCell ref="G30:H30"/>
    <mergeCell ref="P30:T30"/>
    <mergeCell ref="G34:H34"/>
    <mergeCell ref="P34:T34"/>
    <mergeCell ref="AI32:AJ32"/>
    <mergeCell ref="AK32:AL32"/>
    <mergeCell ref="C33:D33"/>
    <mergeCell ref="E33:F33"/>
    <mergeCell ref="G33:H33"/>
    <mergeCell ref="P33:T33"/>
    <mergeCell ref="C32:D32"/>
    <mergeCell ref="E32:F32"/>
    <mergeCell ref="G32:M32"/>
    <mergeCell ref="P32:T32"/>
    <mergeCell ref="AI37:AJ37"/>
    <mergeCell ref="AK37:AL37"/>
    <mergeCell ref="C35:D35"/>
    <mergeCell ref="E35:F35"/>
    <mergeCell ref="G35:H35"/>
    <mergeCell ref="P35:T35"/>
    <mergeCell ref="C36:D36"/>
    <mergeCell ref="E36:F36"/>
    <mergeCell ref="G36:H36"/>
    <mergeCell ref="P36:T36"/>
    <mergeCell ref="AI41:AJ41"/>
    <mergeCell ref="AK41:AL41"/>
    <mergeCell ref="C41:D41"/>
    <mergeCell ref="E41:F41"/>
    <mergeCell ref="G41:M41"/>
    <mergeCell ref="P41:T41"/>
    <mergeCell ref="C39:D39"/>
    <mergeCell ref="E39:F39"/>
    <mergeCell ref="G39:H39"/>
    <mergeCell ref="C40:D40"/>
    <mergeCell ref="E40:F40"/>
    <mergeCell ref="G40:H40"/>
    <mergeCell ref="P40:T40"/>
    <mergeCell ref="P39:T39"/>
    <mergeCell ref="P38:T38"/>
    <mergeCell ref="P20:T20"/>
    <mergeCell ref="P21:T21"/>
    <mergeCell ref="P23:T23"/>
    <mergeCell ref="B8:D8"/>
    <mergeCell ref="B4:D4"/>
    <mergeCell ref="G5:J5"/>
    <mergeCell ref="P17:T17"/>
    <mergeCell ref="P18:T18"/>
    <mergeCell ref="C18:D18"/>
    <mergeCell ref="G7:J7"/>
    <mergeCell ref="G8:J8"/>
    <mergeCell ref="P19:T19"/>
    <mergeCell ref="C38:D38"/>
    <mergeCell ref="E38:F38"/>
    <mergeCell ref="G38:H38"/>
    <mergeCell ref="C37:D37"/>
    <mergeCell ref="E37:F37"/>
    <mergeCell ref="G37:M37"/>
    <mergeCell ref="P37:T37"/>
    <mergeCell ref="C34:D34"/>
    <mergeCell ref="E34:F34"/>
    <mergeCell ref="C19:D19"/>
    <mergeCell ref="AY10:AZ10"/>
    <mergeCell ref="AY11:AZ11"/>
    <mergeCell ref="AY12:AZ12"/>
    <mergeCell ref="AY13:AZ13"/>
    <mergeCell ref="AA10:AX10"/>
    <mergeCell ref="AM11:AR11"/>
    <mergeCell ref="AS11:AX11"/>
    <mergeCell ref="AM12:AN12"/>
    <mergeCell ref="P27:T27"/>
    <mergeCell ref="U16:V16"/>
    <mergeCell ref="P24:T24"/>
    <mergeCell ref="P25:T25"/>
    <mergeCell ref="P22:T22"/>
    <mergeCell ref="B14:AZ14"/>
    <mergeCell ref="C15:D15"/>
    <mergeCell ref="E15:F15"/>
    <mergeCell ref="G15:H15"/>
    <mergeCell ref="P15:T15"/>
    <mergeCell ref="AA13:AB13"/>
    <mergeCell ref="AC13:AD13"/>
    <mergeCell ref="AE13:AF13"/>
    <mergeCell ref="AG13:AH13"/>
    <mergeCell ref="AI13:AJ13"/>
    <mergeCell ref="AK13:AL13"/>
    <mergeCell ref="AU12:AV12"/>
    <mergeCell ref="AW12:AX12"/>
    <mergeCell ref="AS13:AT13"/>
    <mergeCell ref="AU13:AV13"/>
    <mergeCell ref="AW13:AX13"/>
    <mergeCell ref="C16:D16"/>
    <mergeCell ref="AO12:AP12"/>
    <mergeCell ref="AQ12:AR12"/>
    <mergeCell ref="AM13:AN13"/>
    <mergeCell ref="AO13:AP13"/>
    <mergeCell ref="AQ13:AR13"/>
    <mergeCell ref="AS12:AT12"/>
    <mergeCell ref="P13:T13"/>
    <mergeCell ref="U13:V13"/>
    <mergeCell ref="W13:X13"/>
    <mergeCell ref="Y13:Z13"/>
    <mergeCell ref="AG12:AH12"/>
    <mergeCell ref="AI12:AJ12"/>
    <mergeCell ref="AK12:AL12"/>
    <mergeCell ref="AA12:AB12"/>
    <mergeCell ref="AC12:AD12"/>
    <mergeCell ref="AE12:AF12"/>
    <mergeCell ref="G16:H16"/>
    <mergeCell ref="C20:D20"/>
    <mergeCell ref="C21:D21"/>
    <mergeCell ref="C23:D23"/>
    <mergeCell ref="C27:D27"/>
    <mergeCell ref="E16:F16"/>
    <mergeCell ref="E18:F18"/>
    <mergeCell ref="E19:F19"/>
    <mergeCell ref="E20:F20"/>
    <mergeCell ref="E21:F21"/>
    <mergeCell ref="C24:D24"/>
    <mergeCell ref="E24:F24"/>
    <mergeCell ref="C25:D25"/>
    <mergeCell ref="E25:F25"/>
    <mergeCell ref="C17:D17"/>
    <mergeCell ref="E17:F17"/>
    <mergeCell ref="C22:D22"/>
    <mergeCell ref="E22:F22"/>
    <mergeCell ref="E23:F23"/>
    <mergeCell ref="E27:F27"/>
    <mergeCell ref="G17:H17"/>
    <mergeCell ref="G18:H18"/>
    <mergeCell ref="G19:H19"/>
    <mergeCell ref="G20:H20"/>
    <mergeCell ref="G21:H21"/>
    <mergeCell ref="G23:H23"/>
    <mergeCell ref="G27:H27"/>
    <mergeCell ref="G24:H24"/>
    <mergeCell ref="G25:H25"/>
    <mergeCell ref="G22:H22"/>
  </mergeCells>
  <phoneticPr fontId="113"/>
  <pageMargins left="0.19685039370078741" right="0.19685039370078741" top="0.59055118110236227" bottom="0.59055118110236227" header="0.19685039370078741" footer="0.19685039370078741"/>
  <pageSetup paperSize="9" orientation="landscape" r:id="rId1"/>
  <headerFooter alignWithMargins="0">
    <oddHeader>&amp;R&amp;"Arial,太字"&amp;8 &amp;U4.2.8  Detailed Survey Plan (Main Line, High-embankment)</oddHeader>
    <oddFooter>&amp;R&amp;"Arial,太字"&amp;8&amp;P/&amp;N</oddFooter>
  </headerFooter>
  <ignoredErrors>
    <ignoredError sqref="Q27:T27 P24:T24 Q25:T25 Q26:T26" formula="1"/>
  </ignoredErrors>
</worksheet>
</file>

<file path=xl/worksheets/sheet15.xml><?xml version="1.0" encoding="utf-8"?>
<worksheet xmlns="http://schemas.openxmlformats.org/spreadsheetml/2006/main" xmlns:r="http://schemas.openxmlformats.org/officeDocument/2006/relationships">
  <sheetPr>
    <tabColor indexed="12"/>
  </sheetPr>
  <dimension ref="A1:BG116"/>
  <sheetViews>
    <sheetView view="pageBreakPreview" zoomScale="110" zoomScaleNormal="100" zoomScaleSheetLayoutView="110" workbookViewId="0">
      <selection activeCell="BT44" sqref="BT44"/>
    </sheetView>
  </sheetViews>
  <sheetFormatPr defaultRowHeight="7.5"/>
  <cols>
    <col min="1" max="1" width="0.375" style="251" customWidth="1"/>
    <col min="2" max="2" width="4.625" style="252" customWidth="1"/>
    <col min="3" max="3" width="0.375" style="123" customWidth="1"/>
    <col min="4" max="4" width="4.625" style="123" customWidth="1"/>
    <col min="5" max="5" width="0.375" style="253" customWidth="1"/>
    <col min="6" max="6" width="3.625" style="253" customWidth="1"/>
    <col min="7" max="7" width="3.625" style="126" customWidth="1"/>
    <col min="8" max="8" width="0.375" style="126" customWidth="1"/>
    <col min="9" max="9" width="4.625" style="254" customWidth="1"/>
    <col min="10" max="10" width="0.375" style="254" customWidth="1"/>
    <col min="11" max="11" width="0.875" style="254" customWidth="1"/>
    <col min="12" max="12" width="4.625" style="254" customWidth="1"/>
    <col min="13" max="13" width="0.375" style="254" customWidth="1"/>
    <col min="14" max="14" width="4.125" style="466" customWidth="1"/>
    <col min="15" max="15" width="0.375" style="254" customWidth="1"/>
    <col min="16" max="16" width="3.125" style="467" customWidth="1"/>
    <col min="17" max="17" width="0.375" style="171" customWidth="1"/>
    <col min="18" max="18" width="4.125" style="256" customWidth="1"/>
    <col min="19" max="19" width="0.375" style="171" customWidth="1"/>
    <col min="20" max="20" width="5.125" style="256" customWidth="1"/>
    <col min="21" max="21" width="0.375" style="171" customWidth="1"/>
    <col min="22" max="22" width="0.375" style="121" customWidth="1"/>
    <col min="23" max="23" width="99.875" style="121" customWidth="1"/>
    <col min="24" max="16384" width="9" style="121"/>
  </cols>
  <sheetData>
    <row r="1" spans="1:23" s="269" customFormat="1" ht="7.5" customHeight="1">
      <c r="A1" s="2454" t="s">
        <v>32</v>
      </c>
      <c r="B1" s="2991"/>
      <c r="C1" s="2991"/>
      <c r="D1" s="2991"/>
      <c r="E1" s="2991"/>
      <c r="F1" s="2991"/>
      <c r="G1" s="2991"/>
      <c r="H1" s="2992"/>
      <c r="I1" s="2454" t="s">
        <v>459</v>
      </c>
      <c r="J1" s="2455"/>
      <c r="N1" s="462"/>
    </row>
    <row r="2" spans="1:23" s="269" customFormat="1" ht="7.5" customHeight="1">
      <c r="A2" s="2458"/>
      <c r="B2" s="2460"/>
      <c r="C2" s="2460"/>
      <c r="D2" s="2460"/>
      <c r="E2" s="2460"/>
      <c r="F2" s="2460"/>
      <c r="G2" s="2460"/>
      <c r="H2" s="2459"/>
      <c r="I2" s="2458"/>
      <c r="J2" s="2459"/>
      <c r="N2" s="462"/>
    </row>
    <row r="3" spans="1:23" s="269" customFormat="1" ht="7.5" customHeight="1">
      <c r="A3" s="292"/>
      <c r="B3" s="2811" t="s">
        <v>121</v>
      </c>
      <c r="C3" s="2811"/>
      <c r="D3" s="2812"/>
      <c r="E3" s="463"/>
      <c r="F3" s="2811" t="s">
        <v>128</v>
      </c>
      <c r="G3" s="2811"/>
      <c r="H3" s="2812"/>
      <c r="I3" s="464">
        <v>50</v>
      </c>
      <c r="J3" s="465"/>
      <c r="N3" s="462"/>
    </row>
    <row r="4" spans="1:23" ht="7.5" customHeight="1"/>
    <row r="5" spans="1:23" s="126" customFormat="1" ht="7.5" customHeight="1">
      <c r="A5" s="2454" t="s">
        <v>81</v>
      </c>
      <c r="B5" s="2455"/>
      <c r="C5" s="2477" t="s">
        <v>113</v>
      </c>
      <c r="D5" s="2353"/>
      <c r="E5" s="2352" t="s">
        <v>130</v>
      </c>
      <c r="F5" s="2353"/>
      <c r="G5" s="2443" t="s">
        <v>373</v>
      </c>
      <c r="H5" s="2444"/>
      <c r="I5" s="2444"/>
      <c r="J5" s="2444"/>
      <c r="K5" s="2444"/>
      <c r="L5" s="2444"/>
      <c r="M5" s="2444"/>
      <c r="N5" s="2444"/>
      <c r="O5" s="2444"/>
      <c r="P5" s="2988" t="s">
        <v>132</v>
      </c>
      <c r="Q5" s="2989"/>
      <c r="R5" s="2989"/>
      <c r="S5" s="2989"/>
      <c r="T5" s="2989"/>
      <c r="U5" s="2990"/>
      <c r="V5" s="2352" t="s">
        <v>115</v>
      </c>
      <c r="W5" s="2353"/>
    </row>
    <row r="6" spans="1:23" s="126" customFormat="1" ht="7.5" customHeight="1">
      <c r="A6" s="2354"/>
      <c r="B6" s="2355"/>
      <c r="C6" s="2448" t="s">
        <v>116</v>
      </c>
      <c r="D6" s="2355"/>
      <c r="E6" s="2354" t="s">
        <v>133</v>
      </c>
      <c r="F6" s="2355"/>
      <c r="G6" s="2352" t="s">
        <v>21</v>
      </c>
      <c r="H6" s="2353"/>
      <c r="I6" s="2352" t="s">
        <v>114</v>
      </c>
      <c r="J6" s="2477"/>
      <c r="K6" s="2477"/>
      <c r="L6" s="2477"/>
      <c r="M6" s="2353"/>
      <c r="N6" s="2352" t="s">
        <v>89</v>
      </c>
      <c r="O6" s="2477"/>
      <c r="P6" s="2842" t="s">
        <v>460</v>
      </c>
      <c r="Q6" s="2843"/>
      <c r="R6" s="2843"/>
      <c r="S6" s="2843"/>
      <c r="T6" s="2843"/>
      <c r="U6" s="2844"/>
      <c r="V6" s="2354"/>
      <c r="W6" s="2355"/>
    </row>
    <row r="7" spans="1:23" s="126" customFormat="1" ht="7.5" customHeight="1">
      <c r="A7" s="2435"/>
      <c r="B7" s="2436"/>
      <c r="C7" s="2448"/>
      <c r="D7" s="2355"/>
      <c r="E7" s="2354"/>
      <c r="F7" s="2355"/>
      <c r="G7" s="2354"/>
      <c r="H7" s="2355"/>
      <c r="I7" s="2354"/>
      <c r="J7" s="2448"/>
      <c r="K7" s="2448"/>
      <c r="L7" s="2448"/>
      <c r="M7" s="2355"/>
      <c r="N7" s="2354" t="s">
        <v>139</v>
      </c>
      <c r="O7" s="2448"/>
      <c r="P7" s="2352" t="str">
        <f>'3.1Cost by Sub-contractors'!$N$3</f>
        <v>Qty</v>
      </c>
      <c r="Q7" s="2552"/>
      <c r="R7" s="2551" t="str">
        <f>'3.1Cost by Sub-contractors'!$L$3</f>
        <v>Unit Price</v>
      </c>
      <c r="S7" s="2552"/>
      <c r="T7" s="2477" t="str">
        <f>'3.1Cost by Sub-contractors'!$P$3</f>
        <v>Amount</v>
      </c>
      <c r="U7" s="2353"/>
      <c r="V7" s="2354"/>
      <c r="W7" s="2355"/>
    </row>
    <row r="8" spans="1:23" s="126" customFormat="1" ht="7.5" customHeight="1">
      <c r="A8" s="2458"/>
      <c r="B8" s="2459"/>
      <c r="C8" s="2484"/>
      <c r="D8" s="2431"/>
      <c r="E8" s="2430"/>
      <c r="F8" s="2431"/>
      <c r="G8" s="2430"/>
      <c r="H8" s="2431"/>
      <c r="I8" s="2430"/>
      <c r="J8" s="2484"/>
      <c r="K8" s="2484"/>
      <c r="L8" s="2484"/>
      <c r="M8" s="2431"/>
      <c r="N8" s="2430"/>
      <c r="O8" s="2484"/>
      <c r="P8" s="2999" t="str">
        <f>'3.1Cost by Sub-contractors'!$K$66</f>
        <v>(nos.)</v>
      </c>
      <c r="Q8" s="3001"/>
      <c r="R8" s="2787" t="str">
        <f>'3.1Cost by Sub-contractors'!$L$4</f>
        <v>(USD)</v>
      </c>
      <c r="S8" s="2788"/>
      <c r="T8" s="2998" t="str">
        <f>'3.1Cost by Sub-contractors'!$P$4</f>
        <v>(USD)</v>
      </c>
      <c r="U8" s="2790"/>
      <c r="V8" s="2999"/>
      <c r="W8" s="3000"/>
    </row>
    <row r="9" spans="1:23" s="126" customFormat="1" ht="7.5" customHeight="1">
      <c r="A9" s="555"/>
      <c r="B9" s="2993" t="s">
        <v>461</v>
      </c>
      <c r="C9" s="2993"/>
      <c r="D9" s="2993"/>
      <c r="E9" s="2993"/>
      <c r="F9" s="2993"/>
      <c r="G9" s="2993"/>
      <c r="H9" s="2993"/>
      <c r="I9" s="2993"/>
      <c r="J9" s="2993"/>
      <c r="K9" s="2993"/>
      <c r="L9" s="2993"/>
      <c r="M9" s="2993"/>
      <c r="N9" s="2993"/>
      <c r="O9" s="2993"/>
      <c r="P9" s="2993"/>
      <c r="Q9" s="2993"/>
      <c r="R9" s="2993"/>
      <c r="S9" s="2993"/>
      <c r="T9" s="2993"/>
      <c r="U9" s="2993"/>
      <c r="V9" s="2993"/>
      <c r="W9" s="2994"/>
    </row>
    <row r="10" spans="1:23" s="126" customFormat="1" ht="7.5" customHeight="1">
      <c r="A10" s="815"/>
      <c r="B10" s="553" t="str">
        <f>'4.1Plan'!$B$6</f>
        <v>Danang</v>
      </c>
      <c r="C10" s="2352" t="str">
        <f>'4.1Plan'!$C$6</f>
        <v>PKG01</v>
      </c>
      <c r="D10" s="2353"/>
      <c r="E10" s="2417" t="str">
        <f>'4.1Plan'!$D$6</f>
        <v>ML01-1</v>
      </c>
      <c r="F10" s="2418"/>
      <c r="G10" s="2342" t="s">
        <v>462</v>
      </c>
      <c r="H10" s="2995"/>
      <c r="I10" s="816">
        <f>'4.1Plan'!$V$7</f>
        <v>-800</v>
      </c>
      <c r="J10" s="817"/>
      <c r="K10" s="817" t="s">
        <v>369</v>
      </c>
      <c r="L10" s="816" t="str">
        <f>'4.1Plan'!$X$9</f>
        <v>KM000+000</v>
      </c>
      <c r="M10" s="817"/>
      <c r="N10" s="818">
        <f>'4.1Plan'!$AB$7+'4.1Plan'!$AB$9</f>
        <v>750.90000000000009</v>
      </c>
      <c r="O10" s="819"/>
      <c r="P10" s="820">
        <f>ROUND(N10/$I$3,0)</f>
        <v>15</v>
      </c>
      <c r="Q10" s="727"/>
      <c r="R10" s="821"/>
      <c r="S10" s="729"/>
      <c r="T10" s="433"/>
      <c r="U10" s="730"/>
      <c r="V10" s="734"/>
      <c r="W10" s="730" t="s">
        <v>463</v>
      </c>
    </row>
    <row r="11" spans="1:23" s="126" customFormat="1" ht="7.5" customHeight="1">
      <c r="A11" s="822"/>
      <c r="B11" s="823"/>
      <c r="C11" s="2430"/>
      <c r="D11" s="2431"/>
      <c r="E11" s="2430"/>
      <c r="F11" s="2431"/>
      <c r="G11" s="2422" t="s">
        <v>371</v>
      </c>
      <c r="H11" s="2423"/>
      <c r="I11" s="2423"/>
      <c r="J11" s="2423"/>
      <c r="K11" s="2423"/>
      <c r="L11" s="2423"/>
      <c r="M11" s="2423"/>
      <c r="N11" s="2423"/>
      <c r="O11" s="2423"/>
      <c r="P11" s="824">
        <f>P10</f>
        <v>15</v>
      </c>
      <c r="Q11" s="541"/>
      <c r="R11" s="825">
        <f>'3.1Cost by Sub-contractors'!L66</f>
        <v>20.76</v>
      </c>
      <c r="S11" s="722"/>
      <c r="T11" s="826">
        <f>P11*R11</f>
        <v>311.40000000000003</v>
      </c>
      <c r="U11" s="807"/>
      <c r="V11" s="180"/>
      <c r="W11" s="807"/>
    </row>
    <row r="12" spans="1:23" s="126" customFormat="1" ht="7.5" customHeight="1">
      <c r="A12" s="555"/>
      <c r="B12" s="2993" t="s">
        <v>464</v>
      </c>
      <c r="C12" s="2993"/>
      <c r="D12" s="2993"/>
      <c r="E12" s="2993"/>
      <c r="F12" s="2993"/>
      <c r="G12" s="2993"/>
      <c r="H12" s="2993"/>
      <c r="I12" s="2993"/>
      <c r="J12" s="2993"/>
      <c r="K12" s="2993"/>
      <c r="L12" s="2993"/>
      <c r="M12" s="2993"/>
      <c r="N12" s="2993"/>
      <c r="O12" s="2993"/>
      <c r="P12" s="2993"/>
      <c r="Q12" s="2993"/>
      <c r="R12" s="2993"/>
      <c r="S12" s="2993"/>
      <c r="T12" s="2993"/>
      <c r="U12" s="2993"/>
      <c r="V12" s="2993"/>
      <c r="W12" s="2994"/>
    </row>
    <row r="13" spans="1:23" s="126" customFormat="1" ht="7.5" customHeight="1">
      <c r="A13" s="815"/>
      <c r="B13" s="553" t="str">
        <f>'4.1Plan'!$B$6</f>
        <v>Danang</v>
      </c>
      <c r="C13" s="2354" t="str">
        <f>'4.1Plan'!$C$6</f>
        <v>PKG01</v>
      </c>
      <c r="D13" s="2355"/>
      <c r="E13" s="2403" t="str">
        <f>'4.1Plan'!$D$6</f>
        <v>ML01-1</v>
      </c>
      <c r="F13" s="2404"/>
      <c r="G13" s="2342" t="s">
        <v>465</v>
      </c>
      <c r="H13" s="2995"/>
      <c r="I13" s="2996">
        <f>'4.2.3BR'!K140</f>
        <v>0</v>
      </c>
      <c r="J13" s="2997"/>
      <c r="K13" s="2997"/>
      <c r="L13" s="2997"/>
      <c r="M13" s="2997"/>
      <c r="N13" s="827">
        <v>400</v>
      </c>
      <c r="O13" s="828"/>
      <c r="P13" s="829">
        <f>ROUND(N13/$I$3,0)</f>
        <v>8</v>
      </c>
      <c r="Q13" s="830"/>
      <c r="R13" s="831"/>
      <c r="S13" s="832"/>
      <c r="T13" s="833"/>
      <c r="U13" s="730"/>
      <c r="V13" s="734"/>
      <c r="W13" s="730" t="s">
        <v>466</v>
      </c>
    </row>
    <row r="14" spans="1:23" s="126" customFormat="1" ht="7.5" customHeight="1">
      <c r="A14" s="785"/>
      <c r="B14" s="691"/>
      <c r="C14" s="2354"/>
      <c r="D14" s="2355"/>
      <c r="E14" s="2403"/>
      <c r="F14" s="2404"/>
      <c r="G14" s="3002" t="s">
        <v>467</v>
      </c>
      <c r="H14" s="3003"/>
      <c r="I14" s="2375">
        <f>'4.2.3BR'!K141</f>
        <v>590</v>
      </c>
      <c r="J14" s="2376"/>
      <c r="K14" s="2376"/>
      <c r="L14" s="2376"/>
      <c r="M14" s="2376"/>
      <c r="N14" s="834">
        <v>400</v>
      </c>
      <c r="O14" s="835"/>
      <c r="P14" s="836">
        <f>ROUND(N14/$I$3,0)</f>
        <v>8</v>
      </c>
      <c r="Q14" s="837"/>
      <c r="R14" s="838"/>
      <c r="S14" s="839"/>
      <c r="T14" s="840"/>
      <c r="U14" s="751"/>
      <c r="V14" s="755"/>
      <c r="W14" s="751" t="s">
        <v>468</v>
      </c>
    </row>
    <row r="15" spans="1:23" s="126" customFormat="1" ht="7.5" customHeight="1">
      <c r="A15" s="822"/>
      <c r="B15" s="823"/>
      <c r="C15" s="2354"/>
      <c r="D15" s="2355"/>
      <c r="E15" s="2430"/>
      <c r="F15" s="2431"/>
      <c r="G15" s="2422" t="s">
        <v>371</v>
      </c>
      <c r="H15" s="2423"/>
      <c r="I15" s="2423"/>
      <c r="J15" s="2423"/>
      <c r="K15" s="2423"/>
      <c r="L15" s="2423"/>
      <c r="M15" s="2423"/>
      <c r="N15" s="2423"/>
      <c r="O15" s="2423"/>
      <c r="P15" s="824">
        <f>SUM(P13:P14)</f>
        <v>16</v>
      </c>
      <c r="Q15" s="841"/>
      <c r="R15" s="842">
        <f>'3.1Cost by Sub-contractors'!L66</f>
        <v>20.76</v>
      </c>
      <c r="S15" s="843"/>
      <c r="T15" s="826">
        <f>P15*R15</f>
        <v>332.16</v>
      </c>
      <c r="U15" s="807"/>
      <c r="V15" s="180"/>
      <c r="W15" s="807"/>
    </row>
    <row r="16" spans="1:23" s="126" customFormat="1" ht="7.5" customHeight="1">
      <c r="A16" s="815"/>
      <c r="B16" s="553" t="str">
        <f>'4.1Plan'!$B$37</f>
        <v>Quang Nam</v>
      </c>
      <c r="C16" s="2352" t="str">
        <f>'4.1Plan'!$C$37</f>
        <v>PKG02</v>
      </c>
      <c r="D16" s="2353"/>
      <c r="E16" s="2417" t="str">
        <f>'4.1Plan'!$D$37</f>
        <v>ML02-1</v>
      </c>
      <c r="F16" s="2418"/>
      <c r="G16" s="2364" t="s">
        <v>469</v>
      </c>
      <c r="H16" s="2793"/>
      <c r="I16" s="2996">
        <f>'4.2.3BR'!K143</f>
        <v>9585</v>
      </c>
      <c r="J16" s="2997"/>
      <c r="K16" s="2997"/>
      <c r="L16" s="2997"/>
      <c r="M16" s="2997"/>
      <c r="N16" s="827">
        <v>400</v>
      </c>
      <c r="O16" s="828"/>
      <c r="P16" s="820">
        <f>ROUND(N16/$I$3,0)</f>
        <v>8</v>
      </c>
      <c r="Q16" s="841"/>
      <c r="R16" s="844"/>
      <c r="S16" s="845"/>
      <c r="T16" s="846"/>
      <c r="U16" s="807"/>
      <c r="V16" s="180"/>
      <c r="W16" s="807" t="s">
        <v>470</v>
      </c>
    </row>
    <row r="17" spans="1:23" s="126" customFormat="1" ht="7.5" customHeight="1">
      <c r="A17" s="785"/>
      <c r="B17" s="691"/>
      <c r="C17" s="2430"/>
      <c r="D17" s="2431"/>
      <c r="E17" s="2798"/>
      <c r="F17" s="2799"/>
      <c r="G17" s="2422" t="s">
        <v>371</v>
      </c>
      <c r="H17" s="2423"/>
      <c r="I17" s="2423"/>
      <c r="J17" s="2423"/>
      <c r="K17" s="2423"/>
      <c r="L17" s="2423"/>
      <c r="M17" s="2423"/>
      <c r="N17" s="2423"/>
      <c r="O17" s="2423"/>
      <c r="P17" s="824">
        <f>P16</f>
        <v>8</v>
      </c>
      <c r="Q17" s="841"/>
      <c r="R17" s="842">
        <f>'3.1Cost by Sub-contractors'!L66</f>
        <v>20.76</v>
      </c>
      <c r="S17" s="843"/>
      <c r="T17" s="826">
        <f>P17*R17</f>
        <v>166.08</v>
      </c>
      <c r="U17" s="807"/>
      <c r="V17" s="461"/>
      <c r="W17" s="458"/>
    </row>
    <row r="18" spans="1:23" s="126" customFormat="1" ht="7.5" customHeight="1">
      <c r="A18" s="785"/>
      <c r="B18" s="691"/>
      <c r="C18" s="2352" t="str">
        <f>'4.1Plan'!C223</f>
        <v>PKGA1</v>
      </c>
      <c r="D18" s="2353"/>
      <c r="E18" s="2417" t="str">
        <f>'4.1Plan'!D223</f>
        <v>MLA1-1</v>
      </c>
      <c r="F18" s="2418"/>
      <c r="G18" s="2364" t="s">
        <v>471</v>
      </c>
      <c r="H18" s="2793"/>
      <c r="I18" s="2996">
        <f>'4.2.3BR'!K145</f>
        <v>66334</v>
      </c>
      <c r="J18" s="2997"/>
      <c r="K18" s="2997"/>
      <c r="L18" s="2997"/>
      <c r="M18" s="2997"/>
      <c r="N18" s="827">
        <v>400</v>
      </c>
      <c r="O18" s="828"/>
      <c r="P18" s="820">
        <f>ROUND(N18/$I$3,0)</f>
        <v>8</v>
      </c>
      <c r="Q18" s="841"/>
      <c r="R18" s="844"/>
      <c r="S18" s="845"/>
      <c r="T18" s="846"/>
      <c r="U18" s="807"/>
      <c r="V18" s="180"/>
      <c r="W18" s="807" t="s">
        <v>472</v>
      </c>
    </row>
    <row r="19" spans="1:23" s="126" customFormat="1" ht="7.5" customHeight="1">
      <c r="A19" s="785"/>
      <c r="B19" s="691"/>
      <c r="C19" s="2354"/>
      <c r="D19" s="2355"/>
      <c r="E19" s="2798"/>
      <c r="F19" s="2799"/>
      <c r="G19" s="2422" t="s">
        <v>371</v>
      </c>
      <c r="H19" s="2423"/>
      <c r="I19" s="2423"/>
      <c r="J19" s="2423"/>
      <c r="K19" s="2423"/>
      <c r="L19" s="2423"/>
      <c r="M19" s="2423"/>
      <c r="N19" s="2423"/>
      <c r="O19" s="2423"/>
      <c r="P19" s="824">
        <f>P18</f>
        <v>8</v>
      </c>
      <c r="Q19" s="841"/>
      <c r="R19" s="842">
        <f>'3.1Cost by Sub-contractors'!L66</f>
        <v>20.76</v>
      </c>
      <c r="S19" s="843"/>
      <c r="T19" s="826">
        <f>P19*R19</f>
        <v>166.08</v>
      </c>
      <c r="U19" s="807"/>
      <c r="V19" s="461"/>
      <c r="W19" s="458"/>
    </row>
    <row r="20" spans="1:23" s="126" customFormat="1" ht="7.5" customHeight="1">
      <c r="A20" s="785"/>
      <c r="B20" s="691"/>
      <c r="C20" s="2354"/>
      <c r="D20" s="2355"/>
      <c r="E20" s="2403" t="str">
        <f>'4.1Plan'!D243</f>
        <v>MLA1-3</v>
      </c>
      <c r="F20" s="2404"/>
      <c r="G20" s="2342" t="s">
        <v>473</v>
      </c>
      <c r="H20" s="2995"/>
      <c r="I20" s="2996">
        <f>'4.2.3BR'!K147</f>
        <v>78481</v>
      </c>
      <c r="J20" s="2997"/>
      <c r="K20" s="2997"/>
      <c r="L20" s="2997"/>
      <c r="M20" s="2997"/>
      <c r="N20" s="827">
        <v>400</v>
      </c>
      <c r="O20" s="828"/>
      <c r="P20" s="829">
        <f>ROUND(N20/$I$3,0)</f>
        <v>8</v>
      </c>
      <c r="Q20" s="830"/>
      <c r="R20" s="831"/>
      <c r="S20" s="832"/>
      <c r="T20" s="833"/>
      <c r="U20" s="730"/>
      <c r="V20" s="734"/>
      <c r="W20" s="730" t="s">
        <v>474</v>
      </c>
    </row>
    <row r="21" spans="1:23" s="126" customFormat="1" ht="7.5" customHeight="1">
      <c r="A21" s="785"/>
      <c r="B21" s="691"/>
      <c r="C21" s="2354"/>
      <c r="D21" s="2355"/>
      <c r="E21" s="2403"/>
      <c r="F21" s="2404"/>
      <c r="G21" s="3002" t="s">
        <v>475</v>
      </c>
      <c r="H21" s="3003"/>
      <c r="I21" s="2375">
        <f>'4.2.3BR'!K148</f>
        <v>80071</v>
      </c>
      <c r="J21" s="2376"/>
      <c r="K21" s="2376"/>
      <c r="L21" s="2376"/>
      <c r="M21" s="2376"/>
      <c r="N21" s="834">
        <v>400</v>
      </c>
      <c r="O21" s="835"/>
      <c r="P21" s="836">
        <f>ROUND(N21/$I$3,0)</f>
        <v>8</v>
      </c>
      <c r="Q21" s="837"/>
      <c r="R21" s="838"/>
      <c r="S21" s="839"/>
      <c r="T21" s="840"/>
      <c r="U21" s="751"/>
      <c r="V21" s="755"/>
      <c r="W21" s="751" t="s">
        <v>476</v>
      </c>
    </row>
    <row r="22" spans="1:23" s="126" customFormat="1" ht="7.5" customHeight="1">
      <c r="A22" s="785"/>
      <c r="B22" s="691"/>
      <c r="C22" s="2430"/>
      <c r="D22" s="2431"/>
      <c r="E22" s="2430"/>
      <c r="F22" s="2431"/>
      <c r="G22" s="2422" t="s">
        <v>371</v>
      </c>
      <c r="H22" s="2423"/>
      <c r="I22" s="2423"/>
      <c r="J22" s="2423"/>
      <c r="K22" s="2423"/>
      <c r="L22" s="2423"/>
      <c r="M22" s="2423"/>
      <c r="N22" s="2423"/>
      <c r="O22" s="2423"/>
      <c r="P22" s="824">
        <f>SUM(P20:P21)</f>
        <v>16</v>
      </c>
      <c r="Q22" s="841"/>
      <c r="R22" s="842">
        <f>'3.1Cost by Sub-contractors'!L66</f>
        <v>20.76</v>
      </c>
      <c r="S22" s="843"/>
      <c r="T22" s="826">
        <f>P22*R22</f>
        <v>332.16</v>
      </c>
      <c r="U22" s="807"/>
      <c r="V22" s="180"/>
      <c r="W22" s="807"/>
    </row>
    <row r="23" spans="1:23" s="126" customFormat="1" ht="7.5" customHeight="1">
      <c r="A23" s="785"/>
      <c r="B23" s="691"/>
      <c r="C23" s="2352" t="str">
        <f>'4.1Plan'!C253</f>
        <v>PKGA2</v>
      </c>
      <c r="D23" s="2353"/>
      <c r="E23" s="2417" t="str">
        <f>'4.1Plan'!D253</f>
        <v>MLA2-1</v>
      </c>
      <c r="F23" s="2418"/>
      <c r="G23" s="2364" t="s">
        <v>477</v>
      </c>
      <c r="H23" s="2793"/>
      <c r="I23" s="2996">
        <f>'4.2.3BR'!K150</f>
        <v>85940</v>
      </c>
      <c r="J23" s="2997"/>
      <c r="K23" s="2997"/>
      <c r="L23" s="2997"/>
      <c r="M23" s="2997"/>
      <c r="N23" s="827">
        <v>400</v>
      </c>
      <c r="O23" s="828"/>
      <c r="P23" s="820">
        <f>ROUND(N23/$I$3,0)</f>
        <v>8</v>
      </c>
      <c r="Q23" s="841"/>
      <c r="R23" s="844"/>
      <c r="S23" s="845"/>
      <c r="T23" s="846"/>
      <c r="U23" s="807"/>
      <c r="V23" s="180"/>
      <c r="W23" s="807" t="s">
        <v>478</v>
      </c>
    </row>
    <row r="24" spans="1:23" s="126" customFormat="1" ht="7.5" customHeight="1">
      <c r="A24" s="785"/>
      <c r="B24" s="691"/>
      <c r="C24" s="2354"/>
      <c r="D24" s="2355"/>
      <c r="E24" s="2798"/>
      <c r="F24" s="2799"/>
      <c r="G24" s="2422" t="s">
        <v>371</v>
      </c>
      <c r="H24" s="2423"/>
      <c r="I24" s="2423"/>
      <c r="J24" s="2423"/>
      <c r="K24" s="2423"/>
      <c r="L24" s="2423"/>
      <c r="M24" s="2423"/>
      <c r="N24" s="2423"/>
      <c r="O24" s="2423"/>
      <c r="P24" s="824">
        <f>P23</f>
        <v>8</v>
      </c>
      <c r="Q24" s="841"/>
      <c r="R24" s="842">
        <f>'3.1Cost by Sub-contractors'!L66</f>
        <v>20.76</v>
      </c>
      <c r="S24" s="843"/>
      <c r="T24" s="826">
        <f>P24*R24</f>
        <v>166.08</v>
      </c>
      <c r="U24" s="807"/>
      <c r="V24" s="461"/>
      <c r="W24" s="458"/>
    </row>
    <row r="25" spans="1:23" s="126" customFormat="1" ht="7.5" customHeight="1">
      <c r="A25" s="785"/>
      <c r="B25" s="691"/>
      <c r="C25" s="2354"/>
      <c r="D25" s="2355"/>
      <c r="E25" s="2403" t="str">
        <f>'4.1Plan'!D267</f>
        <v>MLA2-2</v>
      </c>
      <c r="F25" s="2404"/>
      <c r="G25" s="2364" t="s">
        <v>479</v>
      </c>
      <c r="H25" s="2793"/>
      <c r="I25" s="2996">
        <f>'4.2.3BR'!K152</f>
        <v>89335</v>
      </c>
      <c r="J25" s="2997"/>
      <c r="K25" s="2997"/>
      <c r="L25" s="2997"/>
      <c r="M25" s="2997"/>
      <c r="N25" s="827">
        <v>400</v>
      </c>
      <c r="O25" s="828"/>
      <c r="P25" s="820">
        <f>ROUND(N25/$I$3,0)</f>
        <v>8</v>
      </c>
      <c r="Q25" s="841"/>
      <c r="R25" s="844"/>
      <c r="S25" s="845"/>
      <c r="T25" s="846"/>
      <c r="U25" s="807"/>
      <c r="V25" s="180"/>
      <c r="W25" s="807" t="s">
        <v>480</v>
      </c>
    </row>
    <row r="26" spans="1:23" s="126" customFormat="1" ht="7.5" customHeight="1">
      <c r="A26" s="785"/>
      <c r="B26" s="691"/>
      <c r="C26" s="2354"/>
      <c r="D26" s="2355"/>
      <c r="E26" s="2798"/>
      <c r="F26" s="2799"/>
      <c r="G26" s="2422" t="s">
        <v>371</v>
      </c>
      <c r="H26" s="2423"/>
      <c r="I26" s="2423"/>
      <c r="J26" s="2423"/>
      <c r="K26" s="2423"/>
      <c r="L26" s="2423"/>
      <c r="M26" s="2423"/>
      <c r="N26" s="2423"/>
      <c r="O26" s="2423"/>
      <c r="P26" s="824">
        <f>P25</f>
        <v>8</v>
      </c>
      <c r="Q26" s="841"/>
      <c r="R26" s="842">
        <f>'3.1Cost by Sub-contractors'!L66</f>
        <v>20.76</v>
      </c>
      <c r="S26" s="843"/>
      <c r="T26" s="826">
        <f>P26*R26</f>
        <v>166.08</v>
      </c>
      <c r="U26" s="807"/>
      <c r="V26" s="461"/>
      <c r="W26" s="458"/>
    </row>
    <row r="27" spans="1:23" s="126" customFormat="1" ht="7.5" customHeight="1">
      <c r="A27" s="785"/>
      <c r="B27" s="691"/>
      <c r="C27" s="2354"/>
      <c r="D27" s="2355"/>
      <c r="E27" s="2403" t="str">
        <f>'4.1Plan'!D283</f>
        <v>MLA2-3</v>
      </c>
      <c r="F27" s="2404"/>
      <c r="G27" s="2364" t="s">
        <v>481</v>
      </c>
      <c r="H27" s="2793"/>
      <c r="I27" s="2996">
        <f>'4.2.3BR'!K154</f>
        <v>99710</v>
      </c>
      <c r="J27" s="2997"/>
      <c r="K27" s="2997"/>
      <c r="L27" s="2997"/>
      <c r="M27" s="2997"/>
      <c r="N27" s="827">
        <v>400</v>
      </c>
      <c r="O27" s="828"/>
      <c r="P27" s="820">
        <f>ROUND(N27/$I$3,0)</f>
        <v>8</v>
      </c>
      <c r="Q27" s="841"/>
      <c r="R27" s="844"/>
      <c r="S27" s="845"/>
      <c r="T27" s="846"/>
      <c r="U27" s="807"/>
      <c r="V27" s="180"/>
      <c r="W27" s="807" t="s">
        <v>482</v>
      </c>
    </row>
    <row r="28" spans="1:23" s="126" customFormat="1" ht="7.5" customHeight="1">
      <c r="A28" s="822"/>
      <c r="B28" s="823"/>
      <c r="C28" s="2430"/>
      <c r="D28" s="2431"/>
      <c r="E28" s="2798"/>
      <c r="F28" s="2799"/>
      <c r="G28" s="2422" t="s">
        <v>371</v>
      </c>
      <c r="H28" s="2423"/>
      <c r="I28" s="2423"/>
      <c r="J28" s="2423"/>
      <c r="K28" s="2423"/>
      <c r="L28" s="2423"/>
      <c r="M28" s="2423"/>
      <c r="N28" s="2423"/>
      <c r="O28" s="2423"/>
      <c r="P28" s="824">
        <f>P27</f>
        <v>8</v>
      </c>
      <c r="Q28" s="841"/>
      <c r="R28" s="842">
        <f>'3.1Cost by Sub-contractors'!L66</f>
        <v>20.76</v>
      </c>
      <c r="S28" s="843"/>
      <c r="T28" s="826">
        <f>P28*R28</f>
        <v>166.08</v>
      </c>
      <c r="U28" s="807"/>
      <c r="V28" s="461"/>
      <c r="W28" s="458"/>
    </row>
    <row r="29" spans="1:23" s="126" customFormat="1" ht="7.5" customHeight="1">
      <c r="A29" s="785"/>
      <c r="B29" s="691" t="str">
        <f>'4.1Plan'!B294</f>
        <v>Quang Ngai</v>
      </c>
      <c r="C29" s="2354" t="str">
        <f>'4.1Plan'!C294</f>
        <v>PKGA3</v>
      </c>
      <c r="D29" s="2355"/>
      <c r="E29" s="2403" t="str">
        <f>'4.1Plan'!D307</f>
        <v>MLA3-2</v>
      </c>
      <c r="F29" s="2404"/>
      <c r="G29" s="2364" t="s">
        <v>483</v>
      </c>
      <c r="H29" s="2793"/>
      <c r="I29" s="2996">
        <f>'4.2.3BR'!K156</f>
        <v>108478</v>
      </c>
      <c r="J29" s="2997"/>
      <c r="K29" s="2997"/>
      <c r="L29" s="2997"/>
      <c r="M29" s="2997"/>
      <c r="N29" s="827">
        <v>400</v>
      </c>
      <c r="O29" s="828"/>
      <c r="P29" s="820">
        <f>ROUND(N29/$I$3,0)</f>
        <v>8</v>
      </c>
      <c r="Q29" s="841"/>
      <c r="R29" s="844"/>
      <c r="S29" s="845"/>
      <c r="T29" s="846"/>
      <c r="U29" s="807"/>
      <c r="V29" s="180"/>
      <c r="W29" s="807" t="s">
        <v>484</v>
      </c>
    </row>
    <row r="30" spans="1:23" s="126" customFormat="1" ht="7.5" customHeight="1">
      <c r="A30" s="785"/>
      <c r="B30" s="691"/>
      <c r="C30" s="2430"/>
      <c r="D30" s="2431"/>
      <c r="E30" s="2798"/>
      <c r="F30" s="2799"/>
      <c r="G30" s="2422" t="s">
        <v>371</v>
      </c>
      <c r="H30" s="2423"/>
      <c r="I30" s="2423"/>
      <c r="J30" s="2423"/>
      <c r="K30" s="2423"/>
      <c r="L30" s="2423"/>
      <c r="M30" s="2423"/>
      <c r="N30" s="2423"/>
      <c r="O30" s="2423"/>
      <c r="P30" s="824">
        <f>P29</f>
        <v>8</v>
      </c>
      <c r="Q30" s="841"/>
      <c r="R30" s="842">
        <f>'3.1Cost by Sub-contractors'!L66</f>
        <v>20.76</v>
      </c>
      <c r="S30" s="843"/>
      <c r="T30" s="826">
        <f>P30*R30</f>
        <v>166.08</v>
      </c>
      <c r="U30" s="807"/>
      <c r="V30" s="461"/>
      <c r="W30" s="458"/>
    </row>
    <row r="31" spans="1:23" s="126" customFormat="1" ht="7.5" customHeight="1">
      <c r="A31" s="785"/>
      <c r="B31" s="691"/>
      <c r="C31" s="2352" t="str">
        <f>'4.1Plan'!C321</f>
        <v>PKGA4</v>
      </c>
      <c r="D31" s="2353"/>
      <c r="E31" s="2403" t="str">
        <f>'4.1Plan'!D321</f>
        <v>MLA4-1</v>
      </c>
      <c r="F31" s="2404"/>
      <c r="G31" s="2342" t="s">
        <v>485</v>
      </c>
      <c r="H31" s="2995"/>
      <c r="I31" s="2996">
        <f>'4.2.3BR'!K158</f>
        <v>112411</v>
      </c>
      <c r="J31" s="2997"/>
      <c r="K31" s="2997"/>
      <c r="L31" s="2997"/>
      <c r="M31" s="2997"/>
      <c r="N31" s="827">
        <v>400</v>
      </c>
      <c r="O31" s="828"/>
      <c r="P31" s="820">
        <f>ROUND(N31/$I$3,0)</f>
        <v>8</v>
      </c>
      <c r="Q31" s="830"/>
      <c r="R31" s="831"/>
      <c r="S31" s="832"/>
      <c r="T31" s="833"/>
      <c r="U31" s="730"/>
      <c r="V31" s="734"/>
      <c r="W31" s="730" t="s">
        <v>486</v>
      </c>
    </row>
    <row r="32" spans="1:23" s="126" customFormat="1" ht="7.5" customHeight="1">
      <c r="A32" s="785"/>
      <c r="B32" s="691"/>
      <c r="C32" s="2354"/>
      <c r="D32" s="2355"/>
      <c r="E32" s="2403"/>
      <c r="F32" s="2404"/>
      <c r="G32" s="3002" t="s">
        <v>487</v>
      </c>
      <c r="H32" s="3003"/>
      <c r="I32" s="2375">
        <f>'4.2.3BR'!K159</f>
        <v>114755</v>
      </c>
      <c r="J32" s="2376"/>
      <c r="K32" s="2376"/>
      <c r="L32" s="2376"/>
      <c r="M32" s="2376"/>
      <c r="N32" s="834">
        <v>400</v>
      </c>
      <c r="O32" s="835"/>
      <c r="P32" s="836">
        <f>ROUND(N32/$I$3,0)</f>
        <v>8</v>
      </c>
      <c r="Q32" s="837"/>
      <c r="R32" s="838"/>
      <c r="S32" s="839"/>
      <c r="T32" s="840"/>
      <c r="U32" s="751"/>
      <c r="V32" s="755"/>
      <c r="W32" s="751" t="s">
        <v>488</v>
      </c>
    </row>
    <row r="33" spans="1:59" s="126" customFormat="1" ht="7.5" customHeight="1">
      <c r="A33" s="785"/>
      <c r="B33" s="691"/>
      <c r="C33" s="2354"/>
      <c r="D33" s="2355"/>
      <c r="E33" s="2798"/>
      <c r="F33" s="2799"/>
      <c r="G33" s="2466" t="s">
        <v>371</v>
      </c>
      <c r="H33" s="3004"/>
      <c r="I33" s="3004"/>
      <c r="J33" s="3004"/>
      <c r="K33" s="3004"/>
      <c r="L33" s="3004"/>
      <c r="M33" s="3004"/>
      <c r="N33" s="3004"/>
      <c r="O33" s="3004"/>
      <c r="P33" s="847">
        <f>SUM(P31:P32)</f>
        <v>16</v>
      </c>
      <c r="Q33" s="848"/>
      <c r="R33" s="849">
        <f>'3.1Cost by Sub-contractors'!L66</f>
        <v>20.76</v>
      </c>
      <c r="S33" s="850"/>
      <c r="T33" s="851">
        <f>P33*R33</f>
        <v>332.16</v>
      </c>
      <c r="U33" s="458"/>
      <c r="V33" s="461"/>
      <c r="W33" s="458"/>
    </row>
    <row r="34" spans="1:59" s="126" customFormat="1" ht="7.5" customHeight="1">
      <c r="A34" s="785"/>
      <c r="B34" s="691"/>
      <c r="C34" s="2354"/>
      <c r="D34" s="2355"/>
      <c r="E34" s="2403" t="str">
        <f>'4.1Plan'!D337</f>
        <v>MLA4-2</v>
      </c>
      <c r="F34" s="2404"/>
      <c r="G34" s="3005" t="s">
        <v>489</v>
      </c>
      <c r="H34" s="3006"/>
      <c r="I34" s="2318">
        <f>'4.2.3BR'!K161</f>
        <v>115242</v>
      </c>
      <c r="J34" s="2319"/>
      <c r="K34" s="2319"/>
      <c r="L34" s="2319"/>
      <c r="M34" s="2319"/>
      <c r="N34" s="852">
        <v>400</v>
      </c>
      <c r="O34" s="853"/>
      <c r="P34" s="854">
        <f>ROUND(N34/$I$3,0)</f>
        <v>8</v>
      </c>
      <c r="Q34" s="855"/>
      <c r="R34" s="856"/>
      <c r="S34" s="857"/>
      <c r="T34" s="858"/>
      <c r="U34" s="739"/>
      <c r="V34" s="743"/>
      <c r="W34" s="739" t="s">
        <v>490</v>
      </c>
    </row>
    <row r="35" spans="1:59" s="126" customFormat="1" ht="7.5" customHeight="1">
      <c r="A35" s="785"/>
      <c r="B35" s="691"/>
      <c r="C35" s="2354"/>
      <c r="D35" s="2355"/>
      <c r="E35" s="2403"/>
      <c r="F35" s="2404"/>
      <c r="G35" s="3005" t="s">
        <v>491</v>
      </c>
      <c r="H35" s="3006"/>
      <c r="I35" s="2318">
        <f>'4.2.3BR'!K162</f>
        <v>116888</v>
      </c>
      <c r="J35" s="2319"/>
      <c r="K35" s="2319"/>
      <c r="L35" s="2319"/>
      <c r="M35" s="2319"/>
      <c r="N35" s="852">
        <v>400</v>
      </c>
      <c r="O35" s="853"/>
      <c r="P35" s="854">
        <f>ROUND(N35/$I$3,0)</f>
        <v>8</v>
      </c>
      <c r="Q35" s="855"/>
      <c r="R35" s="856"/>
      <c r="S35" s="857"/>
      <c r="T35" s="858"/>
      <c r="U35" s="739"/>
      <c r="V35" s="743"/>
      <c r="W35" s="739" t="s">
        <v>492</v>
      </c>
    </row>
    <row r="36" spans="1:59" s="126" customFormat="1" ht="7.5" customHeight="1">
      <c r="A36" s="785"/>
      <c r="B36" s="691"/>
      <c r="C36" s="2354"/>
      <c r="D36" s="2355"/>
      <c r="E36" s="2403"/>
      <c r="F36" s="2404"/>
      <c r="G36" s="3005" t="s">
        <v>493</v>
      </c>
      <c r="H36" s="3006"/>
      <c r="I36" s="2318">
        <f>'4.2.3BR'!K163</f>
        <v>118065</v>
      </c>
      <c r="J36" s="2319"/>
      <c r="K36" s="2319"/>
      <c r="L36" s="2319"/>
      <c r="M36" s="2319"/>
      <c r="N36" s="852">
        <v>400</v>
      </c>
      <c r="O36" s="853"/>
      <c r="P36" s="854">
        <f>ROUND(N36/$I$3,0)</f>
        <v>8</v>
      </c>
      <c r="Q36" s="855"/>
      <c r="R36" s="856"/>
      <c r="S36" s="857"/>
      <c r="T36" s="858"/>
      <c r="U36" s="739"/>
      <c r="V36" s="743"/>
      <c r="W36" s="739" t="s">
        <v>494</v>
      </c>
    </row>
    <row r="37" spans="1:59" s="126" customFormat="1" ht="7.5" customHeight="1">
      <c r="A37" s="785"/>
      <c r="B37" s="691"/>
      <c r="C37" s="2354"/>
      <c r="D37" s="2355"/>
      <c r="E37" s="2403"/>
      <c r="F37" s="2404"/>
      <c r="G37" s="3002" t="s">
        <v>495</v>
      </c>
      <c r="H37" s="3003"/>
      <c r="I37" s="2375">
        <f>'4.2.3BR'!K164</f>
        <v>119508</v>
      </c>
      <c r="J37" s="2376"/>
      <c r="K37" s="2376"/>
      <c r="L37" s="2376"/>
      <c r="M37" s="2376"/>
      <c r="N37" s="834">
        <v>400</v>
      </c>
      <c r="O37" s="835"/>
      <c r="P37" s="836">
        <f>ROUND(N37/$I$3,0)</f>
        <v>8</v>
      </c>
      <c r="Q37" s="837"/>
      <c r="R37" s="838"/>
      <c r="S37" s="839"/>
      <c r="T37" s="840"/>
      <c r="U37" s="751"/>
      <c r="V37" s="755"/>
      <c r="W37" s="751" t="s">
        <v>496</v>
      </c>
    </row>
    <row r="38" spans="1:59" s="126" customFormat="1" ht="7.5" customHeight="1">
      <c r="A38" s="785"/>
      <c r="B38" s="691"/>
      <c r="C38" s="2354"/>
      <c r="D38" s="2355"/>
      <c r="E38" s="2430"/>
      <c r="F38" s="2431"/>
      <c r="G38" s="2422" t="s">
        <v>371</v>
      </c>
      <c r="H38" s="2423"/>
      <c r="I38" s="2423"/>
      <c r="J38" s="2423"/>
      <c r="K38" s="2423"/>
      <c r="L38" s="2423"/>
      <c r="M38" s="2423"/>
      <c r="N38" s="2423"/>
      <c r="O38" s="2423"/>
      <c r="P38" s="824">
        <f>SUM(P34:P37)</f>
        <v>32</v>
      </c>
      <c r="Q38" s="841"/>
      <c r="R38" s="842">
        <f>'3.1Cost by Sub-contractors'!L66</f>
        <v>20.76</v>
      </c>
      <c r="S38" s="843"/>
      <c r="T38" s="826">
        <f>P38*R38</f>
        <v>664.32</v>
      </c>
      <c r="U38" s="807"/>
      <c r="V38" s="180"/>
      <c r="W38" s="807"/>
    </row>
    <row r="39" spans="1:59" s="126" customFormat="1" ht="7.5" customHeight="1">
      <c r="A39" s="785"/>
      <c r="B39" s="691"/>
      <c r="C39" s="2354"/>
      <c r="D39" s="2355"/>
      <c r="E39" s="2403" t="str">
        <f>'4.1Plan'!D353</f>
        <v>MLA4-3</v>
      </c>
      <c r="F39" s="2404"/>
      <c r="G39" s="2342" t="s">
        <v>497</v>
      </c>
      <c r="H39" s="2995"/>
      <c r="I39" s="2996">
        <f>'4.2.3BR'!K166</f>
        <v>120316</v>
      </c>
      <c r="J39" s="2997"/>
      <c r="K39" s="2997"/>
      <c r="L39" s="2997"/>
      <c r="M39" s="2997"/>
      <c r="N39" s="827">
        <v>400</v>
      </c>
      <c r="O39" s="828"/>
      <c r="P39" s="829">
        <f>ROUND(N39/$I$3,0)</f>
        <v>8</v>
      </c>
      <c r="Q39" s="830"/>
      <c r="R39" s="831"/>
      <c r="S39" s="832"/>
      <c r="T39" s="833"/>
      <c r="U39" s="730"/>
      <c r="V39" s="734"/>
      <c r="W39" s="730" t="s">
        <v>498</v>
      </c>
    </row>
    <row r="40" spans="1:59" s="126" customFormat="1" ht="7.5" customHeight="1">
      <c r="A40" s="785"/>
      <c r="B40" s="691"/>
      <c r="C40" s="2354"/>
      <c r="D40" s="2355"/>
      <c r="E40" s="2403"/>
      <c r="F40" s="2404"/>
      <c r="G40" s="3002" t="s">
        <v>499</v>
      </c>
      <c r="H40" s="3003"/>
      <c r="I40" s="2375">
        <f>'4.2.3BR'!K167</f>
        <v>122568</v>
      </c>
      <c r="J40" s="2376"/>
      <c r="K40" s="2376"/>
      <c r="L40" s="2376"/>
      <c r="M40" s="2376"/>
      <c r="N40" s="834">
        <v>400</v>
      </c>
      <c r="O40" s="835"/>
      <c r="P40" s="859">
        <f>ROUND(N40/$I$3,0)</f>
        <v>8</v>
      </c>
      <c r="Q40" s="837"/>
      <c r="R40" s="838"/>
      <c r="S40" s="839"/>
      <c r="T40" s="840"/>
      <c r="U40" s="751"/>
      <c r="V40" s="755"/>
      <c r="W40" s="751" t="s">
        <v>500</v>
      </c>
      <c r="X40" s="542"/>
      <c r="Y40" s="542"/>
      <c r="Z40" s="542"/>
      <c r="AA40" s="542"/>
      <c r="AB40" s="542"/>
      <c r="AC40" s="542"/>
      <c r="AD40" s="542"/>
      <c r="AE40" s="542"/>
      <c r="AF40" s="542"/>
      <c r="AG40" s="542"/>
      <c r="AH40" s="542"/>
      <c r="AI40" s="542"/>
      <c r="AJ40" s="542"/>
      <c r="AK40" s="542"/>
      <c r="AL40" s="542"/>
      <c r="AM40" s="542"/>
      <c r="AN40" s="542"/>
      <c r="AO40" s="542"/>
      <c r="AP40" s="542"/>
    </row>
    <row r="41" spans="1:59" s="126" customFormat="1" ht="7.5" customHeight="1">
      <c r="A41" s="785"/>
      <c r="B41" s="691"/>
      <c r="C41" s="2354"/>
      <c r="D41" s="2355"/>
      <c r="E41" s="2430"/>
      <c r="F41" s="2431"/>
      <c r="G41" s="2422" t="s">
        <v>371</v>
      </c>
      <c r="H41" s="2423"/>
      <c r="I41" s="2423"/>
      <c r="J41" s="2423"/>
      <c r="K41" s="2423"/>
      <c r="L41" s="2423"/>
      <c r="M41" s="2423"/>
      <c r="N41" s="2423"/>
      <c r="O41" s="2423"/>
      <c r="P41" s="824">
        <f>SUM(P39:P40)</f>
        <v>16</v>
      </c>
      <c r="Q41" s="841"/>
      <c r="R41" s="842">
        <f>'3.1Cost by Sub-contractors'!L66</f>
        <v>20.76</v>
      </c>
      <c r="S41" s="843"/>
      <c r="T41" s="826">
        <f>P41*R41</f>
        <v>332.16</v>
      </c>
      <c r="U41" s="807"/>
      <c r="V41" s="180"/>
      <c r="W41" s="807"/>
    </row>
    <row r="42" spans="1:59" s="126" customFormat="1" ht="7.5" customHeight="1">
      <c r="A42" s="785"/>
      <c r="B42" s="691"/>
      <c r="C42" s="2352" t="str">
        <f>'4.1Plan'!C365</f>
        <v>PKGA5</v>
      </c>
      <c r="D42" s="2353"/>
      <c r="E42" s="2403" t="str">
        <f>'4.1Plan'!D365</f>
        <v>MLA5-1</v>
      </c>
      <c r="F42" s="2404"/>
      <c r="G42" s="2364" t="s">
        <v>501</v>
      </c>
      <c r="H42" s="2793"/>
      <c r="I42" s="2996">
        <f>'4.2.3BR'!K169</f>
        <v>128948</v>
      </c>
      <c r="J42" s="2997"/>
      <c r="K42" s="2997"/>
      <c r="L42" s="2997"/>
      <c r="M42" s="2997"/>
      <c r="N42" s="827">
        <v>400</v>
      </c>
      <c r="O42" s="828"/>
      <c r="P42" s="820">
        <f>ROUND(N42/$I$3,0)</f>
        <v>8</v>
      </c>
      <c r="Q42" s="841"/>
      <c r="R42" s="844"/>
      <c r="S42" s="845"/>
      <c r="T42" s="846"/>
      <c r="U42" s="807"/>
      <c r="V42" s="180"/>
      <c r="W42" s="807" t="s">
        <v>502</v>
      </c>
      <c r="BC42" s="542"/>
      <c r="BD42" s="542"/>
      <c r="BE42" s="542"/>
      <c r="BF42" s="542"/>
      <c r="BG42" s="542"/>
    </row>
    <row r="43" spans="1:59" s="126" customFormat="1" ht="7.5" customHeight="1">
      <c r="A43" s="822"/>
      <c r="B43" s="823"/>
      <c r="C43" s="2430"/>
      <c r="D43" s="2431"/>
      <c r="E43" s="2798"/>
      <c r="F43" s="2799"/>
      <c r="G43" s="2422" t="s">
        <v>371</v>
      </c>
      <c r="H43" s="2423"/>
      <c r="I43" s="2423"/>
      <c r="J43" s="2423"/>
      <c r="K43" s="2423"/>
      <c r="L43" s="2423"/>
      <c r="M43" s="2423"/>
      <c r="N43" s="2423"/>
      <c r="O43" s="2423"/>
      <c r="P43" s="824">
        <f>P42</f>
        <v>8</v>
      </c>
      <c r="Q43" s="841"/>
      <c r="R43" s="842">
        <f>'3.1Cost by Sub-contractors'!L66</f>
        <v>20.76</v>
      </c>
      <c r="S43" s="843"/>
      <c r="T43" s="826">
        <f>P43*R43</f>
        <v>166.08</v>
      </c>
      <c r="U43" s="807"/>
      <c r="V43" s="461"/>
      <c r="W43" s="458"/>
    </row>
    <row r="44" spans="1:59" s="542" customFormat="1" ht="7.5" customHeight="1">
      <c r="A44" s="690"/>
      <c r="B44" s="690"/>
      <c r="C44" s="545"/>
      <c r="D44" s="545"/>
      <c r="E44" s="468"/>
      <c r="F44" s="468"/>
      <c r="G44" s="209"/>
      <c r="H44" s="209"/>
      <c r="I44" s="209"/>
      <c r="J44" s="209"/>
      <c r="K44" s="209"/>
      <c r="L44" s="209"/>
      <c r="M44" s="209"/>
      <c r="N44" s="469"/>
      <c r="O44" s="209"/>
      <c r="P44" s="470"/>
      <c r="R44" s="471"/>
      <c r="S44" s="472"/>
      <c r="T44" s="471"/>
      <c r="X44" s="126"/>
      <c r="Y44" s="126"/>
      <c r="Z44" s="126"/>
      <c r="AA44" s="126"/>
      <c r="AB44" s="126"/>
      <c r="AC44" s="126"/>
      <c r="AD44" s="126"/>
      <c r="AE44" s="126"/>
      <c r="AF44" s="126"/>
      <c r="AG44" s="126"/>
      <c r="AH44" s="126"/>
      <c r="AI44" s="126"/>
      <c r="AJ44" s="126"/>
      <c r="AK44" s="126"/>
      <c r="AL44" s="126"/>
      <c r="AM44" s="126"/>
      <c r="AN44" s="126"/>
      <c r="AO44" s="126"/>
      <c r="AP44" s="126"/>
      <c r="AQ44" s="126"/>
      <c r="AR44" s="126"/>
      <c r="AS44" s="126"/>
      <c r="AT44" s="126"/>
      <c r="AU44" s="126"/>
      <c r="AV44" s="126"/>
      <c r="AW44" s="126"/>
      <c r="AX44" s="126"/>
      <c r="AY44" s="126"/>
      <c r="AZ44" s="126"/>
      <c r="BA44" s="126"/>
      <c r="BB44" s="126"/>
      <c r="BC44" s="126"/>
      <c r="BD44" s="126"/>
      <c r="BE44" s="126"/>
      <c r="BF44" s="126"/>
      <c r="BG44" s="126"/>
    </row>
    <row r="45" spans="1:59" s="126" customFormat="1" ht="7.5" customHeight="1">
      <c r="A45" s="2454" t="s">
        <v>375</v>
      </c>
      <c r="B45" s="2455"/>
      <c r="C45" s="2477" t="s">
        <v>376</v>
      </c>
      <c r="D45" s="2353"/>
      <c r="E45" s="2352" t="s">
        <v>377</v>
      </c>
      <c r="F45" s="2353"/>
      <c r="G45" s="2443" t="s">
        <v>378</v>
      </c>
      <c r="H45" s="2444"/>
      <c r="I45" s="2444"/>
      <c r="J45" s="2444"/>
      <c r="K45" s="2444"/>
      <c r="L45" s="2444"/>
      <c r="M45" s="2444"/>
      <c r="N45" s="2444"/>
      <c r="O45" s="2444"/>
      <c r="P45" s="2989"/>
      <c r="Q45" s="2989"/>
      <c r="R45" s="2989"/>
      <c r="S45" s="2989"/>
      <c r="T45" s="2989"/>
      <c r="U45" s="2990"/>
      <c r="V45" s="2352" t="s">
        <v>379</v>
      </c>
      <c r="W45" s="2353"/>
    </row>
    <row r="46" spans="1:59" s="126" customFormat="1" ht="7.5" customHeight="1">
      <c r="A46" s="2354"/>
      <c r="B46" s="2355"/>
      <c r="C46" s="2448" t="s">
        <v>380</v>
      </c>
      <c r="D46" s="2355"/>
      <c r="E46" s="2354" t="s">
        <v>381</v>
      </c>
      <c r="F46" s="2355"/>
      <c r="G46" s="2352" t="s">
        <v>382</v>
      </c>
      <c r="H46" s="2353"/>
      <c r="I46" s="2352" t="s">
        <v>503</v>
      </c>
      <c r="J46" s="2477"/>
      <c r="K46" s="2477"/>
      <c r="L46" s="2477"/>
      <c r="M46" s="2353"/>
      <c r="N46" s="2352" t="s">
        <v>504</v>
      </c>
      <c r="O46" s="2353"/>
      <c r="P46" s="2842" t="s">
        <v>893</v>
      </c>
      <c r="Q46" s="2843"/>
      <c r="R46" s="2843"/>
      <c r="S46" s="2843"/>
      <c r="T46" s="2843"/>
      <c r="U46" s="2844"/>
      <c r="V46" s="2354"/>
      <c r="W46" s="2355"/>
    </row>
    <row r="47" spans="1:59" s="126" customFormat="1" ht="7.5" customHeight="1">
      <c r="A47" s="2435"/>
      <c r="B47" s="2436"/>
      <c r="C47" s="2448"/>
      <c r="D47" s="2355"/>
      <c r="E47" s="2354"/>
      <c r="F47" s="2355"/>
      <c r="G47" s="2354"/>
      <c r="H47" s="2355"/>
      <c r="I47" s="2354"/>
      <c r="J47" s="2448"/>
      <c r="K47" s="2448"/>
      <c r="L47" s="2448"/>
      <c r="M47" s="2355"/>
      <c r="N47" s="2354" t="s">
        <v>505</v>
      </c>
      <c r="O47" s="2355"/>
      <c r="P47" s="2352" t="str">
        <f>'3.1Cost by Sub-contractors'!$N$3</f>
        <v>Qty</v>
      </c>
      <c r="Q47" s="2552"/>
      <c r="R47" s="2551" t="str">
        <f>'3.1Cost by Sub-contractors'!$L$3</f>
        <v>Unit Price</v>
      </c>
      <c r="S47" s="2552"/>
      <c r="T47" s="2477" t="str">
        <f>'3.1Cost by Sub-contractors'!$P$3</f>
        <v>Amount</v>
      </c>
      <c r="U47" s="2353"/>
      <c r="V47" s="2354"/>
      <c r="W47" s="2355"/>
    </row>
    <row r="48" spans="1:59" s="126" customFormat="1" ht="7.5" customHeight="1">
      <c r="A48" s="2435"/>
      <c r="B48" s="2436"/>
      <c r="C48" s="2448"/>
      <c r="D48" s="2355"/>
      <c r="E48" s="2354"/>
      <c r="F48" s="2355"/>
      <c r="G48" s="2430"/>
      <c r="H48" s="2431"/>
      <c r="I48" s="2430"/>
      <c r="J48" s="2484"/>
      <c r="K48" s="2484"/>
      <c r="L48" s="2484"/>
      <c r="M48" s="2431"/>
      <c r="N48" s="2430"/>
      <c r="O48" s="2431"/>
      <c r="P48" s="2999" t="str">
        <f>'3.1Cost by Sub-contractors'!$K$84</f>
        <v>(nos.)</v>
      </c>
      <c r="Q48" s="3001"/>
      <c r="R48" s="2787" t="str">
        <f>'3.1Cost by Sub-contractors'!$L$4</f>
        <v>(USD)</v>
      </c>
      <c r="S48" s="2788"/>
      <c r="T48" s="2998" t="str">
        <f>'3.1Cost by Sub-contractors'!$P$4</f>
        <v>(USD)</v>
      </c>
      <c r="U48" s="2790"/>
      <c r="V48" s="2430"/>
      <c r="W48" s="2431"/>
    </row>
    <row r="49" spans="1:23" s="126" customFormat="1" ht="7.5" customHeight="1">
      <c r="A49" s="555"/>
      <c r="B49" s="2993" t="s">
        <v>894</v>
      </c>
      <c r="C49" s="2993"/>
      <c r="D49" s="2993"/>
      <c r="E49" s="2993"/>
      <c r="F49" s="2993"/>
      <c r="G49" s="2993"/>
      <c r="H49" s="2993"/>
      <c r="I49" s="2993"/>
      <c r="J49" s="2993"/>
      <c r="K49" s="2993"/>
      <c r="L49" s="2993"/>
      <c r="M49" s="2993"/>
      <c r="N49" s="2993"/>
      <c r="O49" s="2993"/>
      <c r="P49" s="2993"/>
      <c r="Q49" s="2993"/>
      <c r="R49" s="2993"/>
      <c r="S49" s="2993"/>
      <c r="T49" s="2993"/>
      <c r="U49" s="2993"/>
      <c r="V49" s="2993"/>
      <c r="W49" s="2994"/>
    </row>
    <row r="50" spans="1:23" s="126" customFormat="1" ht="7.5" customHeight="1">
      <c r="A50" s="302"/>
      <c r="B50" s="860" t="str">
        <f>'4.1Plan'!$B$6</f>
        <v>Danang</v>
      </c>
      <c r="C50" s="2454" t="str">
        <f>'4.1Plan'!$C$6</f>
        <v>PKG01</v>
      </c>
      <c r="D50" s="2455"/>
      <c r="E50" s="2965" t="str">
        <f>'4.1Plan'!$D$6</f>
        <v>ML01-1</v>
      </c>
      <c r="F50" s="2418"/>
      <c r="G50" s="2432" t="s">
        <v>506</v>
      </c>
      <c r="H50" s="2433"/>
      <c r="I50" s="2800">
        <v>0</v>
      </c>
      <c r="J50" s="3007"/>
      <c r="K50" s="3007"/>
      <c r="L50" s="3007"/>
      <c r="M50" s="2801"/>
      <c r="N50" s="861">
        <v>400</v>
      </c>
      <c r="O50" s="862"/>
      <c r="P50" s="836">
        <f>ROUND(N50/$I$3,0)</f>
        <v>8</v>
      </c>
      <c r="Q50" s="863"/>
      <c r="R50" s="864"/>
      <c r="S50" s="865"/>
      <c r="T50" s="863"/>
      <c r="U50" s="862"/>
      <c r="V50" s="863"/>
      <c r="W50" s="866" t="s">
        <v>507</v>
      </c>
    </row>
    <row r="51" spans="1:23" s="126" customFormat="1" ht="7.5" customHeight="1">
      <c r="A51" s="281"/>
      <c r="B51" s="190"/>
      <c r="C51" s="2458"/>
      <c r="D51" s="2459"/>
      <c r="E51" s="3008"/>
      <c r="F51" s="2799"/>
      <c r="G51" s="2422" t="s">
        <v>371</v>
      </c>
      <c r="H51" s="2423"/>
      <c r="I51" s="2423"/>
      <c r="J51" s="2423"/>
      <c r="K51" s="2423"/>
      <c r="L51" s="2423"/>
      <c r="M51" s="2423"/>
      <c r="N51" s="2423"/>
      <c r="O51" s="2423"/>
      <c r="P51" s="824">
        <f>P50</f>
        <v>8</v>
      </c>
      <c r="Q51" s="841"/>
      <c r="R51" s="842">
        <f>'3.1Cost by Sub-contractors'!$L$84</f>
        <v>20.76</v>
      </c>
      <c r="S51" s="843"/>
      <c r="T51" s="826">
        <f>P51*R51</f>
        <v>166.08</v>
      </c>
      <c r="U51" s="807"/>
      <c r="V51" s="180"/>
      <c r="W51" s="867"/>
    </row>
    <row r="52" spans="1:23" s="126" customFormat="1" ht="7.5" customHeight="1">
      <c r="A52" s="302"/>
      <c r="B52" s="868" t="str">
        <f>'4.1Plan'!$B$70</f>
        <v>Quang Nam</v>
      </c>
      <c r="C52" s="2454" t="str">
        <f>'4.1Plan'!$C$70</f>
        <v>PKG03</v>
      </c>
      <c r="D52" s="2455"/>
      <c r="E52" s="2965" t="str">
        <f>'4.1Plan'!$D$70</f>
        <v>ML03-1</v>
      </c>
      <c r="F52" s="2418"/>
      <c r="G52" s="2432" t="s">
        <v>508</v>
      </c>
      <c r="H52" s="2433"/>
      <c r="I52" s="2800">
        <v>20805</v>
      </c>
      <c r="J52" s="3007"/>
      <c r="K52" s="3007"/>
      <c r="L52" s="3007"/>
      <c r="M52" s="2801"/>
      <c r="N52" s="861">
        <v>400</v>
      </c>
      <c r="O52" s="862"/>
      <c r="P52" s="836">
        <f>ROUND(N52/$I$3,0)</f>
        <v>8</v>
      </c>
      <c r="Q52" s="863"/>
      <c r="R52" s="864"/>
      <c r="S52" s="865"/>
      <c r="T52" s="863"/>
      <c r="U52" s="862"/>
      <c r="V52" s="863"/>
      <c r="W52" s="869" t="s">
        <v>509</v>
      </c>
    </row>
    <row r="53" spans="1:23" s="126" customFormat="1" ht="7.5" customHeight="1">
      <c r="A53" s="300"/>
      <c r="B53" s="870"/>
      <c r="C53" s="2458"/>
      <c r="D53" s="2459"/>
      <c r="E53" s="3008"/>
      <c r="F53" s="2799"/>
      <c r="G53" s="2422" t="s">
        <v>371</v>
      </c>
      <c r="H53" s="2423"/>
      <c r="I53" s="2423"/>
      <c r="J53" s="2423"/>
      <c r="K53" s="2423"/>
      <c r="L53" s="2423"/>
      <c r="M53" s="2423"/>
      <c r="N53" s="2423"/>
      <c r="O53" s="2423"/>
      <c r="P53" s="824">
        <f>P52</f>
        <v>8</v>
      </c>
      <c r="Q53" s="841"/>
      <c r="R53" s="842">
        <f>'3.1Cost by Sub-contractors'!$L$84</f>
        <v>20.76</v>
      </c>
      <c r="S53" s="843"/>
      <c r="T53" s="826">
        <f>P53*R53</f>
        <v>166.08</v>
      </c>
      <c r="U53" s="807"/>
      <c r="V53" s="180"/>
      <c r="W53" s="867"/>
    </row>
    <row r="54" spans="1:23" s="126" customFormat="1" ht="7.5" customHeight="1">
      <c r="A54" s="300"/>
      <c r="B54" s="870"/>
      <c r="C54" s="2454" t="str">
        <f>'4.1Plan'!C124</f>
        <v>PKG05</v>
      </c>
      <c r="D54" s="2455"/>
      <c r="E54" s="2965" t="str">
        <f>'4.1Plan'!D134</f>
        <v>ML05-2</v>
      </c>
      <c r="F54" s="2418"/>
      <c r="G54" s="2432" t="s">
        <v>510</v>
      </c>
      <c r="H54" s="2433"/>
      <c r="I54" s="2800">
        <v>40776</v>
      </c>
      <c r="J54" s="3007"/>
      <c r="K54" s="3007"/>
      <c r="L54" s="3007"/>
      <c r="M54" s="2801"/>
      <c r="N54" s="861">
        <v>400</v>
      </c>
      <c r="O54" s="862"/>
      <c r="P54" s="836">
        <f>ROUND(N54/$I$3,0)</f>
        <v>8</v>
      </c>
      <c r="Q54" s="863"/>
      <c r="R54" s="864"/>
      <c r="S54" s="865"/>
      <c r="T54" s="863"/>
      <c r="U54" s="862"/>
      <c r="V54" s="863"/>
      <c r="W54" s="869" t="s">
        <v>511</v>
      </c>
    </row>
    <row r="55" spans="1:23" s="126" customFormat="1" ht="7.5" customHeight="1">
      <c r="A55" s="300"/>
      <c r="B55" s="870"/>
      <c r="C55" s="2458"/>
      <c r="D55" s="2459"/>
      <c r="E55" s="3008"/>
      <c r="F55" s="2799"/>
      <c r="G55" s="2422" t="s">
        <v>371</v>
      </c>
      <c r="H55" s="2423"/>
      <c r="I55" s="2423"/>
      <c r="J55" s="2423"/>
      <c r="K55" s="2423"/>
      <c r="L55" s="2423"/>
      <c r="M55" s="2423"/>
      <c r="N55" s="2423"/>
      <c r="O55" s="2423"/>
      <c r="P55" s="824">
        <f>P54</f>
        <v>8</v>
      </c>
      <c r="Q55" s="841"/>
      <c r="R55" s="842">
        <f>'3.1Cost by Sub-contractors'!$L$84</f>
        <v>20.76</v>
      </c>
      <c r="S55" s="843"/>
      <c r="T55" s="826">
        <f>P55*R55</f>
        <v>166.08</v>
      </c>
      <c r="U55" s="807"/>
      <c r="V55" s="180"/>
      <c r="W55" s="867"/>
    </row>
    <row r="56" spans="1:23" s="126" customFormat="1" ht="7.5" customHeight="1">
      <c r="A56" s="300"/>
      <c r="B56" s="870"/>
      <c r="C56" s="2454" t="str">
        <f>'4.1Plan'!$C$188</f>
        <v>PKG07</v>
      </c>
      <c r="D56" s="2455"/>
      <c r="E56" s="2965" t="str">
        <f>'4.1Plan'!$D$214</f>
        <v>ML07-3</v>
      </c>
      <c r="F56" s="2418"/>
      <c r="G56" s="2432" t="s">
        <v>512</v>
      </c>
      <c r="H56" s="2433"/>
      <c r="I56" s="2800">
        <v>64200</v>
      </c>
      <c r="J56" s="3007"/>
      <c r="K56" s="3007"/>
      <c r="L56" s="3007"/>
      <c r="M56" s="2801"/>
      <c r="N56" s="861">
        <v>400</v>
      </c>
      <c r="O56" s="862"/>
      <c r="P56" s="836">
        <f>ROUND(N56/$I$3,0)</f>
        <v>8</v>
      </c>
      <c r="Q56" s="863"/>
      <c r="R56" s="864"/>
      <c r="S56" s="865"/>
      <c r="T56" s="863"/>
      <c r="U56" s="862"/>
      <c r="V56" s="863"/>
      <c r="W56" s="869" t="s">
        <v>513</v>
      </c>
    </row>
    <row r="57" spans="1:23" s="126" customFormat="1" ht="7.5" customHeight="1">
      <c r="A57" s="300"/>
      <c r="B57" s="870"/>
      <c r="C57" s="2458"/>
      <c r="D57" s="2459"/>
      <c r="E57" s="3008"/>
      <c r="F57" s="2799"/>
      <c r="G57" s="2422" t="s">
        <v>371</v>
      </c>
      <c r="H57" s="2423"/>
      <c r="I57" s="2423"/>
      <c r="J57" s="2423"/>
      <c r="K57" s="2423"/>
      <c r="L57" s="2423"/>
      <c r="M57" s="2423"/>
      <c r="N57" s="2423"/>
      <c r="O57" s="2423"/>
      <c r="P57" s="824">
        <f>P56</f>
        <v>8</v>
      </c>
      <c r="Q57" s="841"/>
      <c r="R57" s="842">
        <f>'3.1Cost by Sub-contractors'!$L$84</f>
        <v>20.76</v>
      </c>
      <c r="S57" s="843"/>
      <c r="T57" s="826">
        <f>P57*R57</f>
        <v>166.08</v>
      </c>
      <c r="U57" s="807"/>
      <c r="V57" s="180"/>
      <c r="W57" s="867"/>
    </row>
    <row r="58" spans="1:23" s="126" customFormat="1" ht="7.5" customHeight="1">
      <c r="A58" s="300"/>
      <c r="B58" s="870"/>
      <c r="C58" s="2454" t="str">
        <f>'4.1Plan'!$C$253</f>
        <v>PKGA2</v>
      </c>
      <c r="D58" s="2455"/>
      <c r="E58" s="2965" t="str">
        <f>'4.1Plan'!D253</f>
        <v>MLA2-1</v>
      </c>
      <c r="F58" s="2418"/>
      <c r="G58" s="2432" t="s">
        <v>514</v>
      </c>
      <c r="H58" s="2433"/>
      <c r="I58" s="2800">
        <v>83800</v>
      </c>
      <c r="J58" s="3007"/>
      <c r="K58" s="3007"/>
      <c r="L58" s="3007"/>
      <c r="M58" s="2801"/>
      <c r="N58" s="861">
        <v>400</v>
      </c>
      <c r="O58" s="862"/>
      <c r="P58" s="836">
        <f>ROUND(N58/$I$3,0)</f>
        <v>8</v>
      </c>
      <c r="Q58" s="863"/>
      <c r="R58" s="864"/>
      <c r="S58" s="865"/>
      <c r="T58" s="863"/>
      <c r="U58" s="862"/>
      <c r="V58" s="863"/>
      <c r="W58" s="869" t="s">
        <v>515</v>
      </c>
    </row>
    <row r="59" spans="1:23" s="126" customFormat="1" ht="7.5" customHeight="1">
      <c r="A59" s="281"/>
      <c r="B59" s="871"/>
      <c r="C59" s="2458"/>
      <c r="D59" s="2459"/>
      <c r="E59" s="3008"/>
      <c r="F59" s="2799"/>
      <c r="G59" s="2422" t="s">
        <v>371</v>
      </c>
      <c r="H59" s="2423"/>
      <c r="I59" s="2423"/>
      <c r="J59" s="2423"/>
      <c r="K59" s="2423"/>
      <c r="L59" s="2423"/>
      <c r="M59" s="2423"/>
      <c r="N59" s="2423"/>
      <c r="O59" s="2423"/>
      <c r="P59" s="824">
        <f>P58</f>
        <v>8</v>
      </c>
      <c r="Q59" s="841"/>
      <c r="R59" s="842">
        <f>'3.1Cost by Sub-contractors'!$L$84</f>
        <v>20.76</v>
      </c>
      <c r="S59" s="843"/>
      <c r="T59" s="826">
        <f>P59*R59</f>
        <v>166.08</v>
      </c>
      <c r="U59" s="807"/>
      <c r="V59" s="180"/>
      <c r="W59" s="867"/>
    </row>
    <row r="60" spans="1:23" s="126" customFormat="1" ht="7.5" customHeight="1">
      <c r="A60" s="302"/>
      <c r="B60" s="868" t="str">
        <f>'4.1Plan'!$B$321</f>
        <v>Quang Ngai</v>
      </c>
      <c r="C60" s="2454" t="str">
        <f>'4.1Plan'!C294</f>
        <v>PKGA3</v>
      </c>
      <c r="D60" s="2455"/>
      <c r="E60" s="2965" t="str">
        <f>'4.1Plan'!D294</f>
        <v>MLA3-1</v>
      </c>
      <c r="F60" s="2418"/>
      <c r="G60" s="2432" t="s">
        <v>516</v>
      </c>
      <c r="H60" s="2433"/>
      <c r="I60" s="2800">
        <v>102255</v>
      </c>
      <c r="J60" s="3007"/>
      <c r="K60" s="3007"/>
      <c r="L60" s="3007"/>
      <c r="M60" s="2801"/>
      <c r="N60" s="861">
        <v>400</v>
      </c>
      <c r="O60" s="862"/>
      <c r="P60" s="836">
        <f>ROUND(N60/$I$3,0)</f>
        <v>8</v>
      </c>
      <c r="Q60" s="863"/>
      <c r="R60" s="864"/>
      <c r="S60" s="865"/>
      <c r="T60" s="863"/>
      <c r="U60" s="862"/>
      <c r="V60" s="863"/>
      <c r="W60" s="869" t="s">
        <v>517</v>
      </c>
    </row>
    <row r="61" spans="1:23" s="126" customFormat="1" ht="7.5" customHeight="1">
      <c r="A61" s="300"/>
      <c r="B61" s="870"/>
      <c r="C61" s="2458"/>
      <c r="D61" s="2459"/>
      <c r="E61" s="3008"/>
      <c r="F61" s="2799"/>
      <c r="G61" s="2422" t="s">
        <v>371</v>
      </c>
      <c r="H61" s="2423"/>
      <c r="I61" s="2423"/>
      <c r="J61" s="2423"/>
      <c r="K61" s="2423"/>
      <c r="L61" s="2423"/>
      <c r="M61" s="2423"/>
      <c r="N61" s="2423"/>
      <c r="O61" s="2423"/>
      <c r="P61" s="824">
        <f>P60</f>
        <v>8</v>
      </c>
      <c r="Q61" s="841"/>
      <c r="R61" s="842">
        <f>'3.1Cost by Sub-contractors'!$L$84</f>
        <v>20.76</v>
      </c>
      <c r="S61" s="843"/>
      <c r="T61" s="826">
        <f>P61*R61</f>
        <v>166.08</v>
      </c>
      <c r="U61" s="807"/>
      <c r="V61" s="180"/>
      <c r="W61" s="867"/>
    </row>
    <row r="62" spans="1:23" s="126" customFormat="1" ht="7.5" customHeight="1">
      <c r="A62" s="300"/>
      <c r="B62" s="870"/>
      <c r="C62" s="2454" t="str">
        <f>'4.1Plan'!C321</f>
        <v>PKGA4</v>
      </c>
      <c r="D62" s="2455"/>
      <c r="E62" s="2965" t="str">
        <f>'4.1Plan'!D321</f>
        <v>MLA4-1</v>
      </c>
      <c r="F62" s="2418"/>
      <c r="G62" s="2432" t="s">
        <v>518</v>
      </c>
      <c r="H62" s="2433"/>
      <c r="I62" s="2800">
        <v>112615</v>
      </c>
      <c r="J62" s="3007"/>
      <c r="K62" s="3007"/>
      <c r="L62" s="3007"/>
      <c r="M62" s="2801"/>
      <c r="N62" s="861">
        <v>400</v>
      </c>
      <c r="O62" s="862"/>
      <c r="P62" s="836">
        <f>ROUND(N62/$I$3,0)</f>
        <v>8</v>
      </c>
      <c r="Q62" s="863"/>
      <c r="R62" s="864"/>
      <c r="S62" s="865"/>
      <c r="T62" s="863"/>
      <c r="U62" s="862"/>
      <c r="V62" s="863"/>
      <c r="W62" s="869" t="s">
        <v>519</v>
      </c>
    </row>
    <row r="63" spans="1:23" s="126" customFormat="1" ht="7.5" customHeight="1">
      <c r="A63" s="300"/>
      <c r="B63" s="870"/>
      <c r="C63" s="2435"/>
      <c r="D63" s="2436"/>
      <c r="E63" s="3008"/>
      <c r="F63" s="2799"/>
      <c r="G63" s="2422" t="s">
        <v>371</v>
      </c>
      <c r="H63" s="2423"/>
      <c r="I63" s="2423"/>
      <c r="J63" s="2423"/>
      <c r="K63" s="2423"/>
      <c r="L63" s="2423"/>
      <c r="M63" s="2423"/>
      <c r="N63" s="2423"/>
      <c r="O63" s="2423"/>
      <c r="P63" s="824">
        <f>P62</f>
        <v>8</v>
      </c>
      <c r="Q63" s="841"/>
      <c r="R63" s="842">
        <f>'3.1Cost by Sub-contractors'!$L$84</f>
        <v>20.76</v>
      </c>
      <c r="S63" s="843"/>
      <c r="T63" s="826">
        <f>P63*R63</f>
        <v>166.08</v>
      </c>
      <c r="U63" s="807"/>
      <c r="V63" s="180"/>
      <c r="W63" s="867"/>
    </row>
    <row r="64" spans="1:23" s="126" customFormat="1" ht="7.5" customHeight="1">
      <c r="A64" s="300"/>
      <c r="B64" s="870"/>
      <c r="C64" s="2435"/>
      <c r="D64" s="2436"/>
      <c r="E64" s="2965" t="str">
        <f>'4.1Plan'!D353</f>
        <v>MLA4-3</v>
      </c>
      <c r="F64" s="2418"/>
      <c r="G64" s="2432" t="s">
        <v>520</v>
      </c>
      <c r="H64" s="2433"/>
      <c r="I64" s="2800">
        <v>123915</v>
      </c>
      <c r="J64" s="3007"/>
      <c r="K64" s="3007"/>
      <c r="L64" s="3007"/>
      <c r="M64" s="2801"/>
      <c r="N64" s="861">
        <v>400</v>
      </c>
      <c r="O64" s="862"/>
      <c r="P64" s="836">
        <f>ROUND(N64/$I$3,0)</f>
        <v>8</v>
      </c>
      <c r="Q64" s="863"/>
      <c r="R64" s="864"/>
      <c r="S64" s="865"/>
      <c r="T64" s="863"/>
      <c r="U64" s="862"/>
      <c r="V64" s="863"/>
      <c r="W64" s="869" t="s">
        <v>521</v>
      </c>
    </row>
    <row r="65" spans="1:59" s="126" customFormat="1" ht="7.5" customHeight="1">
      <c r="A65" s="300"/>
      <c r="B65" s="870"/>
      <c r="C65" s="2458"/>
      <c r="D65" s="2459"/>
      <c r="E65" s="3008"/>
      <c r="F65" s="2799"/>
      <c r="G65" s="2422" t="s">
        <v>371</v>
      </c>
      <c r="H65" s="2423"/>
      <c r="I65" s="2423"/>
      <c r="J65" s="2423"/>
      <c r="K65" s="2423"/>
      <c r="L65" s="2423"/>
      <c r="M65" s="2423"/>
      <c r="N65" s="2423"/>
      <c r="O65" s="2423"/>
      <c r="P65" s="824">
        <f>P64</f>
        <v>8</v>
      </c>
      <c r="Q65" s="841"/>
      <c r="R65" s="842">
        <f>'3.1Cost by Sub-contractors'!$L$84</f>
        <v>20.76</v>
      </c>
      <c r="S65" s="843"/>
      <c r="T65" s="826">
        <f>P65*R65</f>
        <v>166.08</v>
      </c>
      <c r="U65" s="807"/>
      <c r="V65" s="180"/>
      <c r="W65" s="867"/>
      <c r="X65" s="202"/>
      <c r="Y65" s="202"/>
      <c r="Z65" s="202"/>
      <c r="AA65" s="202"/>
      <c r="AB65" s="202"/>
      <c r="AC65" s="202"/>
      <c r="AD65" s="202"/>
      <c r="AE65" s="202"/>
      <c r="AF65" s="202"/>
      <c r="AG65" s="202"/>
      <c r="AH65" s="202"/>
      <c r="AI65" s="202"/>
      <c r="AJ65" s="202"/>
      <c r="AK65" s="202"/>
      <c r="AL65" s="202"/>
      <c r="AM65" s="202"/>
      <c r="AN65" s="202"/>
      <c r="AO65" s="202"/>
      <c r="AP65" s="202"/>
      <c r="AQ65" s="202"/>
      <c r="AR65" s="202"/>
      <c r="AS65" s="202"/>
      <c r="AT65" s="202"/>
      <c r="AU65" s="202"/>
      <c r="AV65" s="202"/>
      <c r="AW65" s="202"/>
      <c r="AX65" s="202"/>
    </row>
    <row r="66" spans="1:59" s="126" customFormat="1" ht="7.5" customHeight="1">
      <c r="A66" s="300"/>
      <c r="B66" s="870"/>
      <c r="C66" s="2454" t="str">
        <f>'4.1Plan'!C365</f>
        <v>PKGA5</v>
      </c>
      <c r="D66" s="2455"/>
      <c r="E66" s="2965" t="str">
        <f>'4.1Plan'!D365</f>
        <v>MLA5-1</v>
      </c>
      <c r="F66" s="2418"/>
      <c r="G66" s="2432" t="s">
        <v>522</v>
      </c>
      <c r="H66" s="2433"/>
      <c r="I66" s="2800">
        <v>130750</v>
      </c>
      <c r="J66" s="3007"/>
      <c r="K66" s="3007"/>
      <c r="L66" s="3007"/>
      <c r="M66" s="2801"/>
      <c r="N66" s="861">
        <v>400</v>
      </c>
      <c r="O66" s="862"/>
      <c r="P66" s="836">
        <f>ROUND(N66/$I$3,0)</f>
        <v>8</v>
      </c>
      <c r="Q66" s="863"/>
      <c r="R66" s="864"/>
      <c r="S66" s="865"/>
      <c r="T66" s="863"/>
      <c r="U66" s="862"/>
      <c r="V66" s="863"/>
      <c r="W66" s="869" t="s">
        <v>523</v>
      </c>
    </row>
    <row r="67" spans="1:59" s="126" customFormat="1" ht="7.5" customHeight="1">
      <c r="A67" s="300"/>
      <c r="B67" s="870"/>
      <c r="C67" s="2435"/>
      <c r="D67" s="2436"/>
      <c r="E67" s="3008"/>
      <c r="F67" s="2799"/>
      <c r="G67" s="2422" t="s">
        <v>371</v>
      </c>
      <c r="H67" s="2423"/>
      <c r="I67" s="2423"/>
      <c r="J67" s="2423"/>
      <c r="K67" s="2423"/>
      <c r="L67" s="2423"/>
      <c r="M67" s="2423"/>
      <c r="N67" s="2423"/>
      <c r="O67" s="2423"/>
      <c r="P67" s="824">
        <f>P66</f>
        <v>8</v>
      </c>
      <c r="Q67" s="841"/>
      <c r="R67" s="842">
        <f>'3.1Cost by Sub-contractors'!$L$84</f>
        <v>20.76</v>
      </c>
      <c r="S67" s="843"/>
      <c r="T67" s="826">
        <f>P67*R67</f>
        <v>166.08</v>
      </c>
      <c r="U67" s="807"/>
      <c r="V67" s="180"/>
      <c r="W67" s="807"/>
      <c r="AY67" s="202"/>
      <c r="AZ67" s="202"/>
      <c r="BA67" s="202"/>
      <c r="BB67" s="202"/>
    </row>
    <row r="68" spans="1:59" s="126" customFormat="1" ht="7.5" customHeight="1">
      <c r="A68" s="785"/>
      <c r="B68" s="691"/>
      <c r="C68" s="2354"/>
      <c r="D68" s="2355"/>
      <c r="E68" s="2403" t="str">
        <f>'4.1Plan'!D379</f>
        <v>MLA5-2</v>
      </c>
      <c r="F68" s="2404"/>
      <c r="G68" s="3015" t="s">
        <v>524</v>
      </c>
      <c r="H68" s="3016"/>
      <c r="I68" s="3017">
        <v>133371</v>
      </c>
      <c r="J68" s="3018"/>
      <c r="K68" s="3018"/>
      <c r="L68" s="3018"/>
      <c r="M68" s="3019"/>
      <c r="N68" s="872">
        <v>100</v>
      </c>
      <c r="O68" s="873"/>
      <c r="P68" s="874">
        <f>ROUND(N68/$I$3,0)</f>
        <v>2</v>
      </c>
      <c r="Q68" s="875"/>
      <c r="R68" s="876"/>
      <c r="S68" s="877"/>
      <c r="T68" s="878"/>
      <c r="U68" s="774"/>
      <c r="V68" s="778"/>
      <c r="W68" s="774" t="s">
        <v>525</v>
      </c>
    </row>
    <row r="69" spans="1:59" s="126" customFormat="1" ht="7.5" customHeight="1">
      <c r="A69" s="785"/>
      <c r="B69" s="691"/>
      <c r="C69" s="2354"/>
      <c r="D69" s="2355"/>
      <c r="E69" s="2403"/>
      <c r="F69" s="2404"/>
      <c r="G69" s="3005" t="s">
        <v>526</v>
      </c>
      <c r="H69" s="3006"/>
      <c r="I69" s="3009">
        <v>134222</v>
      </c>
      <c r="J69" s="3010"/>
      <c r="K69" s="3010"/>
      <c r="L69" s="3010"/>
      <c r="M69" s="3011"/>
      <c r="N69" s="879">
        <v>100</v>
      </c>
      <c r="O69" s="880"/>
      <c r="P69" s="854">
        <f>ROUND(N69/$I$3,0)</f>
        <v>2</v>
      </c>
      <c r="Q69" s="875"/>
      <c r="R69" s="876"/>
      <c r="S69" s="877"/>
      <c r="T69" s="878"/>
      <c r="U69" s="774"/>
      <c r="V69" s="743"/>
      <c r="W69" s="739" t="s">
        <v>527</v>
      </c>
      <c r="BC69" s="202"/>
      <c r="BD69" s="202"/>
      <c r="BE69" s="202"/>
      <c r="BF69" s="202"/>
      <c r="BG69" s="202"/>
    </row>
    <row r="70" spans="1:59" s="126" customFormat="1" ht="7.5" customHeight="1">
      <c r="A70" s="785"/>
      <c r="B70" s="691"/>
      <c r="C70" s="2354"/>
      <c r="D70" s="2355"/>
      <c r="E70" s="2403"/>
      <c r="F70" s="2404"/>
      <c r="G70" s="3005" t="s">
        <v>528</v>
      </c>
      <c r="H70" s="3006"/>
      <c r="I70" s="3012">
        <v>135415</v>
      </c>
      <c r="J70" s="3013"/>
      <c r="K70" s="3013"/>
      <c r="L70" s="3013"/>
      <c r="M70" s="3014"/>
      <c r="N70" s="881">
        <v>100</v>
      </c>
      <c r="O70" s="882"/>
      <c r="P70" s="836">
        <f>ROUND(N70/$I$3,0)</f>
        <v>2</v>
      </c>
      <c r="Q70" s="875"/>
      <c r="R70" s="876"/>
      <c r="S70" s="877"/>
      <c r="T70" s="878"/>
      <c r="U70" s="774"/>
      <c r="V70" s="743"/>
      <c r="W70" s="739" t="s">
        <v>529</v>
      </c>
    </row>
    <row r="71" spans="1:59" s="202" customFormat="1" ht="7.5" customHeight="1">
      <c r="A71" s="883"/>
      <c r="B71" s="884"/>
      <c r="C71" s="2796"/>
      <c r="D71" s="2797"/>
      <c r="E71" s="2846"/>
      <c r="F71" s="2847"/>
      <c r="G71" s="3020" t="s">
        <v>371</v>
      </c>
      <c r="H71" s="3021"/>
      <c r="I71" s="3021"/>
      <c r="J71" s="3021"/>
      <c r="K71" s="3021"/>
      <c r="L71" s="3021"/>
      <c r="M71" s="3021"/>
      <c r="N71" s="3021"/>
      <c r="O71" s="3021"/>
      <c r="P71" s="885">
        <f>SUM(P68:P70)</f>
        <v>6</v>
      </c>
      <c r="Q71" s="886"/>
      <c r="R71" s="887">
        <f>'3.1Cost by Sub-contractors'!$L$84</f>
        <v>20.76</v>
      </c>
      <c r="S71" s="888"/>
      <c r="T71" s="826">
        <f>P71*R71</f>
        <v>124.56</v>
      </c>
      <c r="U71" s="889"/>
      <c r="V71" s="782"/>
      <c r="W71" s="208"/>
      <c r="X71" s="126"/>
      <c r="Y71" s="126"/>
      <c r="Z71" s="126"/>
      <c r="AA71" s="126"/>
      <c r="AB71" s="126"/>
      <c r="AC71" s="126"/>
      <c r="AD71" s="126"/>
      <c r="AE71" s="126"/>
      <c r="AF71" s="126"/>
      <c r="AG71" s="126"/>
      <c r="AH71" s="126"/>
      <c r="AI71" s="126"/>
      <c r="AJ71" s="126"/>
      <c r="AK71" s="126"/>
      <c r="AL71" s="126"/>
      <c r="AM71" s="126"/>
      <c r="AN71" s="126"/>
      <c r="AO71" s="126"/>
      <c r="AP71" s="126"/>
      <c r="AQ71" s="126"/>
      <c r="AR71" s="126"/>
      <c r="AS71" s="126"/>
      <c r="AT71" s="126"/>
      <c r="AU71" s="126"/>
      <c r="AV71" s="126"/>
      <c r="AW71" s="126"/>
      <c r="AX71" s="126"/>
      <c r="AY71" s="126"/>
      <c r="AZ71" s="126"/>
      <c r="BA71" s="126"/>
      <c r="BB71" s="126"/>
      <c r="BC71" s="126"/>
      <c r="BD71" s="126"/>
      <c r="BE71" s="126"/>
      <c r="BF71" s="126"/>
      <c r="BG71" s="126"/>
    </row>
    <row r="72" spans="1:59" s="126" customFormat="1" ht="7.5" customHeight="1">
      <c r="A72" s="785"/>
      <c r="B72" s="691"/>
      <c r="C72" s="2354"/>
      <c r="D72" s="2355"/>
      <c r="E72" s="2417" t="str">
        <f>'4.1Plan'!D387</f>
        <v>MLA5-3</v>
      </c>
      <c r="F72" s="2418"/>
      <c r="G72" s="2342" t="s">
        <v>530</v>
      </c>
      <c r="H72" s="2995"/>
      <c r="I72" s="3022">
        <v>137215</v>
      </c>
      <c r="J72" s="3023"/>
      <c r="K72" s="3023"/>
      <c r="L72" s="3023"/>
      <c r="M72" s="3023"/>
      <c r="N72" s="890">
        <v>100</v>
      </c>
      <c r="O72" s="891"/>
      <c r="P72" s="829">
        <f>ROUND(N72/$I$3,0)</f>
        <v>2</v>
      </c>
      <c r="Q72" s="830"/>
      <c r="R72" s="831"/>
      <c r="S72" s="832"/>
      <c r="T72" s="833"/>
      <c r="U72" s="730"/>
      <c r="V72" s="778"/>
      <c r="W72" s="774" t="s">
        <v>531</v>
      </c>
    </row>
    <row r="73" spans="1:59" s="126" customFormat="1" ht="7.5" customHeight="1">
      <c r="A73" s="785"/>
      <c r="B73" s="691"/>
      <c r="C73" s="2354"/>
      <c r="D73" s="2355"/>
      <c r="E73" s="2403"/>
      <c r="F73" s="2404"/>
      <c r="G73" s="3002" t="s">
        <v>532</v>
      </c>
      <c r="H73" s="3003"/>
      <c r="I73" s="3012">
        <v>139522</v>
      </c>
      <c r="J73" s="3013"/>
      <c r="K73" s="3013"/>
      <c r="L73" s="3013"/>
      <c r="M73" s="3013"/>
      <c r="N73" s="881">
        <v>400</v>
      </c>
      <c r="O73" s="882"/>
      <c r="P73" s="836">
        <f>ROUND(N73/$I$3,0)</f>
        <v>8</v>
      </c>
      <c r="Q73" s="875"/>
      <c r="R73" s="876"/>
      <c r="S73" s="877"/>
      <c r="T73" s="878"/>
      <c r="U73" s="774"/>
      <c r="V73" s="743"/>
      <c r="W73" s="739" t="s">
        <v>533</v>
      </c>
    </row>
    <row r="74" spans="1:59" s="126" customFormat="1" ht="7.5" customHeight="1">
      <c r="A74" s="822"/>
      <c r="B74" s="823"/>
      <c r="C74" s="2430"/>
      <c r="D74" s="2431"/>
      <c r="E74" s="2798"/>
      <c r="F74" s="2799"/>
      <c r="G74" s="2422" t="s">
        <v>371</v>
      </c>
      <c r="H74" s="2423"/>
      <c r="I74" s="2423"/>
      <c r="J74" s="2423"/>
      <c r="K74" s="2423"/>
      <c r="L74" s="2423"/>
      <c r="M74" s="2423"/>
      <c r="N74" s="2423"/>
      <c r="O74" s="2423"/>
      <c r="P74" s="824">
        <f>SUM(P72:P73)</f>
        <v>10</v>
      </c>
      <c r="Q74" s="843"/>
      <c r="R74" s="842">
        <f>'3.1Cost by Sub-contractors'!$L$84</f>
        <v>20.76</v>
      </c>
      <c r="S74" s="843"/>
      <c r="T74" s="826">
        <f>P74*R74</f>
        <v>207.60000000000002</v>
      </c>
      <c r="U74" s="208"/>
      <c r="V74" s="180"/>
      <c r="W74" s="807"/>
    </row>
    <row r="75" spans="1:59">
      <c r="A75" s="264"/>
      <c r="B75" s="264"/>
    </row>
    <row r="76" spans="1:59">
      <c r="A76" s="264"/>
      <c r="B76" s="264"/>
    </row>
    <row r="77" spans="1:59">
      <c r="A77" s="264"/>
      <c r="B77" s="264"/>
    </row>
    <row r="78" spans="1:59">
      <c r="A78" s="264"/>
      <c r="B78" s="264"/>
    </row>
    <row r="79" spans="1:59">
      <c r="A79" s="264"/>
      <c r="B79" s="264"/>
    </row>
    <row r="80" spans="1:59">
      <c r="A80" s="264"/>
      <c r="B80" s="264"/>
    </row>
    <row r="81" spans="1:2">
      <c r="A81" s="264"/>
      <c r="B81" s="264"/>
    </row>
    <row r="82" spans="1:2">
      <c r="A82" s="264"/>
      <c r="B82" s="264"/>
    </row>
    <row r="83" spans="1:2">
      <c r="A83" s="264"/>
      <c r="B83" s="264"/>
    </row>
    <row r="84" spans="1:2">
      <c r="A84" s="264"/>
      <c r="B84" s="264"/>
    </row>
    <row r="85" spans="1:2">
      <c r="A85" s="264"/>
      <c r="B85" s="264"/>
    </row>
    <row r="86" spans="1:2">
      <c r="A86" s="264"/>
      <c r="B86" s="264"/>
    </row>
    <row r="87" spans="1:2">
      <c r="A87" s="264"/>
      <c r="B87" s="264"/>
    </row>
    <row r="88" spans="1:2">
      <c r="A88" s="264"/>
      <c r="B88" s="264"/>
    </row>
    <row r="89" spans="1:2">
      <c r="A89" s="264"/>
      <c r="B89" s="264"/>
    </row>
    <row r="90" spans="1:2">
      <c r="A90" s="264"/>
      <c r="B90" s="264"/>
    </row>
    <row r="91" spans="1:2">
      <c r="A91" s="264"/>
      <c r="B91" s="264"/>
    </row>
    <row r="92" spans="1:2">
      <c r="A92" s="264"/>
      <c r="B92" s="264"/>
    </row>
    <row r="93" spans="1:2">
      <c r="A93" s="264"/>
      <c r="B93" s="264"/>
    </row>
    <row r="94" spans="1:2">
      <c r="A94" s="264"/>
      <c r="B94" s="264"/>
    </row>
    <row r="95" spans="1:2">
      <c r="A95" s="264"/>
      <c r="B95" s="264"/>
    </row>
    <row r="96" spans="1:2">
      <c r="A96" s="264"/>
      <c r="B96" s="264"/>
    </row>
    <row r="97" spans="1:2">
      <c r="A97" s="264"/>
      <c r="B97" s="264"/>
    </row>
    <row r="98" spans="1:2">
      <c r="A98" s="264"/>
      <c r="B98" s="264"/>
    </row>
    <row r="99" spans="1:2">
      <c r="A99" s="264"/>
      <c r="B99" s="264"/>
    </row>
    <row r="100" spans="1:2">
      <c r="A100" s="264"/>
      <c r="B100" s="264"/>
    </row>
    <row r="101" spans="1:2">
      <c r="A101" s="264"/>
      <c r="B101" s="264"/>
    </row>
    <row r="102" spans="1:2">
      <c r="A102" s="264"/>
      <c r="B102" s="264"/>
    </row>
    <row r="103" spans="1:2">
      <c r="A103" s="264"/>
      <c r="B103" s="264"/>
    </row>
    <row r="104" spans="1:2">
      <c r="A104" s="264"/>
      <c r="B104" s="264"/>
    </row>
    <row r="105" spans="1:2">
      <c r="A105" s="264"/>
      <c r="B105" s="264"/>
    </row>
    <row r="106" spans="1:2">
      <c r="A106" s="264"/>
      <c r="B106" s="264"/>
    </row>
    <row r="107" spans="1:2">
      <c r="A107" s="264"/>
      <c r="B107" s="264"/>
    </row>
    <row r="108" spans="1:2">
      <c r="A108" s="264"/>
      <c r="B108" s="264"/>
    </row>
    <row r="109" spans="1:2">
      <c r="A109" s="264"/>
      <c r="B109" s="264"/>
    </row>
    <row r="110" spans="1:2">
      <c r="A110" s="264"/>
      <c r="B110" s="264"/>
    </row>
    <row r="111" spans="1:2">
      <c r="A111" s="264"/>
      <c r="B111" s="264"/>
    </row>
    <row r="112" spans="1:2">
      <c r="A112" s="264"/>
      <c r="B112" s="264"/>
    </row>
    <row r="113" spans="1:2">
      <c r="A113" s="264"/>
      <c r="B113" s="264"/>
    </row>
    <row r="114" spans="1:2">
      <c r="A114" s="264"/>
      <c r="B114" s="264"/>
    </row>
    <row r="115" spans="1:2">
      <c r="A115" s="264"/>
      <c r="B115" s="264"/>
    </row>
    <row r="116" spans="1:2">
      <c r="A116" s="264"/>
      <c r="B116" s="264"/>
    </row>
  </sheetData>
  <mergeCells count="284">
    <mergeCell ref="C73:D73"/>
    <mergeCell ref="E73:F73"/>
    <mergeCell ref="G73:H73"/>
    <mergeCell ref="I73:M73"/>
    <mergeCell ref="C74:D74"/>
    <mergeCell ref="E74:F74"/>
    <mergeCell ref="G74:O74"/>
    <mergeCell ref="C71:D71"/>
    <mergeCell ref="E71:F71"/>
    <mergeCell ref="G71:O71"/>
    <mergeCell ref="C72:D72"/>
    <mergeCell ref="E72:F72"/>
    <mergeCell ref="G72:H72"/>
    <mergeCell ref="I72:M72"/>
    <mergeCell ref="C69:D69"/>
    <mergeCell ref="E69:F69"/>
    <mergeCell ref="G69:H69"/>
    <mergeCell ref="I69:M69"/>
    <mergeCell ref="C70:D70"/>
    <mergeCell ref="E70:F70"/>
    <mergeCell ref="G70:H70"/>
    <mergeCell ref="I70:M70"/>
    <mergeCell ref="C67:D67"/>
    <mergeCell ref="E67:F67"/>
    <mergeCell ref="G67:O67"/>
    <mergeCell ref="C68:D68"/>
    <mergeCell ref="E68:F68"/>
    <mergeCell ref="G68:H68"/>
    <mergeCell ref="I68:M68"/>
    <mergeCell ref="C65:D65"/>
    <mergeCell ref="E65:F65"/>
    <mergeCell ref="G65:O65"/>
    <mergeCell ref="C66:D66"/>
    <mergeCell ref="E66:F66"/>
    <mergeCell ref="G66:H66"/>
    <mergeCell ref="I66:M66"/>
    <mergeCell ref="C63:D63"/>
    <mergeCell ref="E63:F63"/>
    <mergeCell ref="G63:O63"/>
    <mergeCell ref="C64:D64"/>
    <mergeCell ref="E64:F64"/>
    <mergeCell ref="G64:H64"/>
    <mergeCell ref="I64:M64"/>
    <mergeCell ref="C61:D61"/>
    <mergeCell ref="E61:F61"/>
    <mergeCell ref="G61:O61"/>
    <mergeCell ref="C62:D62"/>
    <mergeCell ref="E62:F62"/>
    <mergeCell ref="G62:H62"/>
    <mergeCell ref="I62:M62"/>
    <mergeCell ref="C59:D59"/>
    <mergeCell ref="E59:F59"/>
    <mergeCell ref="G59:O59"/>
    <mergeCell ref="C60:D60"/>
    <mergeCell ref="E60:F60"/>
    <mergeCell ref="G60:H60"/>
    <mergeCell ref="I60:M60"/>
    <mergeCell ref="C57:D57"/>
    <mergeCell ref="E57:F57"/>
    <mergeCell ref="G57:O57"/>
    <mergeCell ref="C58:D58"/>
    <mergeCell ref="E58:F58"/>
    <mergeCell ref="G58:H58"/>
    <mergeCell ref="I58:M58"/>
    <mergeCell ref="C55:D55"/>
    <mergeCell ref="E55:F55"/>
    <mergeCell ref="G55:O55"/>
    <mergeCell ref="C56:D56"/>
    <mergeCell ref="E56:F56"/>
    <mergeCell ref="G56:H56"/>
    <mergeCell ref="I56:M56"/>
    <mergeCell ref="B49:W49"/>
    <mergeCell ref="C50:D50"/>
    <mergeCell ref="E50:F50"/>
    <mergeCell ref="G50:H50"/>
    <mergeCell ref="I50:M50"/>
    <mergeCell ref="C53:D53"/>
    <mergeCell ref="E53:F53"/>
    <mergeCell ref="G53:O53"/>
    <mergeCell ref="C54:D54"/>
    <mergeCell ref="E54:F54"/>
    <mergeCell ref="G54:H54"/>
    <mergeCell ref="I54:M54"/>
    <mergeCell ref="C51:D51"/>
    <mergeCell ref="E51:F51"/>
    <mergeCell ref="G51:O51"/>
    <mergeCell ref="C52:D52"/>
    <mergeCell ref="E52:F52"/>
    <mergeCell ref="G52:H52"/>
    <mergeCell ref="I52:M52"/>
    <mergeCell ref="P47:Q47"/>
    <mergeCell ref="R47:S47"/>
    <mergeCell ref="T47:U47"/>
    <mergeCell ref="V47:W47"/>
    <mergeCell ref="A48:B48"/>
    <mergeCell ref="C48:D48"/>
    <mergeCell ref="E48:F48"/>
    <mergeCell ref="G48:H48"/>
    <mergeCell ref="I48:M48"/>
    <mergeCell ref="N48:O48"/>
    <mergeCell ref="A47:B47"/>
    <mergeCell ref="C47:D47"/>
    <mergeCell ref="E47:F47"/>
    <mergeCell ref="G47:H47"/>
    <mergeCell ref="I47:M47"/>
    <mergeCell ref="N47:O47"/>
    <mergeCell ref="P48:Q48"/>
    <mergeCell ref="R48:S48"/>
    <mergeCell ref="T48:U48"/>
    <mergeCell ref="V48:W48"/>
    <mergeCell ref="P45:U45"/>
    <mergeCell ref="V45:W45"/>
    <mergeCell ref="A46:B46"/>
    <mergeCell ref="C46:D46"/>
    <mergeCell ref="E46:F46"/>
    <mergeCell ref="G46:H46"/>
    <mergeCell ref="I46:M46"/>
    <mergeCell ref="N46:O46"/>
    <mergeCell ref="P46:U46"/>
    <mergeCell ref="V46:W46"/>
    <mergeCell ref="C43:D43"/>
    <mergeCell ref="E43:F43"/>
    <mergeCell ref="G43:O43"/>
    <mergeCell ref="A45:B45"/>
    <mergeCell ref="C45:D45"/>
    <mergeCell ref="E45:F45"/>
    <mergeCell ref="G45:O45"/>
    <mergeCell ref="C42:D42"/>
    <mergeCell ref="E42:F42"/>
    <mergeCell ref="G42:H42"/>
    <mergeCell ref="I42:M42"/>
    <mergeCell ref="C41:D41"/>
    <mergeCell ref="E41:F41"/>
    <mergeCell ref="G41:O41"/>
    <mergeCell ref="G40:H40"/>
    <mergeCell ref="I40:M40"/>
    <mergeCell ref="G37:H37"/>
    <mergeCell ref="I37:M37"/>
    <mergeCell ref="C39:D39"/>
    <mergeCell ref="E39:F39"/>
    <mergeCell ref="G39:H39"/>
    <mergeCell ref="I39:M39"/>
    <mergeCell ref="C37:D37"/>
    <mergeCell ref="E37:F37"/>
    <mergeCell ref="E40:F40"/>
    <mergeCell ref="C40:D40"/>
    <mergeCell ref="C36:D36"/>
    <mergeCell ref="E36:F36"/>
    <mergeCell ref="G36:H36"/>
    <mergeCell ref="I36:M36"/>
    <mergeCell ref="C38:D38"/>
    <mergeCell ref="E38:F38"/>
    <mergeCell ref="G38:O38"/>
    <mergeCell ref="C34:D34"/>
    <mergeCell ref="E34:F34"/>
    <mergeCell ref="G34:H34"/>
    <mergeCell ref="I34:M34"/>
    <mergeCell ref="C35:D35"/>
    <mergeCell ref="E35:F35"/>
    <mergeCell ref="G35:H35"/>
    <mergeCell ref="I35:M35"/>
    <mergeCell ref="C33:D33"/>
    <mergeCell ref="E33:F33"/>
    <mergeCell ref="G33:O33"/>
    <mergeCell ref="G32:H32"/>
    <mergeCell ref="I32:M32"/>
    <mergeCell ref="C30:D30"/>
    <mergeCell ref="E30:F30"/>
    <mergeCell ref="G30:O30"/>
    <mergeCell ref="C31:D31"/>
    <mergeCell ref="E31:F31"/>
    <mergeCell ref="G31:H31"/>
    <mergeCell ref="I31:M31"/>
    <mergeCell ref="E32:F32"/>
    <mergeCell ref="C32:D32"/>
    <mergeCell ref="C28:D28"/>
    <mergeCell ref="E28:F28"/>
    <mergeCell ref="G28:O28"/>
    <mergeCell ref="C29:D29"/>
    <mergeCell ref="E29:F29"/>
    <mergeCell ref="G29:H29"/>
    <mergeCell ref="I29:M29"/>
    <mergeCell ref="C26:D26"/>
    <mergeCell ref="E26:F26"/>
    <mergeCell ref="G26:O26"/>
    <mergeCell ref="C27:D27"/>
    <mergeCell ref="E27:F27"/>
    <mergeCell ref="G27:H27"/>
    <mergeCell ref="I27:M27"/>
    <mergeCell ref="C24:D24"/>
    <mergeCell ref="E24:F24"/>
    <mergeCell ref="G24:O24"/>
    <mergeCell ref="C25:D25"/>
    <mergeCell ref="E25:F25"/>
    <mergeCell ref="G25:H25"/>
    <mergeCell ref="I25:M25"/>
    <mergeCell ref="C22:D22"/>
    <mergeCell ref="E22:F22"/>
    <mergeCell ref="G22:O22"/>
    <mergeCell ref="C23:D23"/>
    <mergeCell ref="E23:F23"/>
    <mergeCell ref="G23:H23"/>
    <mergeCell ref="I23:M23"/>
    <mergeCell ref="C20:D20"/>
    <mergeCell ref="E20:F20"/>
    <mergeCell ref="G20:H20"/>
    <mergeCell ref="I20:M20"/>
    <mergeCell ref="C21:D21"/>
    <mergeCell ref="E21:F21"/>
    <mergeCell ref="G21:H21"/>
    <mergeCell ref="I21:M21"/>
    <mergeCell ref="C18:D18"/>
    <mergeCell ref="E18:F18"/>
    <mergeCell ref="G18:H18"/>
    <mergeCell ref="I18:M18"/>
    <mergeCell ref="C19:D19"/>
    <mergeCell ref="E19:F19"/>
    <mergeCell ref="G19:O19"/>
    <mergeCell ref="C16:D16"/>
    <mergeCell ref="E16:F16"/>
    <mergeCell ref="G16:H16"/>
    <mergeCell ref="I16:M16"/>
    <mergeCell ref="C17:D17"/>
    <mergeCell ref="E17:F17"/>
    <mergeCell ref="G17:O17"/>
    <mergeCell ref="C14:D14"/>
    <mergeCell ref="E14:F14"/>
    <mergeCell ref="G14:H14"/>
    <mergeCell ref="I14:M14"/>
    <mergeCell ref="C15:D15"/>
    <mergeCell ref="E15:F15"/>
    <mergeCell ref="G15:O15"/>
    <mergeCell ref="B12:W12"/>
    <mergeCell ref="C13:D13"/>
    <mergeCell ref="E13:F13"/>
    <mergeCell ref="G13:H13"/>
    <mergeCell ref="I13:M13"/>
    <mergeCell ref="T8:U8"/>
    <mergeCell ref="V8:W8"/>
    <mergeCell ref="B9:W9"/>
    <mergeCell ref="C10:D10"/>
    <mergeCell ref="E10:F10"/>
    <mergeCell ref="G10:H10"/>
    <mergeCell ref="A8:B8"/>
    <mergeCell ref="C8:D8"/>
    <mergeCell ref="E8:F8"/>
    <mergeCell ref="G8:H8"/>
    <mergeCell ref="I8:M8"/>
    <mergeCell ref="N8:O8"/>
    <mergeCell ref="P8:Q8"/>
    <mergeCell ref="R8:S8"/>
    <mergeCell ref="C11:D11"/>
    <mergeCell ref="E11:F11"/>
    <mergeCell ref="G11:O11"/>
    <mergeCell ref="P6:U6"/>
    <mergeCell ref="V6:W6"/>
    <mergeCell ref="A7:B7"/>
    <mergeCell ref="C7:D7"/>
    <mergeCell ref="E7:F7"/>
    <mergeCell ref="G7:H7"/>
    <mergeCell ref="I7:M7"/>
    <mergeCell ref="N7:O7"/>
    <mergeCell ref="P7:Q7"/>
    <mergeCell ref="R7:S7"/>
    <mergeCell ref="A6:B6"/>
    <mergeCell ref="C6:D6"/>
    <mergeCell ref="E6:F6"/>
    <mergeCell ref="G6:H6"/>
    <mergeCell ref="I6:M6"/>
    <mergeCell ref="N6:O6"/>
    <mergeCell ref="T7:U7"/>
    <mergeCell ref="V7:W7"/>
    <mergeCell ref="A5:B5"/>
    <mergeCell ref="C5:D5"/>
    <mergeCell ref="E5:F5"/>
    <mergeCell ref="G5:O5"/>
    <mergeCell ref="P5:U5"/>
    <mergeCell ref="V5:W5"/>
    <mergeCell ref="A1:H1"/>
    <mergeCell ref="I1:J1"/>
    <mergeCell ref="A2:H2"/>
    <mergeCell ref="I2:J2"/>
    <mergeCell ref="B3:D3"/>
    <mergeCell ref="F3:H3"/>
  </mergeCells>
  <phoneticPr fontId="113"/>
  <pageMargins left="0.19685039370078741" right="0.19685039370078741" top="0.59055118110236227" bottom="0.59055118110236227" header="0.19685039370078741" footer="0.19685039370078741"/>
  <pageSetup paperSize="9" orientation="landscape" r:id="rId1"/>
  <headerFooter alignWithMargins="0">
    <oddHeader>&amp;R&amp;"Arial,太字"&amp;8 &amp;U4.2.9  Detailed Survey Plan (Existing Road)</oddHeader>
    <oddFooter>&amp;R&amp;"Arial,太字"&amp;8&amp;P/&amp;N</oddFooter>
  </headerFooter>
  <ignoredErrors>
    <ignoredError sqref="P15:P41 P51:P71" 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Cover</vt:lpstr>
      <vt:lpstr>1.Facility Plan</vt:lpstr>
      <vt:lpstr>2.PKG</vt:lpstr>
      <vt:lpstr>3.1Cost by Sub-contractors</vt:lpstr>
      <vt:lpstr>3.2Cost by Packages</vt:lpstr>
      <vt:lpstr>4.1Plan</vt:lpstr>
      <vt:lpstr>4.2.1NEE</vt:lpstr>
      <vt:lpstr>4.2.2TN</vt:lpstr>
      <vt:lpstr>4.2.3BR</vt:lpstr>
      <vt:lpstr>4.2.4IC</vt:lpstr>
      <vt:lpstr>4.2.5BL</vt:lpstr>
      <vt:lpstr>4.2.6SG</vt:lpstr>
      <vt:lpstr>4.2.7DE</vt:lpstr>
      <vt:lpstr>4.2.8HE</vt:lpstr>
      <vt:lpstr>4.2.9ER</vt:lpstr>
      <vt:lpstr>'1.Facility Plan'!Print_Area</vt:lpstr>
      <vt:lpstr>'2.PKG'!Print_Area</vt:lpstr>
      <vt:lpstr>'3.1Cost by Sub-contractors'!Print_Area</vt:lpstr>
      <vt:lpstr>'3.2Cost by Packages'!Print_Area</vt:lpstr>
      <vt:lpstr>'4.1Plan'!Print_Area</vt:lpstr>
      <vt:lpstr>'4.2.3BR'!Print_Area</vt:lpstr>
      <vt:lpstr>'3.2Cost by Packages'!Print_Titles</vt:lpstr>
      <vt:lpstr>'4.1Plan'!Print_Titles</vt:lpstr>
      <vt:lpstr>'4.2.1NEE'!Print_Titles</vt:lpstr>
      <vt:lpstr>'4.2.3BR'!Print_Titles</vt:lpstr>
      <vt:lpstr>'4.2.4IC'!Print_Titles</vt:lpstr>
      <vt:lpstr>'4.2.5BL'!Print_Titles</vt:lpstr>
      <vt:lpstr>'4.2.6SG'!Print_Titles</vt:lpstr>
      <vt:lpstr>'4.2.7DE'!Print_Titles</vt:lpstr>
      <vt:lpstr>'4.2.8HE'!Print_Titles</vt:lpstr>
    </vt:vector>
  </TitlesOfParts>
  <Company>Nippon Koei Co., Ltd.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Tetsuya Maeda</dc:creator>
  <cp:lastModifiedBy>Tetsuya Maeda</cp:lastModifiedBy>
  <cp:lastPrinted>2011-09-05T10:22:42Z</cp:lastPrinted>
  <dcterms:created xsi:type="dcterms:W3CDTF">2011-05-10T09:56:10Z</dcterms:created>
  <dcterms:modified xsi:type="dcterms:W3CDTF">2011-09-07T07:44:34Z</dcterms:modified>
</cp:coreProperties>
</file>