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30" windowWidth="21435" windowHeight="12270" tabRatio="882" activeTab="3"/>
  </bookViews>
  <sheets>
    <sheet name="Chronicle" sheetId="24" r:id="rId1"/>
    <sheet name="Case4_Summary" sheetId="23" r:id="rId2"/>
    <sheet name="Case4_GeoCost0903" sheetId="28" r:id="rId3"/>
    <sheet name="GeoBase(110906)" sheetId="27" r:id="rId4"/>
    <sheet name="Case4_TopoCost0903" sheetId="26" r:id="rId5"/>
    <sheet name="Case4_TopoDistance0804" sheetId="25" r:id="rId6"/>
    <sheet name="TopoBase(110804)" sheetId="21" r:id="rId7"/>
  </sheets>
  <externalReferences>
    <externalReference r:id="rId8"/>
    <externalReference r:id="rId9"/>
    <externalReference r:id="rId10"/>
  </externalReferences>
  <definedNames>
    <definedName name="becoc" localSheetId="2">#REF!</definedName>
    <definedName name="becoc" localSheetId="4">#REF!</definedName>
    <definedName name="becoc" localSheetId="5">#REF!</definedName>
    <definedName name="becoc" localSheetId="3">#REF!</definedName>
    <definedName name="becoc">#REF!</definedName>
    <definedName name="bemo" localSheetId="2">#REF!</definedName>
    <definedName name="bemo" localSheetId="4">#REF!</definedName>
    <definedName name="bemo" localSheetId="5">#REF!</definedName>
    <definedName name="bemo">#REF!</definedName>
    <definedName name="Caungang" localSheetId="2">'[1]Cau Vuot ngang'!$B$9:$AF$27</definedName>
    <definedName name="Caungang" localSheetId="3">'[1]Cau Vuot ngang'!$B$9:$AF$27</definedName>
    <definedName name="Caungang">'[2]Cau Vuot ngang'!$B$9:$AF$27</definedName>
    <definedName name="CHT" localSheetId="2">#REF!</definedName>
    <definedName name="CHT" localSheetId="4">#REF!</definedName>
    <definedName name="CHT" localSheetId="5">#REF!</definedName>
    <definedName name="CHT" localSheetId="3">#REF!</definedName>
    <definedName name="CHT">#REF!</definedName>
    <definedName name="DGDAM" localSheetId="2">#REF!</definedName>
    <definedName name="DGDAM" localSheetId="4">#REF!</definedName>
    <definedName name="DGDAM" localSheetId="5">#REF!</definedName>
    <definedName name="DGDAM" localSheetId="3">#REF!</definedName>
    <definedName name="DGDAM">#REF!</definedName>
    <definedName name="DT" localSheetId="2">#REF!</definedName>
    <definedName name="DT" localSheetId="4">#REF!</definedName>
    <definedName name="DT" localSheetId="5">#REF!</definedName>
    <definedName name="DT" localSheetId="3">#REF!</definedName>
    <definedName name="DT">#REF!</definedName>
    <definedName name="KL" localSheetId="2">#REF!</definedName>
    <definedName name="KL" localSheetId="4">#REF!</definedName>
    <definedName name="KL" localSheetId="5">#REF!</definedName>
    <definedName name="KL">#REF!</definedName>
    <definedName name="_xlnm.Print_Area" localSheetId="2">Case4_GeoCost0903!$A$2:$AI$33</definedName>
    <definedName name="_xlnm.Print_Area" localSheetId="1">Case4_Summary!$A$1:$P$24</definedName>
    <definedName name="_xlnm.Print_Area" localSheetId="4">Case4_TopoCost0903!$A$1:$X$40</definedName>
    <definedName name="_xlnm.Print_Area" localSheetId="5">Case4_TopoDistance0804!$A$1:$W$40</definedName>
    <definedName name="_xlnm.Print_Area" localSheetId="3">'GeoBase(110906)'!$A$1:$Y$33</definedName>
    <definedName name="_xlnm.Print_Area" localSheetId="6">'TopoBase(110804)'!$A$1:$T$34</definedName>
    <definedName name="Rong" localSheetId="2">#REF!</definedName>
    <definedName name="Rong" localSheetId="4">#REF!</definedName>
    <definedName name="Rong" localSheetId="5">#REF!</definedName>
    <definedName name="Rong" localSheetId="3">#REF!</definedName>
    <definedName name="Rong">#REF!</definedName>
    <definedName name="SLmo" localSheetId="2">#REF!</definedName>
    <definedName name="SLmo" localSheetId="4">#REF!</definedName>
    <definedName name="SLmo" localSheetId="5">#REF!</definedName>
    <definedName name="SLmo" localSheetId="3">#REF!</definedName>
    <definedName name="SLmo">#REF!</definedName>
    <definedName name="TONGHOP" localSheetId="2">#REF!</definedName>
    <definedName name="TONGHOP" localSheetId="4">#REF!</definedName>
    <definedName name="TONGHOP" localSheetId="5">#REF!</definedName>
    <definedName name="TONGHOP" localSheetId="3">#REF!</definedName>
    <definedName name="TONGHOP">#REF!</definedName>
    <definedName name="trcan" localSheetId="2">#REF!</definedName>
    <definedName name="trcan" localSheetId="4">#REF!</definedName>
    <definedName name="trcan" localSheetId="5">#REF!</definedName>
    <definedName name="trcan">#REF!</definedName>
    <definedName name="Trunuoc" localSheetId="2">#REF!</definedName>
    <definedName name="Trunuoc" localSheetId="4">#REF!</definedName>
    <definedName name="Trunuoc" localSheetId="5">#REF!</definedName>
    <definedName name="Trunuoc">#REF!</definedName>
  </definedNames>
  <calcPr calcId="125725" calcMode="manual"/>
</workbook>
</file>

<file path=xl/calcChain.xml><?xml version="1.0" encoding="utf-8"?>
<calcChain xmlns="http://schemas.openxmlformats.org/spreadsheetml/2006/main">
  <c r="T32" i="27"/>
  <c r="I33" i="25" l="1"/>
  <c r="I32"/>
  <c r="I31"/>
  <c r="I28"/>
  <c r="I26"/>
  <c r="I23"/>
  <c r="I20"/>
  <c r="I17"/>
  <c r="I15"/>
  <c r="I13"/>
  <c r="I11"/>
  <c r="I10"/>
  <c r="I8"/>
  <c r="I6"/>
  <c r="R5" i="21"/>
  <c r="AH18" i="28" l="1"/>
  <c r="AI31"/>
  <c r="AH31"/>
  <c r="AG31"/>
  <c r="AF31"/>
  <c r="AE31"/>
  <c r="AD31"/>
  <c r="AC31"/>
  <c r="AB31"/>
  <c r="AA31"/>
  <c r="Z31"/>
  <c r="Y31"/>
  <c r="X31"/>
  <c r="AI30"/>
  <c r="AH30"/>
  <c r="AG30"/>
  <c r="AF30"/>
  <c r="AE30"/>
  <c r="AD30"/>
  <c r="AC30"/>
  <c r="AB30"/>
  <c r="AA30"/>
  <c r="Z30"/>
  <c r="Y30"/>
  <c r="X30"/>
  <c r="AI29"/>
  <c r="AH29"/>
  <c r="AG29"/>
  <c r="AF29"/>
  <c r="AE29"/>
  <c r="AD29"/>
  <c r="AC29"/>
  <c r="AB29"/>
  <c r="AA29"/>
  <c r="Z29"/>
  <c r="Y29"/>
  <c r="X29"/>
  <c r="AI28"/>
  <c r="AH28"/>
  <c r="AG28"/>
  <c r="AF28"/>
  <c r="AE28"/>
  <c r="AD28"/>
  <c r="AC28"/>
  <c r="AB28"/>
  <c r="AA28"/>
  <c r="Z28"/>
  <c r="Y28"/>
  <c r="X28"/>
  <c r="AI27"/>
  <c r="AH27"/>
  <c r="AG27"/>
  <c r="AF27"/>
  <c r="AE27"/>
  <c r="AD27"/>
  <c r="AC27"/>
  <c r="AB27"/>
  <c r="AA27"/>
  <c r="Z27"/>
  <c r="Y27"/>
  <c r="X27"/>
  <c r="AI26"/>
  <c r="AH26"/>
  <c r="AG26"/>
  <c r="AF26"/>
  <c r="AE26"/>
  <c r="AD26"/>
  <c r="AC26"/>
  <c r="AB26"/>
  <c r="AA26"/>
  <c r="Z26"/>
  <c r="Y26"/>
  <c r="X26"/>
  <c r="AI25"/>
  <c r="AH25"/>
  <c r="AG25"/>
  <c r="AF25"/>
  <c r="AE25"/>
  <c r="AD25"/>
  <c r="AC25"/>
  <c r="AB25"/>
  <c r="AA25"/>
  <c r="Z25"/>
  <c r="Y25"/>
  <c r="X25"/>
  <c r="AI24"/>
  <c r="AH24"/>
  <c r="AG24"/>
  <c r="AF24"/>
  <c r="AE24"/>
  <c r="AD24"/>
  <c r="AC24"/>
  <c r="AB24"/>
  <c r="AA24"/>
  <c r="Z24"/>
  <c r="Y24"/>
  <c r="X24"/>
  <c r="AI23"/>
  <c r="AH23"/>
  <c r="AG23"/>
  <c r="AF23"/>
  <c r="AE23"/>
  <c r="AD23"/>
  <c r="AC23"/>
  <c r="AB23"/>
  <c r="AA23"/>
  <c r="Z23"/>
  <c r="Y23"/>
  <c r="X23"/>
  <c r="AI22"/>
  <c r="AH22"/>
  <c r="AG22"/>
  <c r="AF22"/>
  <c r="AE22"/>
  <c r="AD22"/>
  <c r="AC22"/>
  <c r="AB22"/>
  <c r="AA22"/>
  <c r="Z22"/>
  <c r="Y22"/>
  <c r="X22"/>
  <c r="AI21"/>
  <c r="AH21"/>
  <c r="AG21"/>
  <c r="AF21"/>
  <c r="AE21"/>
  <c r="AD21"/>
  <c r="AC21"/>
  <c r="AB21"/>
  <c r="AA21"/>
  <c r="Z21"/>
  <c r="Y21"/>
  <c r="X21"/>
  <c r="AI20"/>
  <c r="AH20"/>
  <c r="AG20"/>
  <c r="AF20"/>
  <c r="AE20"/>
  <c r="AD20"/>
  <c r="AC20"/>
  <c r="AB20"/>
  <c r="AA20"/>
  <c r="Z20"/>
  <c r="Y20"/>
  <c r="X20"/>
  <c r="AI19"/>
  <c r="AH19"/>
  <c r="AG19"/>
  <c r="AF19"/>
  <c r="AE19"/>
  <c r="AD19"/>
  <c r="AC19"/>
  <c r="AB19"/>
  <c r="AA19"/>
  <c r="Z19"/>
  <c r="Y19"/>
  <c r="X19"/>
  <c r="AI18"/>
  <c r="AG18"/>
  <c r="AF18"/>
  <c r="AE18"/>
  <c r="AD18"/>
  <c r="AC18"/>
  <c r="AB18"/>
  <c r="AA18"/>
  <c r="Z18"/>
  <c r="Y18"/>
  <c r="X18"/>
  <c r="AI17"/>
  <c r="AH17"/>
  <c r="AG17"/>
  <c r="AF17"/>
  <c r="AE17"/>
  <c r="AD17"/>
  <c r="AC17"/>
  <c r="AB17"/>
  <c r="AA17"/>
  <c r="Z17"/>
  <c r="Y17"/>
  <c r="X17"/>
  <c r="AI16"/>
  <c r="AH16"/>
  <c r="AG16"/>
  <c r="AF16"/>
  <c r="AE16"/>
  <c r="AD16"/>
  <c r="AC16"/>
  <c r="AB16"/>
  <c r="AA16"/>
  <c r="Z16"/>
  <c r="Y16"/>
  <c r="X16"/>
  <c r="AI15"/>
  <c r="AH15"/>
  <c r="AG15"/>
  <c r="AF15"/>
  <c r="AE15"/>
  <c r="AD15"/>
  <c r="AC15"/>
  <c r="AB15"/>
  <c r="AA15"/>
  <c r="Z15"/>
  <c r="Y15"/>
  <c r="X15"/>
  <c r="AI14"/>
  <c r="AH14"/>
  <c r="AG14"/>
  <c r="AF14"/>
  <c r="AE14"/>
  <c r="AD14"/>
  <c r="AC14"/>
  <c r="AB14"/>
  <c r="AA14"/>
  <c r="Z14"/>
  <c r="Y14"/>
  <c r="X14"/>
  <c r="AI13"/>
  <c r="AH13"/>
  <c r="AG13"/>
  <c r="AF13"/>
  <c r="AE13"/>
  <c r="AD13"/>
  <c r="AC13"/>
  <c r="AB13"/>
  <c r="AA13"/>
  <c r="Z13"/>
  <c r="Y13"/>
  <c r="X13"/>
  <c r="AI12"/>
  <c r="AH12"/>
  <c r="AG12"/>
  <c r="AF12"/>
  <c r="AE12"/>
  <c r="AD12"/>
  <c r="AC12"/>
  <c r="AB12"/>
  <c r="AA12"/>
  <c r="Z12"/>
  <c r="Y12"/>
  <c r="X12"/>
  <c r="AI11"/>
  <c r="AH11"/>
  <c r="AG11"/>
  <c r="AF11"/>
  <c r="AE11"/>
  <c r="AD11"/>
  <c r="AC11"/>
  <c r="AB11"/>
  <c r="AA11"/>
  <c r="Z11"/>
  <c r="Y11"/>
  <c r="X11"/>
  <c r="AI10"/>
  <c r="AH10"/>
  <c r="AG10"/>
  <c r="AF10"/>
  <c r="AE10"/>
  <c r="AD10"/>
  <c r="AC10"/>
  <c r="AB10"/>
  <c r="AA10"/>
  <c r="Z10"/>
  <c r="Y10"/>
  <c r="X10"/>
  <c r="AI9"/>
  <c r="AH9"/>
  <c r="AG9"/>
  <c r="AF9"/>
  <c r="AE9"/>
  <c r="AD9"/>
  <c r="AC9"/>
  <c r="AB9"/>
  <c r="AA9"/>
  <c r="Z9"/>
  <c r="Y9"/>
  <c r="X9"/>
  <c r="AI8"/>
  <c r="AH8"/>
  <c r="AG8"/>
  <c r="AF8"/>
  <c r="AE8"/>
  <c r="AD8"/>
  <c r="AC8"/>
  <c r="AB8"/>
  <c r="AA8"/>
  <c r="Z8"/>
  <c r="Y8"/>
  <c r="X8"/>
  <c r="AI7"/>
  <c r="AH7"/>
  <c r="AG7"/>
  <c r="AF7"/>
  <c r="AE7"/>
  <c r="AD7"/>
  <c r="AC7"/>
  <c r="AB7"/>
  <c r="AA7"/>
  <c r="Z7"/>
  <c r="Y7"/>
  <c r="X7"/>
  <c r="AI6"/>
  <c r="AH6"/>
  <c r="AG6"/>
  <c r="AF6"/>
  <c r="AE6"/>
  <c r="AD6"/>
  <c r="AC6"/>
  <c r="AB6"/>
  <c r="AA6"/>
  <c r="Z6"/>
  <c r="Y6"/>
  <c r="X6"/>
  <c r="AI5"/>
  <c r="AH5"/>
  <c r="AG5"/>
  <c r="AF5"/>
  <c r="AE5"/>
  <c r="AD5"/>
  <c r="AC5"/>
  <c r="AB5"/>
  <c r="AA5"/>
  <c r="Z5"/>
  <c r="Y5"/>
  <c r="X5"/>
  <c r="AI4"/>
  <c r="AH4"/>
  <c r="AG4"/>
  <c r="AF4"/>
  <c r="AE4"/>
  <c r="AD4"/>
  <c r="AC4"/>
  <c r="AB4"/>
  <c r="AA4"/>
  <c r="Z4"/>
  <c r="Y4"/>
  <c r="X4"/>
  <c r="T32"/>
  <c r="R31"/>
  <c r="R30"/>
  <c r="R29"/>
  <c r="I29"/>
  <c r="R28"/>
  <c r="R27"/>
  <c r="R26"/>
  <c r="I26"/>
  <c r="R25"/>
  <c r="R24"/>
  <c r="I24"/>
  <c r="R23"/>
  <c r="R22"/>
  <c r="R21"/>
  <c r="I21"/>
  <c r="R20"/>
  <c r="R19"/>
  <c r="R18"/>
  <c r="I18"/>
  <c r="R17"/>
  <c r="R16"/>
  <c r="R15"/>
  <c r="I15"/>
  <c r="R14"/>
  <c r="R13"/>
  <c r="I13"/>
  <c r="R12"/>
  <c r="R11"/>
  <c r="I11"/>
  <c r="R10"/>
  <c r="R9"/>
  <c r="I9"/>
  <c r="R8"/>
  <c r="I8"/>
  <c r="R7"/>
  <c r="R6"/>
  <c r="I6"/>
  <c r="R5"/>
  <c r="K5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R4"/>
  <c r="R32" s="1"/>
  <c r="I4"/>
  <c r="I32" s="1"/>
  <c r="R31" i="27"/>
  <c r="R30"/>
  <c r="R29"/>
  <c r="I29"/>
  <c r="R28"/>
  <c r="R27"/>
  <c r="R26"/>
  <c r="I26"/>
  <c r="R25"/>
  <c r="R24"/>
  <c r="I24"/>
  <c r="R23"/>
  <c r="R22"/>
  <c r="R21"/>
  <c r="I21"/>
  <c r="R20"/>
  <c r="R19"/>
  <c r="R18"/>
  <c r="I18"/>
  <c r="R17"/>
  <c r="R16"/>
  <c r="R15"/>
  <c r="I15"/>
  <c r="R14"/>
  <c r="R13"/>
  <c r="I13"/>
  <c r="R12"/>
  <c r="R11"/>
  <c r="I11"/>
  <c r="R10"/>
  <c r="R9"/>
  <c r="I9"/>
  <c r="R8"/>
  <c r="I8"/>
  <c r="R7"/>
  <c r="R6"/>
  <c r="I6"/>
  <c r="R5"/>
  <c r="K5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R4"/>
  <c r="I4"/>
  <c r="R34" i="26"/>
  <c r="X33"/>
  <c r="W33"/>
  <c r="V33"/>
  <c r="U33"/>
  <c r="T33"/>
  <c r="Y33" s="1"/>
  <c r="Z33" s="1"/>
  <c r="X32"/>
  <c r="W32"/>
  <c r="V32"/>
  <c r="U32"/>
  <c r="T32"/>
  <c r="X31"/>
  <c r="W31"/>
  <c r="V31"/>
  <c r="U31"/>
  <c r="T31"/>
  <c r="Y31" s="1"/>
  <c r="Z31" s="1"/>
  <c r="X30"/>
  <c r="W30"/>
  <c r="V30"/>
  <c r="U30"/>
  <c r="T30"/>
  <c r="X29"/>
  <c r="W29"/>
  <c r="V29"/>
  <c r="U29"/>
  <c r="T29"/>
  <c r="Y29" s="1"/>
  <c r="Z29" s="1"/>
  <c r="X28"/>
  <c r="W28"/>
  <c r="V28"/>
  <c r="U28"/>
  <c r="T28"/>
  <c r="X27"/>
  <c r="W27"/>
  <c r="V27"/>
  <c r="U27"/>
  <c r="T27"/>
  <c r="Y27" s="1"/>
  <c r="Z27" s="1"/>
  <c r="X26"/>
  <c r="W26"/>
  <c r="V26"/>
  <c r="U26"/>
  <c r="T26"/>
  <c r="X25"/>
  <c r="W25"/>
  <c r="V25"/>
  <c r="U25"/>
  <c r="T25"/>
  <c r="Y25" s="1"/>
  <c r="Z25" s="1"/>
  <c r="X24"/>
  <c r="W24"/>
  <c r="V24"/>
  <c r="U24"/>
  <c r="T24"/>
  <c r="X23"/>
  <c r="W23"/>
  <c r="V23"/>
  <c r="U23"/>
  <c r="T23"/>
  <c r="Y23" s="1"/>
  <c r="Z23" s="1"/>
  <c r="X22"/>
  <c r="W22"/>
  <c r="V22"/>
  <c r="U22"/>
  <c r="T22"/>
  <c r="X21"/>
  <c r="W21"/>
  <c r="V21"/>
  <c r="U21"/>
  <c r="T21"/>
  <c r="Y21" s="1"/>
  <c r="Z21" s="1"/>
  <c r="X20"/>
  <c r="W20"/>
  <c r="V20"/>
  <c r="U20"/>
  <c r="T20"/>
  <c r="X19"/>
  <c r="W19"/>
  <c r="V19"/>
  <c r="U19"/>
  <c r="T19"/>
  <c r="Y19" s="1"/>
  <c r="Z19" s="1"/>
  <c r="X18"/>
  <c r="W18"/>
  <c r="V18"/>
  <c r="U18"/>
  <c r="T18"/>
  <c r="X17"/>
  <c r="W17"/>
  <c r="V17"/>
  <c r="U17"/>
  <c r="T17"/>
  <c r="Y17" s="1"/>
  <c r="Z17" s="1"/>
  <c r="X16"/>
  <c r="W16"/>
  <c r="V16"/>
  <c r="U16"/>
  <c r="T16"/>
  <c r="X15"/>
  <c r="W15"/>
  <c r="V15"/>
  <c r="U15"/>
  <c r="T15"/>
  <c r="Y15" s="1"/>
  <c r="Z15" s="1"/>
  <c r="X14"/>
  <c r="W14"/>
  <c r="V14"/>
  <c r="U14"/>
  <c r="T14"/>
  <c r="X13"/>
  <c r="W13"/>
  <c r="V13"/>
  <c r="U13"/>
  <c r="T13"/>
  <c r="Y13" s="1"/>
  <c r="Z13" s="1"/>
  <c r="X12"/>
  <c r="W12"/>
  <c r="V12"/>
  <c r="U12"/>
  <c r="T12"/>
  <c r="X11"/>
  <c r="W11"/>
  <c r="V11"/>
  <c r="U11"/>
  <c r="T11"/>
  <c r="Y11" s="1"/>
  <c r="Z11" s="1"/>
  <c r="X10"/>
  <c r="W10"/>
  <c r="V10"/>
  <c r="U10"/>
  <c r="T10"/>
  <c r="X9"/>
  <c r="W9"/>
  <c r="V9"/>
  <c r="U9"/>
  <c r="T9"/>
  <c r="Y9" s="1"/>
  <c r="Z9" s="1"/>
  <c r="X8"/>
  <c r="W8"/>
  <c r="V8"/>
  <c r="U8"/>
  <c r="T8"/>
  <c r="X7"/>
  <c r="W7"/>
  <c r="V7"/>
  <c r="U7"/>
  <c r="T7"/>
  <c r="Y7" s="1"/>
  <c r="Z7" s="1"/>
  <c r="X6"/>
  <c r="W6"/>
  <c r="V6"/>
  <c r="U6"/>
  <c r="T6"/>
  <c r="X5"/>
  <c r="X34" s="1"/>
  <c r="K10" i="23" s="1"/>
  <c r="W5" i="26"/>
  <c r="V5"/>
  <c r="V34" s="1"/>
  <c r="G10" i="23" s="1"/>
  <c r="U5" i="26"/>
  <c r="T5"/>
  <c r="T34" s="1"/>
  <c r="I6" i="21"/>
  <c r="M33"/>
  <c r="Q33" s="1"/>
  <c r="I33"/>
  <c r="M32"/>
  <c r="Q32" s="1"/>
  <c r="I32"/>
  <c r="M31"/>
  <c r="Q31" s="1"/>
  <c r="M30"/>
  <c r="Q30" s="1"/>
  <c r="M29"/>
  <c r="Q29" s="1"/>
  <c r="M28"/>
  <c r="Q28" s="1"/>
  <c r="M27"/>
  <c r="Q27" s="1"/>
  <c r="M26"/>
  <c r="Q26" s="1"/>
  <c r="M25"/>
  <c r="Q25" s="1"/>
  <c r="M24"/>
  <c r="Q24" s="1"/>
  <c r="M23"/>
  <c r="Q23" s="1"/>
  <c r="M22"/>
  <c r="Q22" s="1"/>
  <c r="M21"/>
  <c r="Q21" s="1"/>
  <c r="M20"/>
  <c r="Q20" s="1"/>
  <c r="M19"/>
  <c r="Q19" s="1"/>
  <c r="M18"/>
  <c r="Q18" s="1"/>
  <c r="M17"/>
  <c r="Q17" s="1"/>
  <c r="M16"/>
  <c r="Q16" s="1"/>
  <c r="M15"/>
  <c r="Q15" s="1"/>
  <c r="I15"/>
  <c r="M14"/>
  <c r="Q14" s="1"/>
  <c r="M13"/>
  <c r="Q13" s="1"/>
  <c r="M12"/>
  <c r="Q12" s="1"/>
  <c r="M11"/>
  <c r="Q11" s="1"/>
  <c r="M10"/>
  <c r="Q10" s="1"/>
  <c r="I10"/>
  <c r="M9"/>
  <c r="Q9" s="1"/>
  <c r="M8"/>
  <c r="Q8" s="1"/>
  <c r="M7"/>
  <c r="Q7" s="1"/>
  <c r="K7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Q6"/>
  <c r="Q34" s="1"/>
  <c r="Q33" i="25"/>
  <c r="M33"/>
  <c r="Q32"/>
  <c r="M32"/>
  <c r="Q31"/>
  <c r="M31"/>
  <c r="Q30"/>
  <c r="M30"/>
  <c r="M29"/>
  <c r="Q29" s="1"/>
  <c r="M28"/>
  <c r="Q28" s="1"/>
  <c r="Q27"/>
  <c r="M27"/>
  <c r="M26"/>
  <c r="Q26" s="1"/>
  <c r="M25"/>
  <c r="Q25" s="1"/>
  <c r="M24"/>
  <c r="Q24" s="1"/>
  <c r="M23"/>
  <c r="Q23" s="1"/>
  <c r="Q22"/>
  <c r="M22"/>
  <c r="M21"/>
  <c r="Q21" s="1"/>
  <c r="M20"/>
  <c r="Q20" s="1"/>
  <c r="M19"/>
  <c r="Q19" s="1"/>
  <c r="M18"/>
  <c r="Q18" s="1"/>
  <c r="M17"/>
  <c r="Q17" s="1"/>
  <c r="M16"/>
  <c r="Q16" s="1"/>
  <c r="M15"/>
  <c r="Q15" s="1"/>
  <c r="M14"/>
  <c r="Q14" s="1"/>
  <c r="M13"/>
  <c r="Q13" s="1"/>
  <c r="M12"/>
  <c r="Q12" s="1"/>
  <c r="M11"/>
  <c r="Q11" s="1"/>
  <c r="M10"/>
  <c r="Q10" s="1"/>
  <c r="M9"/>
  <c r="Q9" s="1"/>
  <c r="M8"/>
  <c r="Q8" s="1"/>
  <c r="M7"/>
  <c r="Q7" s="1"/>
  <c r="K7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Q6"/>
  <c r="I10" i="26"/>
  <c r="Q6"/>
  <c r="M33"/>
  <c r="Q33" s="1"/>
  <c r="I33"/>
  <c r="M32"/>
  <c r="Q32" s="1"/>
  <c r="I32"/>
  <c r="M31"/>
  <c r="Q31" s="1"/>
  <c r="F31"/>
  <c r="I31" s="1"/>
  <c r="M30"/>
  <c r="Q30" s="1"/>
  <c r="M29"/>
  <c r="Q29" s="1"/>
  <c r="M28"/>
  <c r="Q28" s="1"/>
  <c r="F28"/>
  <c r="I28" s="1"/>
  <c r="M27"/>
  <c r="Q27" s="1"/>
  <c r="M26"/>
  <c r="Q26" s="1"/>
  <c r="F26"/>
  <c r="I26" s="1"/>
  <c r="M25"/>
  <c r="Q25" s="1"/>
  <c r="M24"/>
  <c r="Q24" s="1"/>
  <c r="M23"/>
  <c r="Q23" s="1"/>
  <c r="F23"/>
  <c r="I23" s="1"/>
  <c r="M22"/>
  <c r="Q22" s="1"/>
  <c r="M21"/>
  <c r="Q21" s="1"/>
  <c r="M20"/>
  <c r="Q20" s="1"/>
  <c r="F20"/>
  <c r="I20" s="1"/>
  <c r="M19"/>
  <c r="Q19" s="1"/>
  <c r="M18"/>
  <c r="Q18" s="1"/>
  <c r="M17"/>
  <c r="Q17" s="1"/>
  <c r="F17"/>
  <c r="I17" s="1"/>
  <c r="M16"/>
  <c r="Q16" s="1"/>
  <c r="M15"/>
  <c r="Q15" s="1"/>
  <c r="I15"/>
  <c r="M14"/>
  <c r="Q14" s="1"/>
  <c r="M13"/>
  <c r="Q13" s="1"/>
  <c r="F13"/>
  <c r="I13" s="1"/>
  <c r="M12"/>
  <c r="Q12" s="1"/>
  <c r="M11"/>
  <c r="Q11" s="1"/>
  <c r="F11"/>
  <c r="I11" s="1"/>
  <c r="M10"/>
  <c r="Q10" s="1"/>
  <c r="M9"/>
  <c r="Q9" s="1"/>
  <c r="M8"/>
  <c r="Q8" s="1"/>
  <c r="I8"/>
  <c r="F8"/>
  <c r="M7"/>
  <c r="Q7" s="1"/>
  <c r="K7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I6"/>
  <c r="R32" i="27" l="1"/>
  <c r="I32"/>
  <c r="U34" i="26"/>
  <c r="U35" s="1"/>
  <c r="W34"/>
  <c r="W35" s="1"/>
  <c r="Y6"/>
  <c r="Z6" s="1"/>
  <c r="Y8"/>
  <c r="Z8" s="1"/>
  <c r="Y10"/>
  <c r="Z10" s="1"/>
  <c r="Y12"/>
  <c r="Z12" s="1"/>
  <c r="Y14"/>
  <c r="Z14" s="1"/>
  <c r="Y16"/>
  <c r="Z16" s="1"/>
  <c r="Y18"/>
  <c r="Z18" s="1"/>
  <c r="Y20"/>
  <c r="Z20" s="1"/>
  <c r="Y22"/>
  <c r="Z22" s="1"/>
  <c r="Y24"/>
  <c r="Z24" s="1"/>
  <c r="Y26"/>
  <c r="Z26" s="1"/>
  <c r="Y28"/>
  <c r="Z28" s="1"/>
  <c r="Y30"/>
  <c r="Z30" s="1"/>
  <c r="Y32"/>
  <c r="Z32" s="1"/>
  <c r="Y34"/>
  <c r="F10" i="23"/>
  <c r="H10"/>
  <c r="E8"/>
  <c r="E10" s="1"/>
  <c r="Y32" i="28"/>
  <c r="AA32"/>
  <c r="AC32"/>
  <c r="AE32"/>
  <c r="AG32"/>
  <c r="AI32"/>
  <c r="X32"/>
  <c r="E13" i="23" s="1"/>
  <c r="Z32" i="28"/>
  <c r="AB32"/>
  <c r="AD32"/>
  <c r="AF32"/>
  <c r="AH32"/>
  <c r="X33"/>
  <c r="Q34" i="26"/>
  <c r="Y5"/>
  <c r="Z5" s="1"/>
  <c r="I34"/>
  <c r="X35"/>
  <c r="T35"/>
  <c r="V35"/>
  <c r="S34" i="21"/>
  <c r="AF33" i="28" l="1"/>
  <c r="M13" i="23"/>
  <c r="AB33" i="28"/>
  <c r="I13" i="23"/>
  <c r="AG33" i="28"/>
  <c r="N13" i="23"/>
  <c r="AC33" i="28"/>
  <c r="J13" i="23"/>
  <c r="Y33" i="28"/>
  <c r="F13" i="23"/>
  <c r="AH33" i="28"/>
  <c r="O13" i="23"/>
  <c r="AD33" i="28"/>
  <c r="K13" i="23"/>
  <c r="Z33" i="28"/>
  <c r="G13" i="23"/>
  <c r="AI33" i="28"/>
  <c r="P13" i="23"/>
  <c r="AE33" i="28"/>
  <c r="L13" i="23"/>
  <c r="AA33" i="28"/>
  <c r="H13" i="23"/>
  <c r="AJ32" i="28"/>
  <c r="AJ33"/>
  <c r="Y35" i="26"/>
  <c r="S13" i="25" l="1"/>
  <c r="W33" l="1"/>
  <c r="V33"/>
  <c r="U33"/>
  <c r="T33"/>
  <c r="W32"/>
  <c r="V32"/>
  <c r="U32"/>
  <c r="T32"/>
  <c r="W31"/>
  <c r="V31"/>
  <c r="U31"/>
  <c r="T31"/>
  <c r="W30"/>
  <c r="V30"/>
  <c r="U30"/>
  <c r="T30"/>
  <c r="W29"/>
  <c r="V29"/>
  <c r="U29"/>
  <c r="T29"/>
  <c r="W28"/>
  <c r="V28"/>
  <c r="U28"/>
  <c r="T28"/>
  <c r="W27"/>
  <c r="V27"/>
  <c r="U27"/>
  <c r="T27"/>
  <c r="W26"/>
  <c r="V26"/>
  <c r="U26"/>
  <c r="T26"/>
  <c r="W25"/>
  <c r="V25"/>
  <c r="U25"/>
  <c r="T25"/>
  <c r="W24"/>
  <c r="V24"/>
  <c r="U24"/>
  <c r="T24"/>
  <c r="W23"/>
  <c r="V23"/>
  <c r="U23"/>
  <c r="T23"/>
  <c r="W22"/>
  <c r="V22"/>
  <c r="U22"/>
  <c r="T22"/>
  <c r="W21"/>
  <c r="V21"/>
  <c r="U21"/>
  <c r="T21"/>
  <c r="W20"/>
  <c r="V20"/>
  <c r="U20"/>
  <c r="T20"/>
  <c r="W19"/>
  <c r="V19"/>
  <c r="U19"/>
  <c r="T19"/>
  <c r="W18"/>
  <c r="V18"/>
  <c r="U18"/>
  <c r="T18"/>
  <c r="W17"/>
  <c r="V17"/>
  <c r="U17"/>
  <c r="T17"/>
  <c r="W16"/>
  <c r="V16"/>
  <c r="U16"/>
  <c r="T16"/>
  <c r="W15"/>
  <c r="V15"/>
  <c r="U15"/>
  <c r="T15"/>
  <c r="W14"/>
  <c r="V14"/>
  <c r="U14"/>
  <c r="W13"/>
  <c r="V13"/>
  <c r="U13"/>
  <c r="W12"/>
  <c r="V12"/>
  <c r="U12"/>
  <c r="T12"/>
  <c r="W11"/>
  <c r="V11"/>
  <c r="U11"/>
  <c r="T11"/>
  <c r="W10"/>
  <c r="V10"/>
  <c r="U10"/>
  <c r="T10"/>
  <c r="W9"/>
  <c r="V9"/>
  <c r="U9"/>
  <c r="T9"/>
  <c r="W8"/>
  <c r="V8"/>
  <c r="U8"/>
  <c r="T8"/>
  <c r="W7"/>
  <c r="V7"/>
  <c r="U7"/>
  <c r="T7"/>
  <c r="W6"/>
  <c r="V6"/>
  <c r="U6"/>
  <c r="T6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2"/>
  <c r="S11"/>
  <c r="S9"/>
  <c r="S8"/>
  <c r="S7"/>
  <c r="S6"/>
  <c r="S33"/>
  <c r="S32"/>
  <c r="F31"/>
  <c r="F28"/>
  <c r="F26"/>
  <c r="F23"/>
  <c r="F20"/>
  <c r="F17"/>
  <c r="T14"/>
  <c r="F13"/>
  <c r="F11"/>
  <c r="F8"/>
  <c r="I34"/>
  <c r="F31" i="21"/>
  <c r="I31" s="1"/>
  <c r="F28"/>
  <c r="I28" s="1"/>
  <c r="F26"/>
  <c r="I26" s="1"/>
  <c r="F23"/>
  <c r="I23" s="1"/>
  <c r="F20"/>
  <c r="I20" s="1"/>
  <c r="F17"/>
  <c r="I17" s="1"/>
  <c r="F13"/>
  <c r="I13" s="1"/>
  <c r="F11"/>
  <c r="I11" s="1"/>
  <c r="F8"/>
  <c r="I8" s="1"/>
  <c r="I34" s="1"/>
  <c r="D8" i="23"/>
  <c r="E9" s="1"/>
  <c r="V34" i="25" l="1"/>
  <c r="Q34"/>
  <c r="T34"/>
  <c r="T35" s="1"/>
  <c r="V35"/>
  <c r="U34"/>
  <c r="U35" s="1"/>
  <c r="W34"/>
  <c r="W35" s="1"/>
  <c r="S10"/>
  <c r="S34" s="1"/>
  <c r="S35" s="1"/>
  <c r="D9" i="23"/>
  <c r="D10" l="1"/>
  <c r="K11" l="1"/>
  <c r="Q10"/>
  <c r="F11"/>
  <c r="D11"/>
  <c r="H11"/>
  <c r="E11"/>
  <c r="G11"/>
  <c r="I11"/>
  <c r="L11"/>
  <c r="J11"/>
  <c r="D13" l="1"/>
  <c r="I14" s="1"/>
  <c r="I22" s="1"/>
  <c r="D14" l="1"/>
  <c r="L14"/>
  <c r="L22" s="1"/>
  <c r="M14"/>
  <c r="M22" s="1"/>
  <c r="N14"/>
  <c r="N22" s="1"/>
  <c r="P14"/>
  <c r="P22" s="1"/>
  <c r="O14"/>
  <c r="O22" s="1"/>
  <c r="H14"/>
  <c r="H22" s="1"/>
  <c r="F14"/>
  <c r="F22" s="1"/>
  <c r="G14"/>
  <c r="G22" s="1"/>
  <c r="K14"/>
  <c r="K22" s="1"/>
  <c r="E14"/>
  <c r="E22" s="1"/>
  <c r="J14"/>
  <c r="J22" s="1"/>
  <c r="D22" l="1"/>
  <c r="K23" s="1"/>
  <c r="H23" l="1"/>
  <c r="O23"/>
  <c r="M23"/>
  <c r="L23"/>
  <c r="D23"/>
  <c r="I23"/>
  <c r="P23"/>
  <c r="G23"/>
  <c r="N23"/>
  <c r="F23"/>
  <c r="J23"/>
  <c r="E23"/>
  <c r="E24" s="1"/>
  <c r="F24" s="1"/>
  <c r="G24" s="1"/>
  <c r="H24" s="1"/>
  <c r="X16" i="27" l="1"/>
  <c r="X18"/>
  <c r="X21"/>
  <c r="X29"/>
  <c r="X5"/>
  <c r="X17"/>
  <c r="X24"/>
  <c r="X15"/>
  <c r="X27"/>
  <c r="X7"/>
  <c r="X20"/>
  <c r="X11"/>
  <c r="X19"/>
  <c r="X25" l="1"/>
  <c r="X9"/>
  <c r="X13"/>
  <c r="X26"/>
  <c r="X23"/>
  <c r="X30"/>
  <c r="X22"/>
  <c r="X14"/>
  <c r="X10"/>
  <c r="X8"/>
  <c r="X31"/>
  <c r="X28" l="1"/>
  <c r="X12"/>
  <c r="X6"/>
  <c r="X4" l="1"/>
  <c r="X32" l="1"/>
  <c r="V4" s="1"/>
  <c r="V16" l="1"/>
  <c r="V29"/>
  <c r="V27"/>
  <c r="V11"/>
  <c r="V32" s="1"/>
  <c r="V20"/>
  <c r="V18"/>
  <c r="V21"/>
  <c r="V17"/>
  <c r="V5"/>
  <c r="V15"/>
  <c r="V7"/>
  <c r="V19"/>
  <c r="V24"/>
  <c r="V30"/>
  <c r="V14"/>
  <c r="V23"/>
  <c r="V8"/>
  <c r="V25"/>
  <c r="V22"/>
  <c r="V13"/>
  <c r="V9"/>
  <c r="V10"/>
  <c r="V26"/>
  <c r="V31"/>
  <c r="V28"/>
  <c r="V12"/>
  <c r="V6"/>
</calcChain>
</file>

<file path=xl/sharedStrings.xml><?xml version="1.0" encoding="utf-8"?>
<sst xmlns="http://schemas.openxmlformats.org/spreadsheetml/2006/main" count="681" uniqueCount="184">
  <si>
    <t>-</t>
    <phoneticPr fontId="3"/>
  </si>
  <si>
    <t>Firm</t>
    <phoneticPr fontId="3"/>
  </si>
  <si>
    <t>TEDI</t>
    <phoneticPr fontId="3"/>
  </si>
  <si>
    <t>TEDI-S</t>
    <phoneticPr fontId="3"/>
  </si>
  <si>
    <t>VECC</t>
    <phoneticPr fontId="3"/>
  </si>
  <si>
    <t>TienKhai</t>
    <phoneticPr fontId="3"/>
  </si>
  <si>
    <t>BMT</t>
    <phoneticPr fontId="3"/>
  </si>
  <si>
    <t>EGS</t>
    <phoneticPr fontId="3"/>
  </si>
  <si>
    <t>INPEL</t>
    <phoneticPr fontId="3"/>
  </si>
  <si>
    <t>Total</t>
    <phoneticPr fontId="3"/>
  </si>
  <si>
    <t>-</t>
    <phoneticPr fontId="3"/>
  </si>
  <si>
    <t>Topo</t>
    <phoneticPr fontId="3"/>
  </si>
  <si>
    <t>Danang</t>
    <phoneticPr fontId="3"/>
  </si>
  <si>
    <t xml:space="preserve"> ATH</t>
    <phoneticPr fontId="3"/>
  </si>
  <si>
    <t>ICTC</t>
    <phoneticPr fontId="3"/>
  </si>
  <si>
    <t>ThanhCong</t>
    <phoneticPr fontId="3"/>
  </si>
  <si>
    <t>TanPhat</t>
    <phoneticPr fontId="3"/>
  </si>
  <si>
    <t>No.</t>
    <phoneticPr fontId="3"/>
  </si>
  <si>
    <t>Geo</t>
    <phoneticPr fontId="3"/>
  </si>
  <si>
    <t>Survey Package</t>
    <phoneticPr fontId="3"/>
  </si>
  <si>
    <t>Jurisdiction</t>
    <phoneticPr fontId="3"/>
  </si>
  <si>
    <t>Road</t>
    <phoneticPr fontId="3"/>
  </si>
  <si>
    <t>Construction Contract Package (Civil Works)</t>
    <phoneticPr fontId="3"/>
  </si>
  <si>
    <t>Classification</t>
    <phoneticPr fontId="3"/>
  </si>
  <si>
    <t>Section</t>
    <phoneticPr fontId="3"/>
  </si>
  <si>
    <t>Length</t>
    <phoneticPr fontId="3"/>
  </si>
  <si>
    <t>Expressway</t>
    <phoneticPr fontId="3"/>
  </si>
  <si>
    <t>PKG01</t>
    <phoneticPr fontId="3"/>
  </si>
  <si>
    <t>PKG02</t>
    <phoneticPr fontId="3"/>
  </si>
  <si>
    <t>Quang Nam</t>
    <phoneticPr fontId="3"/>
  </si>
  <si>
    <t>Quang Ngai</t>
    <phoneticPr fontId="3"/>
  </si>
  <si>
    <t>Linking Road</t>
    <phoneticPr fontId="3"/>
  </si>
  <si>
    <t>ML02-1</t>
    <phoneticPr fontId="3"/>
  </si>
  <si>
    <t>ML03-1</t>
    <phoneticPr fontId="3"/>
  </si>
  <si>
    <t>ML04-1</t>
    <phoneticPr fontId="3"/>
  </si>
  <si>
    <t>ML05-1</t>
    <phoneticPr fontId="3"/>
  </si>
  <si>
    <t>ML06-1</t>
    <phoneticPr fontId="3"/>
  </si>
  <si>
    <t>ML06-2</t>
    <phoneticPr fontId="3"/>
  </si>
  <si>
    <t>ML07-1</t>
    <phoneticPr fontId="3"/>
  </si>
  <si>
    <t>ML07-2</t>
    <phoneticPr fontId="3"/>
  </si>
  <si>
    <t>ML07-3</t>
    <phoneticPr fontId="3"/>
  </si>
  <si>
    <t>ML05-2</t>
    <phoneticPr fontId="3"/>
  </si>
  <si>
    <t>No.</t>
    <phoneticPr fontId="3"/>
  </si>
  <si>
    <t>Survey Package</t>
    <phoneticPr fontId="3"/>
  </si>
  <si>
    <t>Danang</t>
    <phoneticPr fontId="3"/>
  </si>
  <si>
    <t>Total</t>
    <phoneticPr fontId="3"/>
  </si>
  <si>
    <t>Topographic Survey</t>
    <phoneticPr fontId="3"/>
  </si>
  <si>
    <t>Jurisdiction</t>
    <phoneticPr fontId="3"/>
  </si>
  <si>
    <t>Road</t>
    <phoneticPr fontId="3"/>
  </si>
  <si>
    <t>Construction Contract Package (Civil Works)</t>
    <phoneticPr fontId="3"/>
  </si>
  <si>
    <t>Classification</t>
    <phoneticPr fontId="3"/>
  </si>
  <si>
    <t>Section</t>
    <phoneticPr fontId="3"/>
  </si>
  <si>
    <t>Length</t>
    <phoneticPr fontId="3"/>
  </si>
  <si>
    <t>CP</t>
    <phoneticPr fontId="3"/>
  </si>
  <si>
    <t>Expressway</t>
    <phoneticPr fontId="3"/>
  </si>
  <si>
    <t>PKG01</t>
    <phoneticPr fontId="3"/>
  </si>
  <si>
    <t>Quang Nam</t>
    <phoneticPr fontId="3"/>
  </si>
  <si>
    <t>Linking Road</t>
    <phoneticPr fontId="3"/>
  </si>
  <si>
    <t>Road</t>
    <phoneticPr fontId="3"/>
  </si>
  <si>
    <t>Hydrological</t>
    <phoneticPr fontId="3"/>
  </si>
  <si>
    <t>Material Source</t>
    <phoneticPr fontId="3"/>
  </si>
  <si>
    <t>Traffic</t>
    <phoneticPr fontId="3"/>
  </si>
  <si>
    <t>Control Point</t>
    <phoneticPr fontId="3"/>
  </si>
  <si>
    <t>Case1</t>
    <phoneticPr fontId="3"/>
  </si>
  <si>
    <t>Case2</t>
    <phoneticPr fontId="3"/>
  </si>
  <si>
    <t>Explained to PMU85/MrCanh</t>
    <phoneticPr fontId="3"/>
  </si>
  <si>
    <t>Explained to VEC/MrSanh</t>
    <phoneticPr fontId="3"/>
  </si>
  <si>
    <t>110427a</t>
    <phoneticPr fontId="3"/>
  </si>
  <si>
    <t>VEC協議後、BMTとINPELを入れ替えた。</t>
    <rPh sb="3" eb="6">
      <t>キョウギゴ</t>
    </rPh>
    <rPh sb="17" eb="18">
      <t>イ</t>
    </rPh>
    <rPh sb="19" eb="20">
      <t>カ</t>
    </rPh>
    <phoneticPr fontId="3"/>
  </si>
  <si>
    <t>距離ベースのデマケ</t>
    <rPh sb="0" eb="2">
      <t>キョリ</t>
    </rPh>
    <phoneticPr fontId="3"/>
  </si>
  <si>
    <t>金額ベースのデマケ</t>
    <rPh sb="0" eb="2">
      <t>キンガク</t>
    </rPh>
    <phoneticPr fontId="3"/>
  </si>
  <si>
    <t>DDコンサルで60%、VECCが14%で合計74%</t>
    <rPh sb="20" eb="22">
      <t>ゴウケイ</t>
    </rPh>
    <phoneticPr fontId="3"/>
  </si>
  <si>
    <t>Case3</t>
    <phoneticPr fontId="3"/>
  </si>
  <si>
    <t>TEDIヘルプシナリオ</t>
    <phoneticPr fontId="3"/>
  </si>
  <si>
    <t>DDコンサルで66%、VECCが14%で合計80%</t>
    <rPh sb="20" eb="22">
      <t>ゴウケイ</t>
    </rPh>
    <phoneticPr fontId="3"/>
  </si>
  <si>
    <t>Case4</t>
    <phoneticPr fontId="3"/>
  </si>
  <si>
    <t>工区分の変更</t>
    <rPh sb="0" eb="3">
      <t>コウクワ</t>
    </rPh>
    <rPh sb="4" eb="6">
      <t>ヘンコウ</t>
    </rPh>
    <phoneticPr fontId="3"/>
  </si>
  <si>
    <t>ML01-1</t>
  </si>
  <si>
    <t>ML01-2</t>
  </si>
  <si>
    <t>ML02-2</t>
    <phoneticPr fontId="3"/>
  </si>
  <si>
    <t>PKG02</t>
    <phoneticPr fontId="3"/>
  </si>
  <si>
    <t>PKG03</t>
    <phoneticPr fontId="3"/>
  </si>
  <si>
    <t>PKG04</t>
    <phoneticPr fontId="3"/>
  </si>
  <si>
    <t>ML04-2</t>
    <phoneticPr fontId="3"/>
  </si>
  <si>
    <t>PKG05</t>
    <phoneticPr fontId="3"/>
  </si>
  <si>
    <t>PKG06</t>
    <phoneticPr fontId="3"/>
  </si>
  <si>
    <t>PKG07</t>
    <phoneticPr fontId="3"/>
  </si>
  <si>
    <t>PKGA1</t>
    <phoneticPr fontId="3"/>
  </si>
  <si>
    <t>MLA1-1</t>
    <phoneticPr fontId="3"/>
  </si>
  <si>
    <t>MLA1-2</t>
    <phoneticPr fontId="3"/>
  </si>
  <si>
    <t>MLA1-3</t>
    <phoneticPr fontId="3"/>
  </si>
  <si>
    <t>PKGA2</t>
    <phoneticPr fontId="3"/>
  </si>
  <si>
    <t>MLA2-1</t>
    <phoneticPr fontId="3"/>
  </si>
  <si>
    <t>MLA2-2</t>
    <phoneticPr fontId="3"/>
  </si>
  <si>
    <t>MLA2-3</t>
    <phoneticPr fontId="3"/>
  </si>
  <si>
    <t>MLA3-1</t>
    <phoneticPr fontId="3"/>
  </si>
  <si>
    <t>MLA3-2</t>
    <phoneticPr fontId="3"/>
  </si>
  <si>
    <t>PKGA3</t>
    <phoneticPr fontId="3"/>
  </si>
  <si>
    <t>PKGA4</t>
    <phoneticPr fontId="3"/>
  </si>
  <si>
    <t>MLA4-1</t>
    <phoneticPr fontId="3"/>
  </si>
  <si>
    <t>MLA4-2</t>
    <phoneticPr fontId="3"/>
  </si>
  <si>
    <t>MLA4-3</t>
    <phoneticPr fontId="3"/>
  </si>
  <si>
    <t>PKGA5</t>
    <phoneticPr fontId="3"/>
  </si>
  <si>
    <t>MLA5-1</t>
    <phoneticPr fontId="3"/>
  </si>
  <si>
    <t>MLA5-2</t>
    <phoneticPr fontId="3"/>
  </si>
  <si>
    <t>MLA5-3</t>
    <phoneticPr fontId="3"/>
  </si>
  <si>
    <t>EGS</t>
    <phoneticPr fontId="3"/>
  </si>
  <si>
    <t>TEDI-S</t>
    <phoneticPr fontId="3"/>
  </si>
  <si>
    <t>Updated Section in 2010</t>
    <phoneticPr fontId="3"/>
  </si>
  <si>
    <t>Km0+000 - Km16+000</t>
    <phoneticPr fontId="3"/>
  </si>
  <si>
    <t>Km60+000 - Km73+000</t>
    <phoneticPr fontId="3"/>
  </si>
  <si>
    <t>Km109+000 - Km131+500</t>
    <phoneticPr fontId="3"/>
  </si>
  <si>
    <t>Km131+500 - Km139+631</t>
    <phoneticPr fontId="3"/>
  </si>
  <si>
    <t>Equation</t>
    <phoneticPr fontId="3"/>
  </si>
  <si>
    <t>Jurisdiction</t>
    <phoneticPr fontId="3"/>
  </si>
  <si>
    <t>Road</t>
    <phoneticPr fontId="3"/>
  </si>
  <si>
    <t>Construction Contract Package (Civil Works)</t>
    <phoneticPr fontId="3"/>
  </si>
  <si>
    <t>Survey Package</t>
    <phoneticPr fontId="3"/>
  </si>
  <si>
    <t>Classification</t>
    <phoneticPr fontId="3"/>
  </si>
  <si>
    <t>No.</t>
    <phoneticPr fontId="3"/>
  </si>
  <si>
    <t>Section</t>
    <phoneticPr fontId="3"/>
  </si>
  <si>
    <t>Length</t>
    <phoneticPr fontId="3"/>
  </si>
  <si>
    <t>Danang</t>
    <phoneticPr fontId="3"/>
  </si>
  <si>
    <t>Expressway</t>
    <phoneticPr fontId="3"/>
  </si>
  <si>
    <t>PKG01</t>
    <phoneticPr fontId="3"/>
  </si>
  <si>
    <t>-</t>
    <phoneticPr fontId="3"/>
  </si>
  <si>
    <t>Quang Nam</t>
    <phoneticPr fontId="3"/>
  </si>
  <si>
    <t>PKG02</t>
    <phoneticPr fontId="3"/>
  </si>
  <si>
    <t>ML02-1</t>
  </si>
  <si>
    <t>ML02-2</t>
  </si>
  <si>
    <t>PKG03</t>
    <phoneticPr fontId="3"/>
  </si>
  <si>
    <t>ML03-1</t>
  </si>
  <si>
    <t>PKG04</t>
    <phoneticPr fontId="3"/>
  </si>
  <si>
    <t>ML04-1</t>
  </si>
  <si>
    <t>ML04-2</t>
  </si>
  <si>
    <t>PKG05</t>
    <phoneticPr fontId="3"/>
  </si>
  <si>
    <t>ML05-1</t>
  </si>
  <si>
    <t>ML05-2</t>
  </si>
  <si>
    <t>PKG06</t>
    <phoneticPr fontId="3"/>
  </si>
  <si>
    <t>ML06-1</t>
  </si>
  <si>
    <t>ML06-2</t>
  </si>
  <si>
    <t>PKG07</t>
    <phoneticPr fontId="3"/>
  </si>
  <si>
    <t>ML07-1</t>
  </si>
  <si>
    <t>ML07-2</t>
  </si>
  <si>
    <t>ML07-3</t>
  </si>
  <si>
    <t>PKGA1</t>
    <phoneticPr fontId="3"/>
  </si>
  <si>
    <t>MLA1-1</t>
  </si>
  <si>
    <t>MLA1-2</t>
  </si>
  <si>
    <t>MLA1-3</t>
  </si>
  <si>
    <t>PKGA2</t>
    <phoneticPr fontId="3"/>
  </si>
  <si>
    <t>MLA2-1</t>
  </si>
  <si>
    <t>MLA2-2</t>
  </si>
  <si>
    <t>MLA2-3</t>
  </si>
  <si>
    <t>Quang Ngai</t>
    <phoneticPr fontId="3"/>
  </si>
  <si>
    <t>PKGA3</t>
    <phoneticPr fontId="3"/>
  </si>
  <si>
    <t>MLA3-1</t>
  </si>
  <si>
    <t>MLA3-2</t>
  </si>
  <si>
    <t>PKGA4</t>
    <phoneticPr fontId="3"/>
  </si>
  <si>
    <t>MLA4-1</t>
  </si>
  <si>
    <t>MLA4-2</t>
  </si>
  <si>
    <t>MLA4-3</t>
  </si>
  <si>
    <t>PKGA5</t>
    <phoneticPr fontId="3"/>
  </si>
  <si>
    <t>MLA5-1</t>
  </si>
  <si>
    <t>Linking Road</t>
    <phoneticPr fontId="3"/>
  </si>
  <si>
    <t>MLA5-2</t>
  </si>
  <si>
    <t>MLA5-3</t>
  </si>
  <si>
    <t>Total</t>
    <phoneticPr fontId="3"/>
  </si>
  <si>
    <t>Geotechnical Survey for PKG8 (O&amp;M Buildings) is included in each Survey Package above</t>
    <phoneticPr fontId="3"/>
  </si>
  <si>
    <t>BMT</t>
    <phoneticPr fontId="3"/>
  </si>
  <si>
    <t>ATH</t>
    <phoneticPr fontId="3"/>
  </si>
  <si>
    <t>INPEL</t>
    <phoneticPr fontId="3"/>
  </si>
  <si>
    <t>TanPhat</t>
    <phoneticPr fontId="3"/>
  </si>
  <si>
    <t>ICTC</t>
    <phoneticPr fontId="3"/>
  </si>
  <si>
    <t>Topo (2011.09)</t>
    <phoneticPr fontId="3"/>
  </si>
  <si>
    <t>Geo (2011.09)</t>
    <phoneticPr fontId="3"/>
  </si>
  <si>
    <t>(Proposal)</t>
    <phoneticPr fontId="3"/>
  </si>
  <si>
    <t>Cost (USD)</t>
    <phoneticPr fontId="3"/>
  </si>
  <si>
    <t>Estimated Cost (USD)</t>
    <phoneticPr fontId="3"/>
  </si>
  <si>
    <t>Proposal</t>
    <phoneticPr fontId="3"/>
  </si>
  <si>
    <t>2011.08</t>
    <phoneticPr fontId="3"/>
  </si>
  <si>
    <t>b. Proposal</t>
    <phoneticPr fontId="3"/>
  </si>
  <si>
    <t>a. Proposal</t>
    <phoneticPr fontId="3"/>
  </si>
  <si>
    <t>c. Sep. 2011</t>
    <phoneticPr fontId="3"/>
  </si>
  <si>
    <t>[c/Σ(c)]*Σ(a)</t>
    <phoneticPr fontId="3"/>
  </si>
</sst>
</file>

<file path=xl/styles.xml><?xml version="1.0" encoding="utf-8"?>
<styleSheet xmlns="http://schemas.openxmlformats.org/spreadsheetml/2006/main">
  <numFmts count="75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#.##%"/>
    <numFmt numFmtId="177" formatCode="00.000"/>
    <numFmt numFmtId="178" formatCode="&quot;?&quot;#,##0;&quot;?&quot;\-#,##0"/>
    <numFmt numFmtId="179" formatCode=".\ ###\ ;############################################################################################"/>
    <numFmt numFmtId="180" formatCode="_-* #,##0_-;\-* #,##0_-;_-* &quot;-&quot;_-;_-@_-"/>
    <numFmt numFmtId="181" formatCode="_-* #,##0.00_-;\-* #,##0.00_-;_-* &quot;-&quot;??_-;_-@_-"/>
    <numFmt numFmtId="182" formatCode="&quot;$&quot;#,##0;[Red]\-&quot;$&quot;#,##0"/>
    <numFmt numFmtId="183" formatCode="_-* #,##0\ _F_-;\-* #,##0\ _F_-;_-* &quot;-&quot;\ _F_-;_-@_-"/>
    <numFmt numFmtId="184" formatCode="#,##0.0_);\(#,##0.0\)"/>
    <numFmt numFmtId="185" formatCode="0.0%"/>
    <numFmt numFmtId="186" formatCode="&quot;$&quot;#,##0.00"/>
    <numFmt numFmtId="187" formatCode="###\ ###\ ###.000"/>
    <numFmt numFmtId="188" formatCode="&quot;USD&quot;\ #,##0;[Red]\-&quot;USD&quot;\ #,##0"/>
    <numFmt numFmtId="189" formatCode="dd\-mm\-yy"/>
    <numFmt numFmtId="190" formatCode="##,###.##"/>
    <numFmt numFmtId="191" formatCode="#0.##"/>
    <numFmt numFmtId="192" formatCode="_(* #,##0_);_(* \(#,##0\);_(* &quot;-&quot;??_);_(@_)"/>
    <numFmt numFmtId="193" formatCode="_ * #,##0_$_ ;_ * #,##0_$_ ;_ * &quot;-&quot;_$_ ;_ @_ "/>
    <numFmt numFmtId="194" formatCode="#,##0;\(#,##0\)"/>
    <numFmt numFmtId="195" formatCode="##,##0%"/>
    <numFmt numFmtId="196" formatCode="#,###%"/>
    <numFmt numFmtId="197" formatCode="##.##"/>
    <numFmt numFmtId="198" formatCode="###,###"/>
    <numFmt numFmtId="199" formatCode="###.###"/>
    <numFmt numFmtId="200" formatCode="##,###.####"/>
    <numFmt numFmtId="201" formatCode="\$#,##0\ ;\(\$#,##0\)"/>
    <numFmt numFmtId="202" formatCode="\t0.00%"/>
    <numFmt numFmtId="203" formatCode="##,##0.##"/>
    <numFmt numFmtId="204" formatCode="_ * #,##0.00&quot;$&quot;_ ;_ * #,##0.00&quot;$&quot;_ ;_ * &quot;-&quot;??&quot;$&quot;_ ;_ @_ "/>
    <numFmt numFmtId="205" formatCode="_ * #,##0.00_$_ ;_ * #,##0.00_$_ ;_ * &quot;-&quot;??_$_ ;_ @_ "/>
    <numFmt numFmtId="206" formatCode="\t#\ ??/??"/>
    <numFmt numFmtId="207" formatCode="_(* #,##0_);_(* \(#,##0\);_(* &quot;-&quot;_);_(@_)"/>
    <numFmt numFmtId="208" formatCode="_-* #,##0\ _₫_-;\-* #,##0\ _₫_-;_-* &quot;-&quot;\ _₫_-;_-@_-"/>
    <numFmt numFmtId="209" formatCode="_(* #,##0.00_);_(* \(#,##0.00\);_(* &quot;-&quot;??_);_(@_)"/>
    <numFmt numFmtId="210" formatCode="_-* #,##0.00\ _₫_-;\-* #,##0.00\ _₫_-;_-* &quot;-&quot;??\ _₫_-;_-@_-"/>
    <numFmt numFmtId="211" formatCode="&quot;$&quot;#,##0_);\(&quot;$&quot;#,##0\)"/>
    <numFmt numFmtId="212" formatCode="_-&quot;£&quot;* #,##0_-;\-&quot;£&quot;* #,##0_-;_-&quot;£&quot;* &quot;-&quot;_-;_-@_-"/>
    <numFmt numFmtId="213" formatCode="#,##0\ &quot;$&quot;_);[Red]\(#,##0\ &quot;$&quot;\)"/>
    <numFmt numFmtId="214" formatCode="&quot;$&quot;###,0&quot;.&quot;00_);[Red]\(&quot;$&quot;###,0&quot;.&quot;00\)"/>
    <numFmt numFmtId="215" formatCode="&quot;$&quot;#,##0.00;[Red]\-&quot;$&quot;#,##0.00"/>
    <numFmt numFmtId="216" formatCode="&quot;VND&quot;#,##0_);[Red]\(&quot;VND&quot;#,##0\)"/>
    <numFmt numFmtId="217" formatCode="#,##0.000_);\(#,##0.000\)"/>
    <numFmt numFmtId="218" formatCode="#,##0.00\ \ \ \ "/>
    <numFmt numFmtId="219" formatCode="_-* #,##0.0\ _F_-;\-* #,##0.0\ _F_-;_-* &quot;-&quot;??\ _F_-;_-@_-"/>
    <numFmt numFmtId="220" formatCode="_-&quot;£&quot;* #,##0.00_-;\-&quot;£&quot;* #,##0.00_-;_-&quot;£&quot;* &quot;-&quot;??_-;_-@_-"/>
    <numFmt numFmtId="221" formatCode="#,##0.00\ &quot;F&quot;;[Red]\-#,##0.00\ &quot;F&quot;"/>
    <numFmt numFmtId="222" formatCode="#,##0.00\ \ "/>
    <numFmt numFmtId="223" formatCode="_-* ###,0&quot;.&quot;00\ _F_B_-;\-* ###,0&quot;.&quot;00\ _F_B_-;_-* &quot;-&quot;??\ _F_B_-;_-@_-"/>
    <numFmt numFmtId="224" formatCode="&quot;€&quot;#,##0_);\(&quot;€&quot;#,##0\)"/>
    <numFmt numFmtId="225" formatCode="#,##0\ &quot;F&quot;;[Red]\-#,##0\ &quot;F&quot;"/>
    <numFmt numFmtId="226" formatCode="\ \ \ \ \ \ \ \ \ @"/>
    <numFmt numFmtId="227" formatCode="0\ \ \ \ "/>
    <numFmt numFmtId="228" formatCode="#,##0.00\ \ \ "/>
    <numFmt numFmtId="229" formatCode="&quot;$&quot;#,##0_);[Red]\(&quot;$&quot;#,##0\)"/>
    <numFmt numFmtId="230" formatCode="#,##0\ &quot;€&quot;;\-#,##0\ &quot;€&quot;"/>
    <numFmt numFmtId="231" formatCode="_-* #,##0\ &quot;DM&quot;_-;\-* #,##0\ &quot;DM&quot;_-;_-* &quot;-&quot;\ &quot;DM&quot;_-;_-@_-"/>
    <numFmt numFmtId="232" formatCode="_-* #,##0.00\ &quot;DM&quot;_-;\-* #,##0.00\ &quot;DM&quot;_-;_-* &quot;-&quot;??\ &quot;DM&quot;_-;_-@_-"/>
    <numFmt numFmtId="233" formatCode="_(&quot;$&quot;* #,##0_);_(&quot;$&quot;* \(#,##0\);_(&quot;$&quot;* &quot;-&quot;_);_(@_)"/>
    <numFmt numFmtId="234" formatCode="_(&quot;$&quot;* #,##0.00_);_(&quot;$&quot;* \(#,##0.00\);_(&quot;$&quot;* &quot;-&quot;??_);_(@_)"/>
    <numFmt numFmtId="235" formatCode="_-&quot;$&quot;* #,##0_-;\-&quot;$&quot;* #,##0_-;_-&quot;$&quot;* &quot;-&quot;_-;_-@_-"/>
    <numFmt numFmtId="236" formatCode="_-&quot;$&quot;* #,##0.00_-;\-&quot;$&quot;* #,##0.00_-;_-&quot;$&quot;* &quot;-&quot;??_-;_-@_-"/>
    <numFmt numFmtId="237" formatCode="&quot;KM&quot;000&quot;+&quot;000"/>
    <numFmt numFmtId="238" formatCode="#,##0.00&quot; m&quot;"/>
    <numFmt numFmtId="239" formatCode="0_);[Red]\(0\)"/>
    <numFmt numFmtId="240" formatCode="#,##0_ "/>
    <numFmt numFmtId="241" formatCode="#,##0.00_);[Red]\(#,##0.00\)"/>
    <numFmt numFmtId="242" formatCode="0.000%"/>
    <numFmt numFmtId="243" formatCode="#,##0.00_ "/>
  </numFmts>
  <fonts count="1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Arial Narrow"/>
      <family val="2"/>
    </font>
    <font>
      <sz val="6"/>
      <name val="ＭＳ Ｐゴシック"/>
      <family val="3"/>
      <charset val="128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Times New Roman"/>
      <family val="1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</font>
    <font>
      <sz val="10"/>
      <name val="VNI-Times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8"/>
      <color indexed="8"/>
      <name val="Arial Narrow"/>
      <family val="2"/>
    </font>
    <font>
      <sz val="6"/>
      <color indexed="10"/>
      <name val="Arial Narrow"/>
      <family val="2"/>
    </font>
    <font>
      <b/>
      <sz val="6"/>
      <name val="Arial Narrow"/>
      <family val="2"/>
    </font>
  </fonts>
  <fills count="4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90">
    <xf numFmtId="0" fontId="0" fillId="0" borderId="0">
      <alignment vertical="center"/>
    </xf>
    <xf numFmtId="0" fontId="4" fillId="0" borderId="0" applyNumberFormat="0" applyFill="0" applyBorder="0" applyAlignment="0" applyProtection="0"/>
    <xf numFmtId="3" fontId="5" fillId="0" borderId="1"/>
    <xf numFmtId="176" fontId="6" fillId="0" borderId="2">
      <alignment horizontal="center"/>
      <protection hidden="1"/>
    </xf>
    <xf numFmtId="177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1" fillId="0" borderId="3"/>
    <xf numFmtId="179" fontId="4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5" fillId="0" borderId="0"/>
    <xf numFmtId="0" fontId="9" fillId="0" borderId="0" applyNumberFormat="0" applyFill="0" applyBorder="0" applyAlignment="0" applyProtection="0"/>
    <xf numFmtId="183" fontId="4" fillId="0" borderId="0" applyFont="0" applyFill="0" applyBorder="0" applyAlignment="0" applyProtection="0"/>
    <xf numFmtId="42" fontId="16" fillId="0" borderId="0" applyFont="0" applyFill="0" applyBorder="0" applyAlignment="0" applyProtection="0"/>
    <xf numFmtId="0" fontId="17" fillId="0" borderId="0"/>
    <xf numFmtId="0" fontId="9" fillId="0" borderId="0"/>
    <xf numFmtId="3" fontId="5" fillId="0" borderId="1"/>
    <xf numFmtId="3" fontId="5" fillId="0" borderId="1"/>
    <xf numFmtId="42" fontId="16" fillId="0" borderId="0" applyFont="0" applyFill="0" applyBorder="0" applyAlignment="0" applyProtection="0"/>
    <xf numFmtId="0" fontId="18" fillId="2" borderId="0"/>
    <xf numFmtId="0" fontId="19" fillId="2" borderId="0"/>
    <xf numFmtId="0" fontId="18" fillId="2" borderId="0"/>
    <xf numFmtId="0" fontId="18" fillId="2" borderId="0"/>
    <xf numFmtId="0" fontId="4" fillId="2" borderId="0"/>
    <xf numFmtId="0" fontId="18" fillId="2" borderId="0"/>
    <xf numFmtId="0" fontId="18" fillId="2" borderId="0"/>
    <xf numFmtId="0" fontId="18" fillId="2" borderId="0"/>
    <xf numFmtId="0" fontId="19" fillId="2" borderId="0"/>
    <xf numFmtId="0" fontId="20" fillId="2" borderId="0"/>
    <xf numFmtId="0" fontId="18" fillId="2" borderId="0"/>
    <xf numFmtId="0" fontId="20" fillId="2" borderId="0"/>
    <xf numFmtId="0" fontId="18" fillId="2" borderId="0"/>
    <xf numFmtId="0" fontId="18" fillId="2" borderId="0"/>
    <xf numFmtId="0" fontId="4" fillId="2" borderId="0"/>
    <xf numFmtId="0" fontId="18" fillId="2" borderId="0"/>
    <xf numFmtId="0" fontId="18" fillId="2" borderId="0"/>
    <xf numFmtId="0" fontId="18" fillId="2" borderId="0"/>
    <xf numFmtId="0" fontId="20" fillId="2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2" fillId="2" borderId="0"/>
    <xf numFmtId="0" fontId="18" fillId="2" borderId="0"/>
    <xf numFmtId="0" fontId="22" fillId="2" borderId="0"/>
    <xf numFmtId="0" fontId="18" fillId="2" borderId="0"/>
    <xf numFmtId="0" fontId="18" fillId="2" borderId="0"/>
    <xf numFmtId="0" fontId="4" fillId="2" borderId="0"/>
    <xf numFmtId="0" fontId="18" fillId="2" borderId="0"/>
    <xf numFmtId="0" fontId="18" fillId="2" borderId="0"/>
    <xf numFmtId="0" fontId="18" fillId="2" borderId="0"/>
    <xf numFmtId="0" fontId="22" fillId="2" borderId="0"/>
    <xf numFmtId="0" fontId="23" fillId="0" borderId="0">
      <alignment wrapText="1"/>
    </xf>
    <xf numFmtId="0" fontId="18" fillId="0" borderId="0">
      <alignment wrapText="1"/>
    </xf>
    <xf numFmtId="0" fontId="23" fillId="0" borderId="0">
      <alignment wrapText="1"/>
    </xf>
    <xf numFmtId="0" fontId="18" fillId="0" borderId="0">
      <alignment wrapText="1"/>
    </xf>
    <xf numFmtId="0" fontId="18" fillId="0" borderId="0">
      <alignment wrapText="1"/>
    </xf>
    <xf numFmtId="0" fontId="4" fillId="0" borderId="0">
      <alignment wrapText="1"/>
    </xf>
    <xf numFmtId="0" fontId="18" fillId="0" borderId="0">
      <alignment wrapText="1"/>
    </xf>
    <xf numFmtId="0" fontId="18" fillId="0" borderId="0">
      <alignment wrapText="1"/>
    </xf>
    <xf numFmtId="0" fontId="18" fillId="0" borderId="0">
      <alignment wrapText="1"/>
    </xf>
    <xf numFmtId="0" fontId="23" fillId="0" borderId="0">
      <alignment wrapText="1"/>
    </xf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4" fillId="0" borderId="0"/>
    <xf numFmtId="0" fontId="24" fillId="13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20" borderId="0" applyNumberFormat="0" applyBorder="0" applyAlignment="0" applyProtection="0"/>
    <xf numFmtId="42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42" fontId="27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28" fillId="0" borderId="0">
      <alignment horizontal="center" wrapText="1"/>
      <protection locked="0"/>
    </xf>
    <xf numFmtId="41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41" fontId="27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26" fillId="0" borderId="0"/>
    <xf numFmtId="0" fontId="31" fillId="0" borderId="0"/>
    <xf numFmtId="0" fontId="26" fillId="0" borderId="0"/>
    <xf numFmtId="0" fontId="31" fillId="0" borderId="0"/>
    <xf numFmtId="0" fontId="32" fillId="0" borderId="0"/>
    <xf numFmtId="0" fontId="9" fillId="0" borderId="0" applyFill="0" applyBorder="0" applyAlignment="0"/>
    <xf numFmtId="184" fontId="33" fillId="0" borderId="0" applyFill="0" applyBorder="0" applyAlignment="0"/>
    <xf numFmtId="185" fontId="9" fillId="0" borderId="0" applyFill="0" applyBorder="0" applyAlignment="0"/>
    <xf numFmtId="186" fontId="9" fillId="0" borderId="0" applyFill="0" applyBorder="0" applyAlignment="0"/>
    <xf numFmtId="187" fontId="4" fillId="0" borderId="0" applyFill="0" applyBorder="0" applyAlignment="0"/>
    <xf numFmtId="188" fontId="4" fillId="0" borderId="0" applyFill="0" applyBorder="0" applyAlignment="0"/>
    <xf numFmtId="189" fontId="4" fillId="0" borderId="0" applyFill="0" applyBorder="0" applyAlignment="0"/>
    <xf numFmtId="184" fontId="33" fillId="0" borderId="0" applyFill="0" applyBorder="0" applyAlignment="0"/>
    <xf numFmtId="0" fontId="34" fillId="21" borderId="4" applyNumberFormat="0" applyAlignment="0" applyProtection="0"/>
    <xf numFmtId="0" fontId="35" fillId="0" borderId="0"/>
    <xf numFmtId="190" fontId="36" fillId="0" borderId="3" applyBorder="0"/>
    <xf numFmtId="190" fontId="37" fillId="0" borderId="5">
      <protection locked="0"/>
    </xf>
    <xf numFmtId="191" fontId="38" fillId="0" borderId="5"/>
    <xf numFmtId="0" fontId="39" fillId="22" borderId="6" applyNumberFormat="0" applyAlignment="0" applyProtection="0"/>
    <xf numFmtId="192" fontId="40" fillId="0" borderId="0" applyFont="0" applyFill="0" applyBorder="0" applyAlignment="0" applyProtection="0"/>
    <xf numFmtId="193" fontId="40" fillId="0" borderId="0"/>
    <xf numFmtId="193" fontId="40" fillId="0" borderId="0"/>
    <xf numFmtId="193" fontId="40" fillId="0" borderId="0"/>
    <xf numFmtId="193" fontId="40" fillId="0" borderId="0"/>
    <xf numFmtId="193" fontId="40" fillId="0" borderId="0"/>
    <xf numFmtId="193" fontId="40" fillId="0" borderId="0"/>
    <xf numFmtId="193" fontId="40" fillId="0" borderId="0"/>
    <xf numFmtId="193" fontId="40" fillId="0" borderId="0"/>
    <xf numFmtId="188" fontId="4" fillId="0" borderId="0" applyFont="0" applyFill="0" applyBorder="0" applyAlignment="0" applyProtection="0"/>
    <xf numFmtId="194" fontId="41" fillId="0" borderId="0"/>
    <xf numFmtId="3" fontId="9" fillId="0" borderId="0" applyFont="0" applyFill="0" applyBorder="0" applyAlignment="0" applyProtection="0"/>
    <xf numFmtId="0" fontId="42" fillId="0" borderId="0" applyNumberFormat="0" applyAlignment="0">
      <alignment horizontal="left"/>
    </xf>
    <xf numFmtId="195" fontId="43" fillId="0" borderId="0">
      <protection locked="0"/>
    </xf>
    <xf numFmtId="196" fontId="43" fillId="0" borderId="0">
      <protection locked="0"/>
    </xf>
    <xf numFmtId="197" fontId="44" fillId="0" borderId="7">
      <protection locked="0"/>
    </xf>
    <xf numFmtId="198" fontId="43" fillId="0" borderId="0">
      <protection locked="0"/>
    </xf>
    <xf numFmtId="199" fontId="43" fillId="0" borderId="0">
      <protection locked="0"/>
    </xf>
    <xf numFmtId="198" fontId="43" fillId="0" borderId="0" applyNumberFormat="0">
      <protection locked="0"/>
    </xf>
    <xf numFmtId="198" fontId="43" fillId="0" borderId="0">
      <protection locked="0"/>
    </xf>
    <xf numFmtId="190" fontId="45" fillId="0" borderId="2"/>
    <xf numFmtId="200" fontId="45" fillId="0" borderId="2"/>
    <xf numFmtId="184" fontId="33" fillId="0" borderId="0" applyFont="0" applyFill="0" applyBorder="0" applyAlignment="0" applyProtection="0"/>
    <xf numFmtId="201" fontId="9" fillId="0" borderId="0" applyFont="0" applyFill="0" applyBorder="0" applyAlignment="0" applyProtection="0"/>
    <xf numFmtId="202" fontId="9" fillId="0" borderId="0"/>
    <xf numFmtId="190" fontId="6" fillId="0" borderId="2">
      <alignment horizontal="center"/>
      <protection hidden="1"/>
    </xf>
    <xf numFmtId="203" fontId="46" fillId="0" borderId="2">
      <alignment horizontal="center"/>
      <protection hidden="1"/>
    </xf>
    <xf numFmtId="2" fontId="6" fillId="0" borderId="2">
      <alignment horizontal="center"/>
      <protection hidden="1"/>
    </xf>
    <xf numFmtId="0" fontId="9" fillId="0" borderId="0" applyFont="0" applyFill="0" applyBorder="0" applyAlignment="0" applyProtection="0"/>
    <xf numFmtId="14" fontId="47" fillId="0" borderId="0" applyFill="0" applyBorder="0" applyAlignment="0"/>
    <xf numFmtId="204" fontId="40" fillId="0" borderId="0" applyFont="0" applyFill="0" applyBorder="0" applyAlignment="0" applyProtection="0"/>
    <xf numFmtId="205" fontId="40" fillId="0" borderId="0" applyFont="0" applyFill="0" applyBorder="0" applyAlignment="0" applyProtection="0"/>
    <xf numFmtId="206" fontId="9" fillId="0" borderId="0"/>
    <xf numFmtId="180" fontId="48" fillId="0" borderId="0" applyFont="0" applyFill="0" applyBorder="0" applyAlignment="0" applyProtection="0"/>
    <xf numFmtId="181" fontId="48" fillId="0" borderId="0" applyFont="0" applyFill="0" applyBorder="0" applyAlignment="0" applyProtection="0"/>
    <xf numFmtId="180" fontId="48" fillId="0" borderId="0" applyFont="0" applyFill="0" applyBorder="0" applyAlignment="0" applyProtection="0"/>
    <xf numFmtId="207" fontId="48" fillId="0" borderId="0" applyFont="0" applyFill="0" applyBorder="0" applyAlignment="0" applyProtection="0"/>
    <xf numFmtId="180" fontId="48" fillId="0" borderId="0" applyFont="0" applyFill="0" applyBorder="0" applyAlignment="0" applyProtection="0"/>
    <xf numFmtId="180" fontId="48" fillId="0" borderId="0" applyFont="0" applyFill="0" applyBorder="0" applyAlignment="0" applyProtection="0"/>
    <xf numFmtId="207" fontId="48" fillId="0" borderId="0" applyFont="0" applyFill="0" applyBorder="0" applyAlignment="0" applyProtection="0"/>
    <xf numFmtId="207" fontId="48" fillId="0" borderId="0" applyFont="0" applyFill="0" applyBorder="0" applyAlignment="0" applyProtection="0"/>
    <xf numFmtId="207" fontId="48" fillId="0" borderId="0" applyFont="0" applyFill="0" applyBorder="0" applyAlignment="0" applyProtection="0"/>
    <xf numFmtId="180" fontId="48" fillId="0" borderId="0" applyFont="0" applyFill="0" applyBorder="0" applyAlignment="0" applyProtection="0"/>
    <xf numFmtId="180" fontId="48" fillId="0" borderId="0" applyFont="0" applyFill="0" applyBorder="0" applyAlignment="0" applyProtection="0"/>
    <xf numFmtId="180" fontId="48" fillId="0" borderId="0" applyFont="0" applyFill="0" applyBorder="0" applyAlignment="0" applyProtection="0"/>
    <xf numFmtId="207" fontId="48" fillId="0" borderId="0" applyFont="0" applyFill="0" applyBorder="0" applyAlignment="0" applyProtection="0"/>
    <xf numFmtId="207" fontId="48" fillId="0" borderId="0" applyFont="0" applyFill="0" applyBorder="0" applyAlignment="0" applyProtection="0"/>
    <xf numFmtId="208" fontId="48" fillId="0" borderId="0" applyFont="0" applyFill="0" applyBorder="0" applyAlignment="0" applyProtection="0"/>
    <xf numFmtId="208" fontId="48" fillId="0" borderId="0" applyFont="0" applyFill="0" applyBorder="0" applyAlignment="0" applyProtection="0"/>
    <xf numFmtId="207" fontId="48" fillId="0" borderId="0" applyFont="0" applyFill="0" applyBorder="0" applyAlignment="0" applyProtection="0"/>
    <xf numFmtId="181" fontId="48" fillId="0" borderId="0" applyFont="0" applyFill="0" applyBorder="0" applyAlignment="0" applyProtection="0"/>
    <xf numFmtId="209" fontId="48" fillId="0" borderId="0" applyFont="0" applyFill="0" applyBorder="0" applyAlignment="0" applyProtection="0"/>
    <xf numFmtId="181" fontId="48" fillId="0" borderId="0" applyFont="0" applyFill="0" applyBorder="0" applyAlignment="0" applyProtection="0"/>
    <xf numFmtId="181" fontId="48" fillId="0" borderId="0" applyFont="0" applyFill="0" applyBorder="0" applyAlignment="0" applyProtection="0"/>
    <xf numFmtId="209" fontId="48" fillId="0" borderId="0" applyFont="0" applyFill="0" applyBorder="0" applyAlignment="0" applyProtection="0"/>
    <xf numFmtId="209" fontId="48" fillId="0" borderId="0" applyFont="0" applyFill="0" applyBorder="0" applyAlignment="0" applyProtection="0"/>
    <xf numFmtId="209" fontId="48" fillId="0" borderId="0" applyFont="0" applyFill="0" applyBorder="0" applyAlignment="0" applyProtection="0"/>
    <xf numFmtId="181" fontId="48" fillId="0" borderId="0" applyFont="0" applyFill="0" applyBorder="0" applyAlignment="0" applyProtection="0"/>
    <xf numFmtId="181" fontId="48" fillId="0" borderId="0" applyFont="0" applyFill="0" applyBorder="0" applyAlignment="0" applyProtection="0"/>
    <xf numFmtId="181" fontId="48" fillId="0" borderId="0" applyFont="0" applyFill="0" applyBorder="0" applyAlignment="0" applyProtection="0"/>
    <xf numFmtId="209" fontId="48" fillId="0" borderId="0" applyFont="0" applyFill="0" applyBorder="0" applyAlignment="0" applyProtection="0"/>
    <xf numFmtId="209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209" fontId="48" fillId="0" borderId="0" applyFont="0" applyFill="0" applyBorder="0" applyAlignment="0" applyProtection="0"/>
    <xf numFmtId="3" fontId="4" fillId="0" borderId="0" applyFont="0" applyBorder="0" applyAlignment="0"/>
    <xf numFmtId="0" fontId="9" fillId="0" borderId="0" applyFill="0" applyBorder="0" applyAlignment="0"/>
    <xf numFmtId="184" fontId="33" fillId="0" borderId="0" applyFill="0" applyBorder="0" applyAlignment="0"/>
    <xf numFmtId="188" fontId="4" fillId="0" borderId="0" applyFill="0" applyBorder="0" applyAlignment="0"/>
    <xf numFmtId="189" fontId="4" fillId="0" borderId="0" applyFill="0" applyBorder="0" applyAlignment="0"/>
    <xf numFmtId="184" fontId="33" fillId="0" borderId="0" applyFill="0" applyBorder="0" applyAlignment="0"/>
    <xf numFmtId="0" fontId="49" fillId="0" borderId="0" applyNumberFormat="0" applyAlignment="0">
      <alignment horizontal="left"/>
    </xf>
    <xf numFmtId="0" fontId="50" fillId="0" borderId="0"/>
    <xf numFmtId="0" fontId="51" fillId="0" borderId="0" applyNumberFormat="0" applyFill="0" applyBorder="0" applyAlignment="0" applyProtection="0"/>
    <xf numFmtId="3" fontId="4" fillId="0" borderId="0" applyFont="0" applyBorder="0" applyAlignment="0"/>
    <xf numFmtId="2" fontId="9" fillId="0" borderId="0" applyFont="0" applyFill="0" applyBorder="0" applyAlignment="0" applyProtection="0"/>
    <xf numFmtId="0" fontId="52" fillId="5" borderId="0" applyNumberFormat="0" applyBorder="0" applyAlignment="0" applyProtection="0"/>
    <xf numFmtId="38" fontId="53" fillId="2" borderId="0" applyNumberFormat="0" applyBorder="0" applyAlignment="0" applyProtection="0"/>
    <xf numFmtId="0" fontId="54" fillId="0" borderId="0" applyNumberFormat="0" applyFont="0" applyBorder="0" applyAlignment="0">
      <alignment horizontal="left" vertical="center"/>
    </xf>
    <xf numFmtId="0" fontId="55" fillId="23" borderId="0"/>
    <xf numFmtId="0" fontId="56" fillId="0" borderId="0">
      <alignment horizontal="left"/>
    </xf>
    <xf numFmtId="0" fontId="57" fillId="0" borderId="8" applyNumberFormat="0" applyAlignment="0" applyProtection="0">
      <alignment horizontal="left" vertical="center"/>
    </xf>
    <xf numFmtId="0" fontId="57" fillId="0" borderId="9">
      <alignment horizontal="left" vertical="center"/>
    </xf>
    <xf numFmtId="0" fontId="58" fillId="0" borderId="10" applyNumberFormat="0" applyFill="0" applyAlignment="0" applyProtection="0"/>
    <xf numFmtId="0" fontId="59" fillId="0" borderId="11" applyNumberFormat="0" applyFill="0" applyAlignment="0" applyProtection="0"/>
    <xf numFmtId="0" fontId="60" fillId="0" borderId="12" applyNumberFormat="0" applyFill="0" applyAlignment="0" applyProtection="0"/>
    <xf numFmtId="0" fontId="60" fillId="0" borderId="0" applyNumberFormat="0" applyFill="0" applyBorder="0" applyAlignment="0" applyProtection="0"/>
    <xf numFmtId="0" fontId="61" fillId="0" borderId="0" applyProtection="0"/>
    <xf numFmtId="0" fontId="57" fillId="0" borderId="0" applyProtection="0"/>
    <xf numFmtId="0" fontId="62" fillId="0" borderId="13">
      <alignment horizontal="center"/>
    </xf>
    <xf numFmtId="0" fontId="62" fillId="0" borderId="0">
      <alignment horizontal="center"/>
    </xf>
    <xf numFmtId="211" fontId="63" fillId="24" borderId="1" applyNumberFormat="0" applyAlignment="0">
      <alignment horizontal="left" vertical="top"/>
    </xf>
    <xf numFmtId="49" fontId="64" fillId="0" borderId="1">
      <alignment vertical="center"/>
    </xf>
    <xf numFmtId="0" fontId="65" fillId="8" borderId="4" applyNumberFormat="0" applyAlignment="0" applyProtection="0"/>
    <xf numFmtId="10" fontId="53" fillId="25" borderId="1" applyNumberFormat="0" applyBorder="0" applyAlignment="0" applyProtection="0"/>
    <xf numFmtId="0" fontId="4" fillId="0" borderId="0"/>
    <xf numFmtId="0" fontId="28" fillId="0" borderId="14">
      <alignment horizontal="centerContinuous"/>
    </xf>
    <xf numFmtId="0" fontId="66" fillId="0" borderId="15">
      <alignment horizontal="center" vertical="center" wrapText="1"/>
    </xf>
    <xf numFmtId="0" fontId="9" fillId="0" borderId="0" applyFill="0" applyBorder="0" applyAlignment="0"/>
    <xf numFmtId="184" fontId="33" fillId="0" borderId="0" applyFill="0" applyBorder="0" applyAlignment="0"/>
    <xf numFmtId="188" fontId="4" fillId="0" borderId="0" applyFill="0" applyBorder="0" applyAlignment="0"/>
    <xf numFmtId="189" fontId="4" fillId="0" borderId="0" applyFill="0" applyBorder="0" applyAlignment="0"/>
    <xf numFmtId="184" fontId="33" fillId="0" borderId="0" applyFill="0" applyBorder="0" applyAlignment="0"/>
    <xf numFmtId="0" fontId="67" fillId="0" borderId="16" applyNumberFormat="0" applyFill="0" applyAlignment="0" applyProtection="0"/>
    <xf numFmtId="190" fontId="53" fillId="0" borderId="3" applyFont="0"/>
    <xf numFmtId="3" fontId="9" fillId="0" borderId="17"/>
    <xf numFmtId="38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9" fillId="0" borderId="13"/>
    <xf numFmtId="212" fontId="9" fillId="0" borderId="18"/>
    <xf numFmtId="213" fontId="68" fillId="0" borderId="0" applyFont="0" applyFill="0" applyBorder="0" applyAlignment="0" applyProtection="0"/>
    <xf numFmtId="214" fontId="68" fillId="0" borderId="0" applyFont="0" applyFill="0" applyBorder="0" applyAlignment="0" applyProtection="0"/>
    <xf numFmtId="182" fontId="68" fillId="0" borderId="0" applyFont="0" applyFill="0" applyBorder="0" applyAlignment="0" applyProtection="0"/>
    <xf numFmtId="215" fontId="68" fillId="0" borderId="0" applyFont="0" applyFill="0" applyBorder="0" applyAlignment="0" applyProtection="0"/>
    <xf numFmtId="0" fontId="70" fillId="0" borderId="0" applyNumberFormat="0" applyFont="0" applyFill="0" applyAlignment="0"/>
    <xf numFmtId="0" fontId="45" fillId="0" borderId="0">
      <alignment horizontal="justify" vertical="top"/>
    </xf>
    <xf numFmtId="0" fontId="71" fillId="26" borderId="0" applyNumberFormat="0" applyBorder="0" applyAlignment="0" applyProtection="0"/>
    <xf numFmtId="0" fontId="72" fillId="0" borderId="1"/>
    <xf numFmtId="0" fontId="41" fillId="0" borderId="0"/>
    <xf numFmtId="37" fontId="73" fillId="0" borderId="0"/>
    <xf numFmtId="216" fontId="74" fillId="0" borderId="0"/>
    <xf numFmtId="0" fontId="75" fillId="0" borderId="0"/>
    <xf numFmtId="0" fontId="9" fillId="0" borderId="0"/>
    <xf numFmtId="0" fontId="4" fillId="0" borderId="0"/>
    <xf numFmtId="0" fontId="48" fillId="0" borderId="0"/>
    <xf numFmtId="0" fontId="21" fillId="27" borderId="19" applyNumberFormat="0" applyFont="0" applyAlignment="0" applyProtection="0"/>
    <xf numFmtId="181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41" fillId="0" borderId="0"/>
    <xf numFmtId="0" fontId="77" fillId="21" borderId="20" applyNumberFormat="0" applyAlignment="0" applyProtection="0"/>
    <xf numFmtId="14" fontId="28" fillId="0" borderId="0">
      <alignment horizontal="center" wrapText="1"/>
      <protection locked="0"/>
    </xf>
    <xf numFmtId="187" fontId="4" fillId="0" borderId="0" applyFont="0" applyFill="0" applyBorder="0" applyAlignment="0" applyProtection="0"/>
    <xf numFmtId="217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9" fontId="68" fillId="0" borderId="21" applyNumberFormat="0" applyBorder="0"/>
    <xf numFmtId="0" fontId="9" fillId="0" borderId="0" applyFill="0" applyBorder="0" applyAlignment="0"/>
    <xf numFmtId="184" fontId="33" fillId="0" borderId="0" applyFill="0" applyBorder="0" applyAlignment="0"/>
    <xf numFmtId="188" fontId="4" fillId="0" borderId="0" applyFill="0" applyBorder="0" applyAlignment="0"/>
    <xf numFmtId="189" fontId="4" fillId="0" borderId="0" applyFill="0" applyBorder="0" applyAlignment="0"/>
    <xf numFmtId="184" fontId="33" fillId="0" borderId="0" applyFill="0" applyBorder="0" applyAlignment="0"/>
    <xf numFmtId="0" fontId="78" fillId="0" borderId="0"/>
    <xf numFmtId="0" fontId="68" fillId="0" borderId="0" applyNumberFormat="0" applyFont="0" applyFill="0" applyBorder="0" applyAlignment="0" applyProtection="0">
      <alignment horizontal="left"/>
    </xf>
    <xf numFmtId="0" fontId="79" fillId="0" borderId="13">
      <alignment horizontal="center"/>
    </xf>
    <xf numFmtId="0" fontId="80" fillId="28" borderId="0" applyNumberFormat="0" applyFont="0" applyBorder="0" applyAlignment="0">
      <alignment horizontal="center"/>
    </xf>
    <xf numFmtId="14" fontId="81" fillId="0" borderId="0" applyNumberFormat="0" applyFill="0" applyBorder="0" applyAlignment="0" applyProtection="0">
      <alignment horizontal="left"/>
    </xf>
    <xf numFmtId="0" fontId="4" fillId="0" borderId="0" applyNumberFormat="0" applyFill="0" applyBorder="0" applyAlignment="0" applyProtection="0"/>
    <xf numFmtId="4" fontId="82" fillId="29" borderId="22" applyNumberFormat="0" applyProtection="0">
      <alignment vertical="center"/>
    </xf>
    <xf numFmtId="4" fontId="83" fillId="29" borderId="22" applyNumberFormat="0" applyProtection="0">
      <alignment vertical="center"/>
    </xf>
    <xf numFmtId="4" fontId="84" fillId="29" borderId="22" applyNumberFormat="0" applyProtection="0">
      <alignment horizontal="left" vertical="center" indent="1"/>
    </xf>
    <xf numFmtId="4" fontId="84" fillId="30" borderId="0" applyNumberFormat="0" applyProtection="0">
      <alignment horizontal="left" vertical="center" indent="1"/>
    </xf>
    <xf numFmtId="4" fontId="84" fillId="31" borderId="22" applyNumberFormat="0" applyProtection="0">
      <alignment horizontal="right" vertical="center"/>
    </xf>
    <xf numFmtId="4" fontId="84" fillId="32" borderId="22" applyNumberFormat="0" applyProtection="0">
      <alignment horizontal="right" vertical="center"/>
    </xf>
    <xf numFmtId="4" fontId="84" fillId="33" borderId="22" applyNumberFormat="0" applyProtection="0">
      <alignment horizontal="right" vertical="center"/>
    </xf>
    <xf numFmtId="4" fontId="84" fillId="34" borderId="22" applyNumberFormat="0" applyProtection="0">
      <alignment horizontal="right" vertical="center"/>
    </xf>
    <xf numFmtId="4" fontId="84" fillId="35" borderId="22" applyNumberFormat="0" applyProtection="0">
      <alignment horizontal="right" vertical="center"/>
    </xf>
    <xf numFmtId="4" fontId="84" fillId="36" borderId="22" applyNumberFormat="0" applyProtection="0">
      <alignment horizontal="right" vertical="center"/>
    </xf>
    <xf numFmtId="4" fontId="84" fillId="37" borderId="22" applyNumberFormat="0" applyProtection="0">
      <alignment horizontal="right" vertical="center"/>
    </xf>
    <xf numFmtId="4" fontId="84" fillId="38" borderId="22" applyNumberFormat="0" applyProtection="0">
      <alignment horizontal="right" vertical="center"/>
    </xf>
    <xf numFmtId="4" fontId="84" fillId="39" borderId="22" applyNumberFormat="0" applyProtection="0">
      <alignment horizontal="right" vertical="center"/>
    </xf>
    <xf numFmtId="4" fontId="82" fillId="40" borderId="23" applyNumberFormat="0" applyProtection="0">
      <alignment horizontal="left" vertical="center" indent="1"/>
    </xf>
    <xf numFmtId="4" fontId="82" fillId="41" borderId="0" applyNumberFormat="0" applyProtection="0">
      <alignment horizontal="left" vertical="center" indent="1"/>
    </xf>
    <xf numFmtId="4" fontId="82" fillId="30" borderId="0" applyNumberFormat="0" applyProtection="0">
      <alignment horizontal="left" vertical="center" indent="1"/>
    </xf>
    <xf numFmtId="4" fontId="84" fillId="41" borderId="22" applyNumberFormat="0" applyProtection="0">
      <alignment horizontal="right" vertical="center"/>
    </xf>
    <xf numFmtId="4" fontId="47" fillId="41" borderId="0" applyNumberFormat="0" applyProtection="0">
      <alignment horizontal="left" vertical="center" indent="1"/>
    </xf>
    <xf numFmtId="4" fontId="47" fillId="30" borderId="0" applyNumberFormat="0" applyProtection="0">
      <alignment horizontal="left" vertical="center" indent="1"/>
    </xf>
    <xf numFmtId="4" fontId="84" fillId="42" borderId="22" applyNumberFormat="0" applyProtection="0">
      <alignment vertical="center"/>
    </xf>
    <xf numFmtId="4" fontId="85" fillId="42" borderId="22" applyNumberFormat="0" applyProtection="0">
      <alignment vertical="center"/>
    </xf>
    <xf numFmtId="4" fontId="82" fillId="41" borderId="24" applyNumberFormat="0" applyProtection="0">
      <alignment horizontal="left" vertical="center" indent="1"/>
    </xf>
    <xf numFmtId="4" fontId="84" fillId="42" borderId="22" applyNumberFormat="0" applyProtection="0">
      <alignment horizontal="right" vertical="center"/>
    </xf>
    <xf numFmtId="4" fontId="85" fillId="42" borderId="22" applyNumberFormat="0" applyProtection="0">
      <alignment horizontal="right" vertical="center"/>
    </xf>
    <xf numFmtId="4" fontId="82" fillId="41" borderId="22" applyNumberFormat="0" applyProtection="0">
      <alignment horizontal="left" vertical="center" indent="1"/>
    </xf>
    <xf numFmtId="4" fontId="86" fillId="24" borderId="24" applyNumberFormat="0" applyProtection="0">
      <alignment horizontal="left" vertical="center" indent="1"/>
    </xf>
    <xf numFmtId="4" fontId="87" fillId="42" borderId="22" applyNumberFormat="0" applyProtection="0">
      <alignment horizontal="right" vertical="center"/>
    </xf>
    <xf numFmtId="0" fontId="80" fillId="1" borderId="9" applyNumberFormat="0" applyFont="0" applyAlignment="0">
      <alignment horizontal="center"/>
    </xf>
    <xf numFmtId="3" fontId="88" fillId="0" borderId="0"/>
    <xf numFmtId="0" fontId="89" fillId="0" borderId="0" applyNumberFormat="0" applyFill="0" applyBorder="0" applyAlignment="0">
      <alignment horizontal="center"/>
    </xf>
    <xf numFmtId="0" fontId="9" fillId="0" borderId="0"/>
    <xf numFmtId="0" fontId="90" fillId="0" borderId="0" applyNumberFormat="0" applyFill="0" applyBorder="0" applyAlignment="0" applyProtection="0"/>
    <xf numFmtId="192" fontId="40" fillId="0" borderId="0" applyFont="0" applyFill="0" applyBorder="0" applyAlignment="0" applyProtection="0"/>
    <xf numFmtId="0" fontId="69" fillId="0" borderId="0"/>
    <xf numFmtId="40" fontId="91" fillId="0" borderId="0" applyBorder="0">
      <alignment horizontal="right"/>
    </xf>
    <xf numFmtId="218" fontId="92" fillId="2" borderId="25" applyFont="0" applyFill="0" applyBorder="0"/>
    <xf numFmtId="219" fontId="4" fillId="0" borderId="26">
      <alignment horizontal="right" vertical="center"/>
    </xf>
    <xf numFmtId="219" fontId="4" fillId="0" borderId="26">
      <alignment horizontal="right" vertical="center"/>
    </xf>
    <xf numFmtId="220" fontId="90" fillId="0" borderId="26">
      <alignment horizontal="right" vertical="center"/>
    </xf>
    <xf numFmtId="5" fontId="9" fillId="0" borderId="26">
      <alignment horizontal="right" vertical="center"/>
    </xf>
    <xf numFmtId="221" fontId="72" fillId="0" borderId="26">
      <alignment horizontal="right" vertical="center"/>
    </xf>
    <xf numFmtId="221" fontId="72" fillId="0" borderId="26">
      <alignment horizontal="right" vertical="center"/>
    </xf>
    <xf numFmtId="219" fontId="4" fillId="0" borderId="26">
      <alignment horizontal="right" vertical="center"/>
    </xf>
    <xf numFmtId="219" fontId="4" fillId="0" borderId="26">
      <alignment horizontal="right" vertical="center"/>
    </xf>
    <xf numFmtId="5" fontId="4" fillId="0" borderId="26">
      <alignment horizontal="right" vertical="center"/>
    </xf>
    <xf numFmtId="222" fontId="93" fillId="0" borderId="26">
      <alignment horizontal="right" vertical="center"/>
    </xf>
    <xf numFmtId="223" fontId="94" fillId="0" borderId="26">
      <alignment horizontal="right" vertical="center"/>
    </xf>
    <xf numFmtId="224" fontId="9" fillId="0" borderId="26">
      <alignment horizontal="right" vertical="center"/>
    </xf>
    <xf numFmtId="221" fontId="72" fillId="0" borderId="26">
      <alignment horizontal="right" vertical="center"/>
    </xf>
    <xf numFmtId="221" fontId="72" fillId="0" borderId="26">
      <alignment horizontal="right" vertical="center"/>
    </xf>
    <xf numFmtId="221" fontId="72" fillId="0" borderId="26">
      <alignment horizontal="right" vertical="center"/>
    </xf>
    <xf numFmtId="220" fontId="90" fillId="0" borderId="26">
      <alignment horizontal="right" vertical="center"/>
    </xf>
    <xf numFmtId="221" fontId="72" fillId="0" borderId="26">
      <alignment horizontal="right" vertical="center"/>
    </xf>
    <xf numFmtId="190" fontId="45" fillId="0" borderId="2">
      <protection hidden="1"/>
    </xf>
    <xf numFmtId="49" fontId="47" fillId="0" borderId="0" applyFill="0" applyBorder="0" applyAlignment="0"/>
    <xf numFmtId="0" fontId="9" fillId="0" borderId="0" applyFill="0" applyBorder="0" applyAlignment="0"/>
    <xf numFmtId="225" fontId="9" fillId="0" borderId="0" applyFill="0" applyBorder="0" applyAlignment="0"/>
    <xf numFmtId="226" fontId="93" fillId="0" borderId="0"/>
    <xf numFmtId="0" fontId="95" fillId="0" borderId="27"/>
    <xf numFmtId="0" fontId="72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28" applyNumberFormat="0" applyFill="0" applyAlignment="0" applyProtection="0"/>
    <xf numFmtId="0" fontId="57" fillId="0" borderId="17">
      <alignment horizontal="center"/>
    </xf>
    <xf numFmtId="227" fontId="50" fillId="0" borderId="0"/>
    <xf numFmtId="228" fontId="50" fillId="0" borderId="1"/>
    <xf numFmtId="0" fontId="98" fillId="0" borderId="29" applyFill="0" applyBorder="0" applyAlignment="0">
      <alignment horizontal="center"/>
    </xf>
    <xf numFmtId="211" fontId="99" fillId="43" borderId="30">
      <alignment vertical="top"/>
    </xf>
    <xf numFmtId="0" fontId="100" fillId="44" borderId="1">
      <alignment horizontal="left" vertical="center"/>
    </xf>
    <xf numFmtId="229" fontId="101" fillId="45" borderId="30"/>
    <xf numFmtId="230" fontId="63" fillId="0" borderId="30">
      <alignment horizontal="left" vertical="top"/>
    </xf>
    <xf numFmtId="0" fontId="102" fillId="46" borderId="0">
      <alignment horizontal="left" vertical="center"/>
    </xf>
    <xf numFmtId="230" fontId="90" fillId="0" borderId="31">
      <alignment horizontal="left" vertical="top"/>
    </xf>
    <xf numFmtId="0" fontId="103" fillId="0" borderId="31">
      <alignment horizontal="left" vertical="center"/>
    </xf>
    <xf numFmtId="0" fontId="41" fillId="0" borderId="0"/>
    <xf numFmtId="231" fontId="9" fillId="0" borderId="0" applyFont="0" applyFill="0" applyBorder="0" applyAlignment="0" applyProtection="0"/>
    <xf numFmtId="232" fontId="9" fillId="0" borderId="0" applyFont="0" applyFill="0" applyBorder="0" applyAlignment="0" applyProtection="0"/>
    <xf numFmtId="233" fontId="48" fillId="0" borderId="0" applyFont="0" applyFill="0" applyBorder="0" applyAlignment="0" applyProtection="0"/>
    <xf numFmtId="234" fontId="48" fillId="0" borderId="0" applyFon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32" applyNumberFormat="0" applyFont="0" applyAlignment="0">
      <alignment horizontal="center"/>
    </xf>
    <xf numFmtId="0" fontId="106" fillId="0" borderId="0" applyNumberForma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70" fillId="0" borderId="0"/>
    <xf numFmtId="235" fontId="107" fillId="0" borderId="0" applyFont="0" applyFill="0" applyBorder="0" applyAlignment="0" applyProtection="0"/>
    <xf numFmtId="229" fontId="13" fillId="0" borderId="0" applyFont="0" applyFill="0" applyBorder="0" applyAlignment="0" applyProtection="0"/>
    <xf numFmtId="236" fontId="107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180" fontId="107" fillId="0" borderId="0" applyFont="0" applyFill="0" applyBorder="0" applyAlignment="0" applyProtection="0"/>
    <xf numFmtId="181" fontId="107" fillId="0" borderId="0" applyFont="0" applyFill="0" applyBorder="0" applyAlignment="0" applyProtection="0"/>
    <xf numFmtId="40" fontId="108" fillId="0" borderId="0" applyFont="0" applyFill="0" applyBorder="0" applyAlignment="0" applyProtection="0"/>
    <xf numFmtId="38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9" fontId="109" fillId="0" borderId="0" applyFont="0" applyFill="0" applyBorder="0" applyAlignment="0" applyProtection="0"/>
    <xf numFmtId="0" fontId="110" fillId="0" borderId="0"/>
    <xf numFmtId="0" fontId="111" fillId="0" borderId="3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8" fontId="75" fillId="0" borderId="0" applyFont="0" applyFill="0" applyBorder="0" applyAlignment="0" applyProtection="0"/>
    <xf numFmtId="6" fontId="75" fillId="0" borderId="0" applyFont="0" applyFill="0" applyBorder="0" applyAlignment="0" applyProtection="0"/>
    <xf numFmtId="0" fontId="112" fillId="0" borderId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4" fillId="0" borderId="0">
      <alignment vertical="center"/>
    </xf>
  </cellStyleXfs>
  <cellXfs count="186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10" fontId="2" fillId="0" borderId="0" xfId="359" applyNumberFormat="1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38" fontId="2" fillId="0" borderId="1" xfId="364" applyFont="1" applyFill="1" applyBorder="1" applyAlignment="1">
      <alignment horizontal="right" vertical="center" wrapText="1"/>
    </xf>
    <xf numFmtId="38" fontId="2" fillId="0" borderId="1" xfId="364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37" xfId="0" applyFont="1" applyFill="1" applyBorder="1">
      <alignment vertical="center"/>
    </xf>
    <xf numFmtId="0" fontId="2" fillId="0" borderId="0" xfId="0" applyFont="1" applyFill="1">
      <alignment vertical="center"/>
    </xf>
    <xf numFmtId="239" fontId="2" fillId="0" borderId="1" xfId="0" applyNumberFormat="1" applyFont="1" applyFill="1" applyBorder="1" applyAlignment="1">
      <alignment horizontal="center" vertical="center"/>
    </xf>
    <xf numFmtId="0" fontId="116" fillId="0" borderId="1" xfId="0" applyFont="1" applyFill="1" applyBorder="1" applyAlignment="1">
      <alignment horizontal="center" vertical="center"/>
    </xf>
    <xf numFmtId="237" fontId="2" fillId="0" borderId="26" xfId="0" applyNumberFormat="1" applyFont="1" applyFill="1" applyBorder="1" applyAlignment="1">
      <alignment vertical="center"/>
    </xf>
    <xf numFmtId="237" fontId="2" fillId="0" borderId="36" xfId="0" applyNumberFormat="1" applyFont="1" applyFill="1" applyBorder="1" applyAlignment="1">
      <alignment horizontal="left" vertical="center"/>
    </xf>
    <xf numFmtId="0" fontId="2" fillId="0" borderId="36" xfId="0" applyFont="1" applyFill="1" applyBorder="1" applyAlignment="1">
      <alignment horizontal="right" vertical="center"/>
    </xf>
    <xf numFmtId="0" fontId="2" fillId="0" borderId="36" xfId="0" applyFont="1" applyFill="1" applyBorder="1">
      <alignment vertical="center"/>
    </xf>
    <xf numFmtId="0" fontId="116" fillId="0" borderId="41" xfId="0" applyFont="1" applyFill="1" applyBorder="1" applyAlignment="1">
      <alignment horizontal="center" vertical="center"/>
    </xf>
    <xf numFmtId="239" fontId="117" fillId="0" borderId="36" xfId="0" applyNumberFormat="1" applyFont="1" applyFill="1" applyBorder="1" applyAlignment="1">
      <alignment horizontal="center" vertical="center"/>
    </xf>
    <xf numFmtId="0" fontId="117" fillId="0" borderId="1" xfId="0" applyFont="1" applyFill="1" applyBorder="1" applyAlignment="1">
      <alignment horizontal="center" vertical="center"/>
    </xf>
    <xf numFmtId="0" fontId="117" fillId="0" borderId="26" xfId="0" applyFont="1" applyFill="1" applyBorder="1" applyAlignment="1">
      <alignment horizontal="center" vertical="center"/>
    </xf>
    <xf numFmtId="0" fontId="117" fillId="0" borderId="9" xfId="0" applyFont="1" applyFill="1" applyBorder="1" applyAlignment="1">
      <alignment horizontal="center" vertical="center"/>
    </xf>
    <xf numFmtId="0" fontId="117" fillId="0" borderId="36" xfId="0" applyFont="1" applyFill="1" applyBorder="1" applyAlignment="1">
      <alignment horizontal="center" vertical="center"/>
    </xf>
    <xf numFmtId="0" fontId="117" fillId="0" borderId="36" xfId="0" applyFont="1" applyFill="1" applyBorder="1">
      <alignment vertical="center"/>
    </xf>
    <xf numFmtId="0" fontId="117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238" fontId="2" fillId="0" borderId="0" xfId="0" applyNumberFormat="1" applyFont="1">
      <alignment vertical="center"/>
    </xf>
    <xf numFmtId="239" fontId="2" fillId="0" borderId="0" xfId="0" applyNumberFormat="1" applyFont="1" applyAlignment="1">
      <alignment horizontal="center" vertical="center"/>
    </xf>
    <xf numFmtId="240" fontId="2" fillId="0" borderId="0" xfId="0" applyNumberFormat="1" applyFont="1">
      <alignment vertical="center"/>
    </xf>
    <xf numFmtId="0" fontId="2" fillId="0" borderId="0" xfId="0" applyFont="1" applyAlignment="1">
      <alignment vertical="center"/>
    </xf>
    <xf numFmtId="238" fontId="2" fillId="0" borderId="0" xfId="0" applyNumberFormat="1" applyFont="1" applyAlignment="1">
      <alignment vertical="center"/>
    </xf>
    <xf numFmtId="0" fontId="2" fillId="0" borderId="41" xfId="0" applyFont="1" applyFill="1" applyBorder="1" applyAlignment="1">
      <alignment horizontal="right" vertical="center"/>
    </xf>
    <xf numFmtId="0" fontId="2" fillId="0" borderId="41" xfId="0" applyFont="1" applyFill="1" applyBorder="1">
      <alignment vertical="center"/>
    </xf>
    <xf numFmtId="38" fontId="2" fillId="0" borderId="30" xfId="364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38" fontId="2" fillId="0" borderId="0" xfId="0" applyNumberFormat="1" applyFont="1" applyFill="1" applyBorder="1">
      <alignment vertical="center"/>
    </xf>
    <xf numFmtId="0" fontId="2" fillId="0" borderId="30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237" fontId="2" fillId="0" borderId="35" xfId="0" applyNumberFormat="1" applyFont="1" applyFill="1" applyBorder="1" applyAlignment="1">
      <alignment vertical="center"/>
    </xf>
    <xf numFmtId="0" fontId="2" fillId="0" borderId="34" xfId="0" applyFont="1" applyFill="1" applyBorder="1">
      <alignment vertical="center"/>
    </xf>
    <xf numFmtId="0" fontId="2" fillId="0" borderId="35" xfId="0" applyFont="1" applyFill="1" applyBorder="1">
      <alignment vertical="center"/>
    </xf>
    <xf numFmtId="237" fontId="2" fillId="0" borderId="37" xfId="0" applyNumberFormat="1" applyFont="1" applyFill="1" applyBorder="1" applyAlignment="1">
      <alignment horizontal="left" vertical="center"/>
    </xf>
    <xf numFmtId="238" fontId="2" fillId="0" borderId="34" xfId="0" applyNumberFormat="1" applyFont="1" applyFill="1" applyBorder="1" applyAlignment="1">
      <alignment horizontal="right" vertical="center"/>
    </xf>
    <xf numFmtId="0" fontId="2" fillId="0" borderId="7" xfId="0" applyFont="1" applyFill="1" applyBorder="1">
      <alignment vertical="center"/>
    </xf>
    <xf numFmtId="0" fontId="2" fillId="0" borderId="38" xfId="0" applyFont="1" applyFill="1" applyBorder="1">
      <alignment vertical="center"/>
    </xf>
    <xf numFmtId="237" fontId="2" fillId="0" borderId="39" xfId="0" applyNumberFormat="1" applyFont="1" applyFill="1" applyBorder="1" applyAlignment="1">
      <alignment horizontal="right" vertical="center"/>
    </xf>
    <xf numFmtId="237" fontId="2" fillId="0" borderId="41" xfId="0" applyNumberFormat="1" applyFont="1" applyFill="1" applyBorder="1" applyAlignment="1">
      <alignment horizontal="left" vertical="center"/>
    </xf>
    <xf numFmtId="238" fontId="2" fillId="0" borderId="40" xfId="0" applyNumberFormat="1" applyFont="1" applyFill="1" applyBorder="1" applyAlignment="1">
      <alignment horizontal="right" vertical="center"/>
    </xf>
    <xf numFmtId="237" fontId="2" fillId="0" borderId="35" xfId="0" applyNumberFormat="1" applyFont="1" applyFill="1" applyBorder="1" applyAlignment="1">
      <alignment horizontal="right" vertical="center"/>
    </xf>
    <xf numFmtId="237" fontId="2" fillId="0" borderId="26" xfId="0" applyNumberFormat="1" applyFont="1" applyFill="1" applyBorder="1" applyAlignment="1">
      <alignment horizontal="right" vertical="center"/>
    </xf>
    <xf numFmtId="237" fontId="2" fillId="0" borderId="7" xfId="0" applyNumberFormat="1" applyFont="1" applyFill="1" applyBorder="1" applyAlignment="1">
      <alignment horizontal="right" vertical="center"/>
    </xf>
    <xf numFmtId="237" fontId="2" fillId="0" borderId="38" xfId="0" applyNumberFormat="1" applyFont="1" applyFill="1" applyBorder="1" applyAlignment="1">
      <alignment horizontal="left" vertical="center"/>
    </xf>
    <xf numFmtId="238" fontId="2" fillId="0" borderId="0" xfId="0" applyNumberFormat="1" applyFont="1" applyFill="1" applyBorder="1" applyAlignment="1">
      <alignment horizontal="right" vertical="center"/>
    </xf>
    <xf numFmtId="0" fontId="2" fillId="0" borderId="39" xfId="0" applyFont="1" applyFill="1" applyBorder="1">
      <alignment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40" xfId="0" applyFont="1" applyFill="1" applyBorder="1">
      <alignment vertical="center"/>
    </xf>
    <xf numFmtId="238" fontId="2" fillId="0" borderId="26" xfId="0" applyNumberFormat="1" applyFont="1" applyFill="1" applyBorder="1" applyAlignment="1">
      <alignment horizontal="right" vertical="center"/>
    </xf>
    <xf numFmtId="238" fontId="2" fillId="0" borderId="1" xfId="0" applyNumberFormat="1" applyFont="1" applyFill="1" applyBorder="1" applyAlignment="1">
      <alignment horizontal="right" vertical="center"/>
    </xf>
    <xf numFmtId="0" fontId="117" fillId="0" borderId="26" xfId="0" applyFont="1" applyFill="1" applyBorder="1" applyAlignment="1">
      <alignment horizontal="center" vertical="center"/>
    </xf>
    <xf numFmtId="0" fontId="117" fillId="0" borderId="9" xfId="0" applyFont="1" applyFill="1" applyBorder="1" applyAlignment="1">
      <alignment horizontal="center" vertical="center"/>
    </xf>
    <xf numFmtId="0" fontId="117" fillId="0" borderId="3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38" fontId="2" fillId="0" borderId="0" xfId="0" applyNumberFormat="1" applyFont="1" applyFill="1">
      <alignment vertical="center"/>
    </xf>
    <xf numFmtId="23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238" fontId="2" fillId="0" borderId="0" xfId="0" applyNumberFormat="1" applyFont="1" applyFill="1" applyAlignment="1">
      <alignment vertical="center"/>
    </xf>
    <xf numFmtId="238" fontId="2" fillId="0" borderId="9" xfId="0" applyNumberFormat="1" applyFont="1" applyFill="1" applyBorder="1" applyAlignment="1">
      <alignment horizontal="right" vertical="center"/>
    </xf>
    <xf numFmtId="238" fontId="117" fillId="0" borderId="9" xfId="0" applyNumberFormat="1" applyFont="1" applyFill="1" applyBorder="1" applyAlignment="1">
      <alignment horizontal="right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240" fontId="2" fillId="0" borderId="37" xfId="0" applyNumberFormat="1" applyFont="1" applyFill="1" applyBorder="1" applyAlignment="1">
      <alignment vertical="center"/>
    </xf>
    <xf numFmtId="240" fontId="2" fillId="0" borderId="41" xfId="0" applyNumberFormat="1" applyFont="1" applyFill="1" applyBorder="1" applyAlignment="1">
      <alignment vertical="center"/>
    </xf>
    <xf numFmtId="240" fontId="2" fillId="0" borderId="35" xfId="0" applyNumberFormat="1" applyFont="1" applyFill="1" applyBorder="1" applyAlignment="1">
      <alignment horizontal="center" vertical="center"/>
    </xf>
    <xf numFmtId="240" fontId="2" fillId="0" borderId="39" xfId="0" applyNumberFormat="1" applyFont="1" applyFill="1" applyBorder="1" applyAlignment="1">
      <alignment horizontal="center" vertical="center"/>
    </xf>
    <xf numFmtId="240" fontId="2" fillId="0" borderId="41" xfId="0" applyNumberFormat="1" applyFont="1" applyFill="1" applyBorder="1" applyAlignment="1">
      <alignment horizontal="center" vertical="center"/>
    </xf>
    <xf numFmtId="4" fontId="2" fillId="0" borderId="35" xfId="0" applyNumberFormat="1" applyFont="1" applyFill="1" applyBorder="1" applyAlignment="1">
      <alignment horizontal="right" vertical="center"/>
    </xf>
    <xf numFmtId="4" fontId="2" fillId="0" borderId="26" xfId="0" applyNumberFormat="1" applyFont="1" applyFill="1" applyBorder="1" applyAlignment="1">
      <alignment horizontal="right" vertical="center"/>
    </xf>
    <xf numFmtId="241" fontId="117" fillId="0" borderId="26" xfId="0" applyNumberFormat="1" applyFont="1" applyFill="1" applyBorder="1" applyAlignment="1">
      <alignment horizontal="right" vertical="center"/>
    </xf>
    <xf numFmtId="0" fontId="115" fillId="0" borderId="0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vertical="center"/>
    </xf>
    <xf numFmtId="0" fontId="2" fillId="0" borderId="39" xfId="0" applyFont="1" applyFill="1" applyBorder="1" applyAlignment="1">
      <alignment vertical="center"/>
    </xf>
    <xf numFmtId="0" fontId="2" fillId="0" borderId="40" xfId="0" applyFont="1" applyFill="1" applyBorder="1" applyAlignment="1">
      <alignment vertical="center"/>
    </xf>
    <xf numFmtId="0" fontId="2" fillId="0" borderId="41" xfId="0" applyFont="1" applyFill="1" applyBorder="1" applyAlignment="1">
      <alignment vertical="center"/>
    </xf>
    <xf numFmtId="240" fontId="2" fillId="0" borderId="7" xfId="0" applyNumberFormat="1" applyFont="1" applyFill="1" applyBorder="1" applyAlignment="1">
      <alignment horizontal="center" vertical="center"/>
    </xf>
    <xf numFmtId="38" fontId="117" fillId="0" borderId="0" xfId="0" applyNumberFormat="1" applyFont="1" applyFill="1">
      <alignment vertical="center"/>
    </xf>
    <xf numFmtId="10" fontId="117" fillId="0" borderId="0" xfId="359" applyNumberFormat="1" applyFont="1" applyFill="1">
      <alignment vertical="center"/>
    </xf>
    <xf numFmtId="242" fontId="117" fillId="0" borderId="0" xfId="359" applyNumberFormat="1" applyFont="1" applyFill="1">
      <alignment vertical="center"/>
    </xf>
    <xf numFmtId="40" fontId="2" fillId="0" borderId="1" xfId="364" applyNumberFormat="1" applyFont="1" applyFill="1" applyBorder="1" applyAlignment="1">
      <alignment horizontal="right" vertical="center" wrapText="1"/>
    </xf>
    <xf numFmtId="40" fontId="2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239" fontId="117" fillId="0" borderId="1" xfId="0" applyNumberFormat="1" applyFont="1" applyFill="1" applyBorder="1" applyAlignment="1">
      <alignment horizontal="center" vertical="center"/>
    </xf>
    <xf numFmtId="241" fontId="117" fillId="0" borderId="1" xfId="0" applyNumberFormat="1" applyFont="1" applyFill="1" applyBorder="1" applyAlignment="1">
      <alignment horizontal="right" vertical="center"/>
    </xf>
    <xf numFmtId="40" fontId="2" fillId="0" borderId="1" xfId="0" applyNumberFormat="1" applyFont="1" applyFill="1" applyBorder="1">
      <alignment vertical="center"/>
    </xf>
    <xf numFmtId="0" fontId="2" fillId="0" borderId="42" xfId="0" applyFont="1" applyFill="1" applyBorder="1">
      <alignment vertical="center"/>
    </xf>
    <xf numFmtId="0" fontId="2" fillId="0" borderId="43" xfId="0" applyFont="1" applyFill="1" applyBorder="1">
      <alignment vertical="center"/>
    </xf>
    <xf numFmtId="238" fontId="2" fillId="0" borderId="38" xfId="0" applyNumberFormat="1" applyFont="1" applyFill="1" applyBorder="1">
      <alignment vertical="center"/>
    </xf>
    <xf numFmtId="243" fontId="2" fillId="0" borderId="38" xfId="0" applyNumberFormat="1" applyFont="1" applyFill="1" applyBorder="1">
      <alignment vertical="center"/>
    </xf>
    <xf numFmtId="238" fontId="2" fillId="0" borderId="7" xfId="0" applyNumberFormat="1" applyFont="1" applyFill="1" applyBorder="1" applyAlignment="1">
      <alignment horizontal="right" vertical="center"/>
    </xf>
    <xf numFmtId="238" fontId="2" fillId="0" borderId="39" xfId="0" applyNumberFormat="1" applyFont="1" applyFill="1" applyBorder="1" applyAlignment="1">
      <alignment horizontal="right" vertical="center"/>
    </xf>
    <xf numFmtId="0" fontId="2" fillId="0" borderId="44" xfId="0" applyFont="1" applyFill="1" applyBorder="1">
      <alignment vertical="center"/>
    </xf>
    <xf numFmtId="0" fontId="117" fillId="0" borderId="26" xfId="0" applyFont="1" applyFill="1" applyBorder="1" applyAlignment="1">
      <alignment horizontal="right" vertical="center"/>
    </xf>
    <xf numFmtId="0" fontId="117" fillId="0" borderId="36" xfId="0" applyFont="1" applyFill="1" applyBorder="1" applyAlignment="1">
      <alignment horizontal="right" vertical="center"/>
    </xf>
    <xf numFmtId="238" fontId="117" fillId="0" borderId="26" xfId="0" applyNumberFormat="1" applyFont="1" applyFill="1" applyBorder="1" applyAlignment="1">
      <alignment horizontal="right" vertical="center"/>
    </xf>
    <xf numFmtId="240" fontId="117" fillId="0" borderId="39" xfId="0" applyNumberFormat="1" applyFont="1" applyFill="1" applyBorder="1">
      <alignment vertical="center"/>
    </xf>
    <xf numFmtId="0" fontId="117" fillId="0" borderId="41" xfId="0" applyFont="1" applyFill="1" applyBorder="1">
      <alignment vertical="center"/>
    </xf>
    <xf numFmtId="240" fontId="2" fillId="0" borderId="0" xfId="0" applyNumberFormat="1" applyFont="1" applyFill="1">
      <alignment vertical="center"/>
    </xf>
    <xf numFmtId="240" fontId="117" fillId="0" borderId="1" xfId="0" applyNumberFormat="1" applyFont="1" applyFill="1" applyBorder="1">
      <alignment vertical="center"/>
    </xf>
    <xf numFmtId="240" fontId="117" fillId="0" borderId="0" xfId="0" applyNumberFormat="1" applyFont="1" applyFill="1">
      <alignment vertical="center"/>
    </xf>
    <xf numFmtId="10" fontId="2" fillId="0" borderId="0" xfId="359" applyNumberFormat="1" applyFont="1" applyFill="1">
      <alignment vertical="center"/>
    </xf>
    <xf numFmtId="38" fontId="2" fillId="0" borderId="38" xfId="0" applyNumberFormat="1" applyFont="1" applyFill="1" applyBorder="1">
      <alignment vertical="center"/>
    </xf>
    <xf numFmtId="10" fontId="2" fillId="0" borderId="40" xfId="359" applyNumberFormat="1" applyFont="1" applyFill="1" applyBorder="1">
      <alignment vertical="center"/>
    </xf>
    <xf numFmtId="10" fontId="2" fillId="0" borderId="41" xfId="359" applyNumberFormat="1" applyFont="1" applyFill="1" applyBorder="1">
      <alignment vertical="center"/>
    </xf>
    <xf numFmtId="38" fontId="2" fillId="0" borderId="34" xfId="0" applyNumberFormat="1" applyFont="1" applyFill="1" applyBorder="1">
      <alignment vertical="center"/>
    </xf>
    <xf numFmtId="38" fontId="2" fillId="0" borderId="37" xfId="0" applyNumberFormat="1" applyFont="1" applyFill="1" applyBorder="1">
      <alignment vertical="center"/>
    </xf>
    <xf numFmtId="38" fontId="2" fillId="0" borderId="0" xfId="0" applyNumberFormat="1" applyFont="1" applyFill="1">
      <alignment vertical="center"/>
    </xf>
    <xf numFmtId="0" fontId="2" fillId="0" borderId="35" xfId="0" applyFont="1" applyFill="1" applyBorder="1" applyAlignment="1">
      <alignment horizontal="right" vertical="center"/>
    </xf>
    <xf numFmtId="0" fontId="2" fillId="0" borderId="34" xfId="0" applyFont="1" applyFill="1" applyBorder="1" applyAlignment="1">
      <alignment horizontal="right" vertical="center"/>
    </xf>
    <xf numFmtId="38" fontId="2" fillId="0" borderId="34" xfId="364" applyFont="1" applyFill="1" applyBorder="1">
      <alignment vertical="center"/>
    </xf>
    <xf numFmtId="38" fontId="2" fillId="0" borderId="37" xfId="364" applyFont="1" applyFill="1" applyBorder="1">
      <alignment vertical="center"/>
    </xf>
    <xf numFmtId="10" fontId="2" fillId="0" borderId="38" xfId="359" applyNumberFormat="1" applyFont="1" applyFill="1" applyBorder="1">
      <alignment vertical="center"/>
    </xf>
    <xf numFmtId="10" fontId="2" fillId="0" borderId="40" xfId="0" applyNumberFormat="1" applyFont="1" applyFill="1" applyBorder="1">
      <alignment vertical="center"/>
    </xf>
    <xf numFmtId="240" fontId="2" fillId="0" borderId="26" xfId="0" applyNumberFormat="1" applyFont="1" applyFill="1" applyBorder="1" applyAlignment="1">
      <alignment horizontal="center" vertical="center"/>
    </xf>
    <xf numFmtId="238" fontId="2" fillId="0" borderId="37" xfId="0" applyNumberFormat="1" applyFont="1" applyFill="1" applyBorder="1" applyAlignment="1">
      <alignment horizontal="right" vertical="center"/>
    </xf>
    <xf numFmtId="238" fontId="2" fillId="0" borderId="36" xfId="0" applyNumberFormat="1" applyFont="1" applyFill="1" applyBorder="1" applyAlignment="1">
      <alignment horizontal="right" vertical="center"/>
    </xf>
    <xf numFmtId="0" fontId="2" fillId="0" borderId="33" xfId="0" applyFont="1" applyFill="1" applyBorder="1" applyAlignment="1">
      <alignment vertical="center"/>
    </xf>
    <xf numFmtId="240" fontId="2" fillId="0" borderId="34" xfId="0" quotePrefix="1" applyNumberFormat="1" applyFont="1" applyFill="1" applyBorder="1" applyAlignment="1">
      <alignment horizontal="center" vertical="center"/>
    </xf>
    <xf numFmtId="240" fontId="2" fillId="0" borderId="26" xfId="0" applyNumberFormat="1" applyFont="1" applyFill="1" applyBorder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47" borderId="30" xfId="0" applyFont="1" applyFill="1" applyBorder="1" applyAlignment="1">
      <alignment horizontal="center" vertical="center"/>
    </xf>
    <xf numFmtId="240" fontId="2" fillId="0" borderId="36" xfId="0" applyNumberFormat="1" applyFont="1" applyFill="1" applyBorder="1" applyAlignment="1">
      <alignment vertical="center"/>
    </xf>
    <xf numFmtId="240" fontId="2" fillId="0" borderId="26" xfId="0" quotePrefix="1" applyNumberFormat="1" applyFont="1" applyFill="1" applyBorder="1" applyAlignment="1">
      <alignment horizontal="center" vertical="center"/>
    </xf>
    <xf numFmtId="240" fontId="117" fillId="0" borderId="26" xfId="0" applyNumberFormat="1" applyFont="1" applyFill="1" applyBorder="1">
      <alignment vertical="center"/>
    </xf>
    <xf numFmtId="0" fontId="117" fillId="0" borderId="9" xfId="0" applyFont="1" applyFill="1" applyBorder="1" applyAlignment="1">
      <alignment horizontal="right" vertical="center"/>
    </xf>
    <xf numFmtId="238" fontId="2" fillId="0" borderId="35" xfId="0" applyNumberFormat="1" applyFont="1" applyFill="1" applyBorder="1" applyAlignment="1">
      <alignment horizontal="right" vertical="center"/>
    </xf>
    <xf numFmtId="240" fontId="117" fillId="0" borderId="26" xfId="0" applyNumberFormat="1" applyFont="1" applyFill="1" applyBorder="1" applyAlignment="1">
      <alignment horizontal="right" vertical="center"/>
    </xf>
    <xf numFmtId="240" fontId="2" fillId="48" borderId="26" xfId="0" applyNumberFormat="1" applyFont="1" applyFill="1" applyBorder="1">
      <alignment vertical="center"/>
    </xf>
    <xf numFmtId="0" fontId="2" fillId="48" borderId="36" xfId="0" applyFont="1" applyFill="1" applyBorder="1">
      <alignment vertical="center"/>
    </xf>
    <xf numFmtId="240" fontId="117" fillId="48" borderId="26" xfId="0" applyNumberFormat="1" applyFont="1" applyFill="1" applyBorder="1" applyAlignment="1">
      <alignment horizontal="right" vertical="center"/>
    </xf>
    <xf numFmtId="0" fontId="117" fillId="48" borderId="36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117" fillId="0" borderId="26" xfId="0" applyFont="1" applyFill="1" applyBorder="1" applyAlignment="1">
      <alignment horizontal="center" vertical="center"/>
    </xf>
    <xf numFmtId="0" fontId="117" fillId="0" borderId="9" xfId="0" applyFont="1" applyFill="1" applyBorder="1" applyAlignment="1">
      <alignment horizontal="center" vertical="center"/>
    </xf>
    <xf numFmtId="0" fontId="117" fillId="0" borderId="3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40" fontId="2" fillId="0" borderId="26" xfId="0" applyNumberFormat="1" applyFont="1" applyFill="1" applyBorder="1" applyAlignment="1">
      <alignment horizontal="center" vertical="center"/>
    </xf>
    <xf numFmtId="240" fontId="2" fillId="0" borderId="34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115" fillId="0" borderId="40" xfId="0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</cellXfs>
  <cellStyles count="390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2"/>
    <cellStyle name="•W_’·Šú‰p•¶" xfId="21"/>
    <cellStyle name="W_MARINE" xfId="351"/>
    <cellStyle name="0.0" xfId="23"/>
    <cellStyle name="0.00" xfId="24"/>
    <cellStyle name="1" xfId="25"/>
    <cellStyle name="1_7 noi 48 goi C5 9 vi na" xfId="26"/>
    <cellStyle name="1_Book1" xfId="27"/>
    <cellStyle name="1_Book1_1" xfId="28"/>
    <cellStyle name="1_Cau thuy dien Ban La (Cu Anh)" xfId="29"/>
    <cellStyle name="1_Dtdchinh2397" xfId="30"/>
    <cellStyle name="1_Du toan 558 (Km17+508.12 - Km 22)" xfId="31"/>
    <cellStyle name="1_Gia_VLQL48_duyet " xfId="32"/>
    <cellStyle name="1_KlQdinhduyet" xfId="33"/>
    <cellStyle name="1_ÿÿÿÿÿ" xfId="34"/>
    <cellStyle name="2" xfId="35"/>
    <cellStyle name="2_7 noi 48 goi C5 9 vi na" xfId="36"/>
    <cellStyle name="2_Book1" xfId="37"/>
    <cellStyle name="2_Book1_1" xfId="38"/>
    <cellStyle name="2_Cau thuy dien Ban La (Cu Anh)" xfId="39"/>
    <cellStyle name="2_Dtdchinh2397" xfId="40"/>
    <cellStyle name="2_Du toan 558 (Km17+508.12 - Km 22)" xfId="41"/>
    <cellStyle name="2_Gia_VLQL48_duyet " xfId="42"/>
    <cellStyle name="2_KlQdinhduyet" xfId="43"/>
    <cellStyle name="2_ÿÿÿÿÿ" xfId="44"/>
    <cellStyle name="20% - Accent1" xfId="45"/>
    <cellStyle name="20% - Accent2" xfId="46"/>
    <cellStyle name="20% - Accent3" xfId="47"/>
    <cellStyle name="20% - Accent4" xfId="48"/>
    <cellStyle name="20% - Accent5" xfId="49"/>
    <cellStyle name="20% - Accent6" xfId="50"/>
    <cellStyle name="3" xfId="51"/>
    <cellStyle name="3_7 noi 48 goi C5 9 vi na" xfId="52"/>
    <cellStyle name="3_Book1" xfId="53"/>
    <cellStyle name="3_Book1_1" xfId="54"/>
    <cellStyle name="3_Cau thuy dien Ban La (Cu Anh)" xfId="55"/>
    <cellStyle name="3_Dtdchinh2397" xfId="56"/>
    <cellStyle name="3_Du toan 558 (Km17+508.12 - Km 22)" xfId="57"/>
    <cellStyle name="3_Gia_VLQL48_duyet " xfId="58"/>
    <cellStyle name="3_KlQdinhduyet" xfId="59"/>
    <cellStyle name="3_ÿÿÿÿÿ" xfId="60"/>
    <cellStyle name="4" xfId="61"/>
    <cellStyle name="4_7 noi 48 goi C5 9 vi na" xfId="62"/>
    <cellStyle name="4_Book1" xfId="63"/>
    <cellStyle name="4_Book1_1" xfId="64"/>
    <cellStyle name="4_Cau thuy dien Ban La (Cu Anh)" xfId="65"/>
    <cellStyle name="4_Dtdchinh2397" xfId="66"/>
    <cellStyle name="4_Du toan 558 (Km17+508.12 - Km 22)" xfId="67"/>
    <cellStyle name="4_Gia_VLQL48_duyet " xfId="68"/>
    <cellStyle name="4_KlQdinhduyet" xfId="69"/>
    <cellStyle name="4_ÿÿÿÿÿ" xfId="70"/>
    <cellStyle name="40% - Accent1" xfId="71"/>
    <cellStyle name="40% - Accent2" xfId="72"/>
    <cellStyle name="40% - Accent3" xfId="73"/>
    <cellStyle name="40% - Accent4" xfId="74"/>
    <cellStyle name="40% - Accent5" xfId="75"/>
    <cellStyle name="40% - Accent6" xfId="76"/>
    <cellStyle name="6" xfId="77"/>
    <cellStyle name="60% - Accent1" xfId="78"/>
    <cellStyle name="60% - Accent2" xfId="79"/>
    <cellStyle name="60% - Accent3" xfId="80"/>
    <cellStyle name="60% - Accent4" xfId="81"/>
    <cellStyle name="60% - Accent5" xfId="82"/>
    <cellStyle name="60% - Accent6" xfId="83"/>
    <cellStyle name="Accent1" xfId="84"/>
    <cellStyle name="Accent2" xfId="85"/>
    <cellStyle name="Accent3" xfId="86"/>
    <cellStyle name="Accent4" xfId="87"/>
    <cellStyle name="Accent5" xfId="88"/>
    <cellStyle name="Accent6" xfId="89"/>
    <cellStyle name="ÅëÈ­ [0]_¿ì¹°Åë" xfId="90"/>
    <cellStyle name="AeE­ [0]_INQUIRY ¿?¾÷AßAø " xfId="91"/>
    <cellStyle name="ÅëÈ­ [0]_laroux" xfId="92"/>
    <cellStyle name="ÅëÈ­_¿ì¹°Åë" xfId="93"/>
    <cellStyle name="AeE­_INQUIRY ¿?¾÷AßAø " xfId="94"/>
    <cellStyle name="ÅëÈ­_laroux" xfId="95"/>
    <cellStyle name="args.style" xfId="96"/>
    <cellStyle name="ÄÞ¸¶ [0]_¿ì¹°Åë" xfId="97"/>
    <cellStyle name="AÞ¸¶ [0]_INQUIRY ¿?¾÷AßAø " xfId="98"/>
    <cellStyle name="ÄÞ¸¶ [0]_laroux" xfId="99"/>
    <cellStyle name="ÄÞ¸¶_¿ì¹°Åë" xfId="100"/>
    <cellStyle name="AÞ¸¶_INQUIRY ¿?¾÷AßAø " xfId="101"/>
    <cellStyle name="ÄÞ¸¶_laroux" xfId="102"/>
    <cellStyle name="Bad" xfId="103"/>
    <cellStyle name="Body" xfId="104"/>
    <cellStyle name="C?AØ_¿?¾÷CoE² " xfId="105"/>
    <cellStyle name="Ç¥ÁØ_´çÃÊ±¸ÀÔ»ý»ê" xfId="106"/>
    <cellStyle name="C￥AØ_¿μ¾÷CoE² " xfId="107"/>
    <cellStyle name="Ç¥ÁØ_±³°¢¼ö·®" xfId="108"/>
    <cellStyle name="C￥AØ_Sheet1_¿μ¾÷CoE² " xfId="109"/>
    <cellStyle name="Calc Currency (0)" xfId="110"/>
    <cellStyle name="Calc Currency (2)" xfId="111"/>
    <cellStyle name="Calc Percent (0)" xfId="112"/>
    <cellStyle name="Calc Percent (1)" xfId="113"/>
    <cellStyle name="Calc Percent (2)" xfId="114"/>
    <cellStyle name="Calc Units (0)" xfId="115"/>
    <cellStyle name="Calc Units (1)" xfId="116"/>
    <cellStyle name="Calc Units (2)" xfId="117"/>
    <cellStyle name="Calculation" xfId="118"/>
    <cellStyle name="category" xfId="119"/>
    <cellStyle name="CC1" xfId="120"/>
    <cellStyle name="CC2" xfId="121"/>
    <cellStyle name="chchuyen" xfId="122"/>
    <cellStyle name="Check Cell" xfId="123"/>
    <cellStyle name="Chi phÝ kh¸c_Book1" xfId="124"/>
    <cellStyle name="Comma  - Style1" xfId="125"/>
    <cellStyle name="Comma  - Style2" xfId="126"/>
    <cellStyle name="Comma  - Style3" xfId="127"/>
    <cellStyle name="Comma  - Style4" xfId="128"/>
    <cellStyle name="Comma  - Style5" xfId="129"/>
    <cellStyle name="Comma  - Style6" xfId="130"/>
    <cellStyle name="Comma  - Style7" xfId="131"/>
    <cellStyle name="Comma  - Style8" xfId="132"/>
    <cellStyle name="Comma [00]" xfId="133"/>
    <cellStyle name="comma zerodec" xfId="134"/>
    <cellStyle name="Comma0" xfId="135"/>
    <cellStyle name="Copied" xfId="136"/>
    <cellStyle name="CT1" xfId="137"/>
    <cellStyle name="CT2" xfId="138"/>
    <cellStyle name="CT4" xfId="139"/>
    <cellStyle name="CT5" xfId="140"/>
    <cellStyle name="ct7" xfId="141"/>
    <cellStyle name="ct8" xfId="142"/>
    <cellStyle name="cth1" xfId="143"/>
    <cellStyle name="Cthuc" xfId="144"/>
    <cellStyle name="Cthuc1" xfId="145"/>
    <cellStyle name="Currency [00]" xfId="146"/>
    <cellStyle name="Currency0" xfId="147"/>
    <cellStyle name="Currency1" xfId="148"/>
    <cellStyle name="d" xfId="149"/>
    <cellStyle name="d%" xfId="150"/>
    <cellStyle name="d1" xfId="151"/>
    <cellStyle name="Date" xfId="152"/>
    <cellStyle name="Date Short" xfId="153"/>
    <cellStyle name="Dezimal [0]_NEGS" xfId="154"/>
    <cellStyle name="Dezimal_NEGS" xfId="155"/>
    <cellStyle name="Dollar (zero dec)" xfId="156"/>
    <cellStyle name="Dziesi?tny [0]_Invoices2001Slovakia" xfId="157"/>
    <cellStyle name="Dziesi?tny_Invoices2001Slovakia" xfId="158"/>
    <cellStyle name="Dziesietny [0]_Invoices2001Slovakia" xfId="159"/>
    <cellStyle name="Dziesiętny [0]_Invoices2001Slovakia" xfId="160"/>
    <cellStyle name="Dziesietny [0]_Invoices2001Slovakia_Book1" xfId="161"/>
    <cellStyle name="Dziesiętny [0]_Invoices2001Slovakia_Book1" xfId="162"/>
    <cellStyle name="Dziesietny [0]_Invoices2001Slovakia_Book1_Tong hop Cac tuyen(9-1-06)" xfId="163"/>
    <cellStyle name="Dziesiętny [0]_Invoices2001Slovakia_Book1_Tong hop Cac tuyen(9-1-06)" xfId="164"/>
    <cellStyle name="Dziesietny [0]_Invoices2001Slovakia_KL K.C mat duong" xfId="165"/>
    <cellStyle name="Dziesiętny [0]_Invoices2001Slovakia_Nhalamviec VTC(25-1-05)" xfId="166"/>
    <cellStyle name="Dziesietny [0]_Invoices2001Slovakia_TDT KHANH HOA" xfId="167"/>
    <cellStyle name="Dziesiętny [0]_Invoices2001Slovakia_TDT KHANH HOA" xfId="168"/>
    <cellStyle name="Dziesietny [0]_Invoices2001Slovakia_TDT KHANH HOA_Tong hop Cac tuyen(9-1-06)" xfId="169"/>
    <cellStyle name="Dziesiętny [0]_Invoices2001Slovakia_TDT KHANH HOA_Tong hop Cac tuyen(9-1-06)" xfId="170"/>
    <cellStyle name="Dziesietny [0]_Invoices2001Slovakia_TDT quangngai" xfId="171"/>
    <cellStyle name="Dziesiętny [0]_Invoices2001Slovakia_TDT quangngai" xfId="172"/>
    <cellStyle name="Dziesietny [0]_Invoices2001Slovakia_Tong hop Cac tuyen(9-1-06)" xfId="173"/>
    <cellStyle name="Dziesietny_Invoices2001Slovakia" xfId="174"/>
    <cellStyle name="Dziesiętny_Invoices2001Slovakia" xfId="175"/>
    <cellStyle name="Dziesietny_Invoices2001Slovakia_Book1" xfId="176"/>
    <cellStyle name="Dziesiętny_Invoices2001Slovakia_Book1" xfId="177"/>
    <cellStyle name="Dziesietny_Invoices2001Slovakia_Book1_Tong hop Cac tuyen(9-1-06)" xfId="178"/>
    <cellStyle name="Dziesiętny_Invoices2001Slovakia_Book1_Tong hop Cac tuyen(9-1-06)" xfId="179"/>
    <cellStyle name="Dziesietny_Invoices2001Slovakia_KL K.C mat duong" xfId="180"/>
    <cellStyle name="Dziesiętny_Invoices2001Slovakia_Nhalamviec VTC(25-1-05)" xfId="181"/>
    <cellStyle name="Dziesietny_Invoices2001Slovakia_TDT KHANH HOA" xfId="182"/>
    <cellStyle name="Dziesiętny_Invoices2001Slovakia_TDT KHANH HOA" xfId="183"/>
    <cellStyle name="Dziesietny_Invoices2001Slovakia_TDT KHANH HOA_Tong hop Cac tuyen(9-1-06)" xfId="184"/>
    <cellStyle name="Dziesiętny_Invoices2001Slovakia_TDT KHANH HOA_Tong hop Cac tuyen(9-1-06)" xfId="185"/>
    <cellStyle name="Dziesietny_Invoices2001Slovakia_TDT quangngai" xfId="186"/>
    <cellStyle name="Dziesiętny_Invoices2001Slovakia_TDT quangngai" xfId="187"/>
    <cellStyle name="Dziesietny_Invoices2001Slovakia_Tong hop Cac tuyen(9-1-06)" xfId="188"/>
    <cellStyle name="e" xfId="189"/>
    <cellStyle name="Enter Currency (0)" xfId="190"/>
    <cellStyle name="Enter Currency (2)" xfId="191"/>
    <cellStyle name="Enter Units (0)" xfId="192"/>
    <cellStyle name="Enter Units (1)" xfId="193"/>
    <cellStyle name="Enter Units (2)" xfId="194"/>
    <cellStyle name="Entered" xfId="195"/>
    <cellStyle name="Euro" xfId="196"/>
    <cellStyle name="Explanatory Text" xfId="197"/>
    <cellStyle name="f" xfId="198"/>
    <cellStyle name="Fixed" xfId="199"/>
    <cellStyle name="Good" xfId="200"/>
    <cellStyle name="Grey" xfId="201"/>
    <cellStyle name="ha" xfId="202"/>
    <cellStyle name="Head 1" xfId="203"/>
    <cellStyle name="HEADER" xfId="204"/>
    <cellStyle name="Header1" xfId="205"/>
    <cellStyle name="Header2" xfId="206"/>
    <cellStyle name="Heading 1" xfId="207"/>
    <cellStyle name="Heading 2" xfId="208"/>
    <cellStyle name="Heading 3" xfId="209"/>
    <cellStyle name="Heading 4" xfId="210"/>
    <cellStyle name="HEADING1" xfId="211"/>
    <cellStyle name="HEADING2" xfId="212"/>
    <cellStyle name="HEADINGS" xfId="213"/>
    <cellStyle name="HEADINGSTOP" xfId="214"/>
    <cellStyle name="headoption" xfId="215"/>
    <cellStyle name="Hoa-Scholl" xfId="216"/>
    <cellStyle name="Input" xfId="217"/>
    <cellStyle name="Input [yellow]" xfId="218"/>
    <cellStyle name="khanh" xfId="219"/>
    <cellStyle name="khung" xfId="220"/>
    <cellStyle name="KL" xfId="221"/>
    <cellStyle name="Link Currency (0)" xfId="222"/>
    <cellStyle name="Link Currency (2)" xfId="223"/>
    <cellStyle name="Link Units (0)" xfId="224"/>
    <cellStyle name="Link Units (1)" xfId="225"/>
    <cellStyle name="Link Units (2)" xfId="226"/>
    <cellStyle name="Linked Cell" xfId="227"/>
    <cellStyle name="luc" xfId="228"/>
    <cellStyle name="luc2" xfId="229"/>
    <cellStyle name="Millares [0]_Well Timing" xfId="230"/>
    <cellStyle name="Millares_Well Timing" xfId="231"/>
    <cellStyle name="Milliers [0]_AR1194" xfId="232"/>
    <cellStyle name="Milliers_AR1194" xfId="233"/>
    <cellStyle name="Model" xfId="234"/>
    <cellStyle name="moi" xfId="235"/>
    <cellStyle name="Moneda [0]_Well Timing" xfId="236"/>
    <cellStyle name="Moneda_Well Timing" xfId="237"/>
    <cellStyle name="Monétaire [0]_AR1194" xfId="238"/>
    <cellStyle name="Monétaire_AR1194" xfId="239"/>
    <cellStyle name="n" xfId="240"/>
    <cellStyle name="n1" xfId="241"/>
    <cellStyle name="Neutral" xfId="242"/>
    <cellStyle name="New" xfId="243"/>
    <cellStyle name="New Times Roman" xfId="244"/>
    <cellStyle name="no dec" xfId="245"/>
    <cellStyle name="Normal - Style1" xfId="246"/>
    <cellStyle name="Normal - 유형1" xfId="247"/>
    <cellStyle name="Normal 2" xfId="248"/>
    <cellStyle name="Normal1" xfId="249"/>
    <cellStyle name="Normalny_Cennik obowiazuje od 06-08-2001 r (1)" xfId="250"/>
    <cellStyle name="Note" xfId="251"/>
    <cellStyle name="Œ…‹æØ‚è [0.00]_laroux" xfId="252"/>
    <cellStyle name="Œ…‹æØ‚è_laroux" xfId="253"/>
    <cellStyle name="oft Excel]_x000d__x000a_Comment=open=/f ‚ðw’è‚·‚é‚ÆAƒ†[ƒU[’è‹`ŠÖ”‚ðŠÖ”“\‚è•t‚¯‚Ìˆê——‚É“o˜^‚·‚é‚±‚Æ‚ª‚Å‚«‚Ü‚·B_x000d__x000a_Maximized" xfId="254"/>
    <cellStyle name="oft Excel]_x000d__x000a_Comment=The open=/f lines load custom functions into the Paste Function list._x000d__x000a_Maximized=2_x000d__x000a_Basics=1_x000d__x000a_A" xfId="255"/>
    <cellStyle name="oft Excel]_x000d__x000a_Comment=The open=/f lines load custom functions into the Paste Function list._x000d__x000a_Maximized=3_x000d__x000a_Basics=1_x000d__x000a_A" xfId="256"/>
    <cellStyle name="omma [0]_Mktg Prog" xfId="257"/>
    <cellStyle name="ormal_Sheet1_1" xfId="258"/>
    <cellStyle name="Output" xfId="259"/>
    <cellStyle name="per.style" xfId="260"/>
    <cellStyle name="Percent [0]" xfId="261"/>
    <cellStyle name="Percent [00]" xfId="262"/>
    <cellStyle name="Percent [2]" xfId="263"/>
    <cellStyle name="PERCENTAGE" xfId="264"/>
    <cellStyle name="PrePop Currency (0)" xfId="265"/>
    <cellStyle name="PrePop Currency (2)" xfId="266"/>
    <cellStyle name="PrePop Units (0)" xfId="267"/>
    <cellStyle name="PrePop Units (1)" xfId="268"/>
    <cellStyle name="PrePop Units (2)" xfId="269"/>
    <cellStyle name="pricing" xfId="270"/>
    <cellStyle name="PSChar" xfId="271"/>
    <cellStyle name="PSHeading" xfId="272"/>
    <cellStyle name="regstoresfromspecstores" xfId="273"/>
    <cellStyle name="RevList" xfId="274"/>
    <cellStyle name="s]_x000d__x000a_spooler=yes_x000d__x000a_load=_x000d__x000a_Beep=yes_x000d__x000a_NullPort=None_x000d__x000a_BorderWidth=3_x000d__x000a_CursorBlinkRate=1200_x000d__x000a_DoubleClickSpeed=452_x000d__x000a_Programs=co" xfId="275"/>
    <cellStyle name="SAPBEXaggData" xfId="276"/>
    <cellStyle name="SAPBEXaggDataEmph" xfId="277"/>
    <cellStyle name="SAPBEXaggItem" xfId="278"/>
    <cellStyle name="SAPBEXchaText" xfId="279"/>
    <cellStyle name="SAPBEXexcBad7" xfId="280"/>
    <cellStyle name="SAPBEXexcBad8" xfId="281"/>
    <cellStyle name="SAPBEXexcBad9" xfId="282"/>
    <cellStyle name="SAPBEXexcCritical4" xfId="283"/>
    <cellStyle name="SAPBEXexcCritical5" xfId="284"/>
    <cellStyle name="SAPBEXexcCritical6" xfId="285"/>
    <cellStyle name="SAPBEXexcGood1" xfId="286"/>
    <cellStyle name="SAPBEXexcGood2" xfId="287"/>
    <cellStyle name="SAPBEXexcGood3" xfId="288"/>
    <cellStyle name="SAPBEXfilterDrill" xfId="289"/>
    <cellStyle name="SAPBEXfilterItem" xfId="290"/>
    <cellStyle name="SAPBEXfilterText" xfId="291"/>
    <cellStyle name="SAPBEXformats" xfId="292"/>
    <cellStyle name="SAPBEXheaderItem" xfId="293"/>
    <cellStyle name="SAPBEXheaderText" xfId="294"/>
    <cellStyle name="SAPBEXresData" xfId="295"/>
    <cellStyle name="SAPBEXresDataEmph" xfId="296"/>
    <cellStyle name="SAPBEXresItem" xfId="297"/>
    <cellStyle name="SAPBEXstdData" xfId="298"/>
    <cellStyle name="SAPBEXstdDataEmph" xfId="299"/>
    <cellStyle name="SAPBEXstdItem" xfId="300"/>
    <cellStyle name="SAPBEXtitle" xfId="301"/>
    <cellStyle name="SAPBEXundefined" xfId="302"/>
    <cellStyle name="SHADEDSTORES" xfId="303"/>
    <cellStyle name="songuyen" xfId="304"/>
    <cellStyle name="specstores" xfId="305"/>
    <cellStyle name="Standard_NEGS" xfId="306"/>
    <cellStyle name="Style 1" xfId="307"/>
    <cellStyle name="Style 2" xfId="308"/>
    <cellStyle name="subhead" xfId="309"/>
    <cellStyle name="Subtotal" xfId="310"/>
    <cellStyle name="T" xfId="311"/>
    <cellStyle name="T_Bang tinh le phi tham dinh dau tu theo TT109" xfId="312"/>
    <cellStyle name="T_Book1" xfId="313"/>
    <cellStyle name="T_Book1_1" xfId="314"/>
    <cellStyle name="T_Book1_1_PHAN KHAI CHI TIETchuan" xfId="315"/>
    <cellStyle name="T_Book1_Bang tinh le phi tham dinh dau tu theo TT109" xfId="316"/>
    <cellStyle name="T_Book1_DuongBL(HM LK Q1.07)" xfId="317"/>
    <cellStyle name="T_Book1_San sat hach moi" xfId="318"/>
    <cellStyle name="T_Cao do mong cong, phai tuyen" xfId="319"/>
    <cellStyle name="T_CDKT" xfId="320"/>
    <cellStyle name="T_Du_toan_dau _thau" xfId="321"/>
    <cellStyle name="T_Khao satD1" xfId="322"/>
    <cellStyle name="T_QTQuy2-2005" xfId="323"/>
    <cellStyle name="T_San sat hach moi" xfId="324"/>
    <cellStyle name="T_SS BVTC cau va cong tuyen Le Chan" xfId="325"/>
    <cellStyle name="T_Thong ke" xfId="326"/>
    <cellStyle name="T_tien2004" xfId="327"/>
    <cellStyle name="T_Tieu DA1" xfId="328"/>
    <cellStyle name="tde" xfId="329"/>
    <cellStyle name="Text Indent A" xfId="330"/>
    <cellStyle name="Text Indent B" xfId="331"/>
    <cellStyle name="Text Indent C" xfId="332"/>
    <cellStyle name="TH" xfId="333"/>
    <cellStyle name="þ_x001d_ð¤_x000c_¯þ_x0014__x000d_¨þU_x0001_À_x0004_ _x0015__x000f__x0001__x0001_" xfId="334"/>
    <cellStyle name="þ_x001d_ð·_x000c_æþ'_x000d_ßþU_x0001_Ø_x0005_ü_x0014__x0007__x0001__x0001_" xfId="335"/>
    <cellStyle name="þ_x001d_ðÇ%Uý—&amp;Hý9_x0008_Ÿ_x0009_s_x000a__x0007__x0001__x0001_" xfId="336"/>
    <cellStyle name="þ_x001d_ðK_x000c_Fý_x001b__x000d_9ýU_x0001_Ð_x0008_¦)_x0007__x0001__x0001_" xfId="337"/>
    <cellStyle name="Title" xfId="338"/>
    <cellStyle name="Total" xfId="339"/>
    <cellStyle name="VANG1" xfId="340"/>
    <cellStyle name="viet" xfId="341"/>
    <cellStyle name="viet2" xfId="342"/>
    <cellStyle name="vn_time" xfId="343"/>
    <cellStyle name="vnbo" xfId="344"/>
    <cellStyle name="vnhead1" xfId="345"/>
    <cellStyle name="vnhead2" xfId="346"/>
    <cellStyle name="vnhead3" xfId="347"/>
    <cellStyle name="vnhead4" xfId="348"/>
    <cellStyle name="vntxt1" xfId="349"/>
    <cellStyle name="vntxt2" xfId="350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パーセント" xfId="359" builtinId="5"/>
    <cellStyle name=" [0.00]_ Att. 1- Cover" xfId="387"/>
    <cellStyle name="_ Att. 1- Cover" xfId="388"/>
    <cellStyle name="?_ Att. 1- Cover" xfId="389"/>
    <cellStyle name="一般_00Q3902REV.1" xfId="360"/>
    <cellStyle name="貨幣 [0]_00Q3902REV.1" xfId="361"/>
    <cellStyle name="貨幣[0]_BRE" xfId="362"/>
    <cellStyle name="貨幣_00Q3902REV.1" xfId="363"/>
    <cellStyle name="桁区切り" xfId="364" builtinId="6"/>
    <cellStyle name="똿뗦먛귟 [0.00]_PRODUCT DETAIL Q1" xfId="367"/>
    <cellStyle name="똿뗦먛귟_PRODUCT DETAIL Q1" xfId="368"/>
    <cellStyle name="千分位[0]_00Q3902REV.1" xfId="365"/>
    <cellStyle name="千分位_00Q3902REV.1" xfId="366"/>
    <cellStyle name="標準" xfId="0" builtinId="0"/>
    <cellStyle name="믅됞 [0.00]_PRODUCT DETAIL Q1" xfId="369"/>
    <cellStyle name="믅됞_PRODUCT DETAIL Q1" xfId="370"/>
    <cellStyle name="백분율_95" xfId="371"/>
    <cellStyle name="뷭?_BOOKSHIP" xfId="372"/>
    <cellStyle name="안건회계법인" xfId="373"/>
    <cellStyle name="콤마 [ - 유형1" xfId="374"/>
    <cellStyle name="콤마 [ - 유형2" xfId="375"/>
    <cellStyle name="콤마 [ - 유형3" xfId="376"/>
    <cellStyle name="콤마 [ - 유형4" xfId="377"/>
    <cellStyle name="콤마 [ - 유형5" xfId="378"/>
    <cellStyle name="콤마 [ - 유형6" xfId="379"/>
    <cellStyle name="콤마 [ - 유형7" xfId="380"/>
    <cellStyle name="콤마 [ - 유형8" xfId="381"/>
    <cellStyle name="콤마 [0]_ 비목별 월별기술 " xfId="382"/>
    <cellStyle name="콤마_ 비목별 월별기술 " xfId="383"/>
    <cellStyle name="통화 [0]_1202" xfId="384"/>
    <cellStyle name="통화_1202" xfId="385"/>
    <cellStyle name="표준_(정보부문)월별인원계획" xfId="38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vs-server4\ko-guest\Users\nlhong\AppData\Local\Temp\Temp1_Thong%20ke%20DN%20QN.zip\Thong%20ke%20DN%20QN\TV4\Khoiluong&amp;Dutoan%20cauNgang-ANHVIE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eo_plan_mae_11090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1.Facility Plan"/>
      <sheetName val="2.PKG"/>
      <sheetName val="3.1Cost by Sub-contractors"/>
      <sheetName val="3.2Cost by Packages"/>
      <sheetName val="4.1Plan"/>
      <sheetName val="4.2.1NEE"/>
      <sheetName val="4.2.2TN"/>
      <sheetName val="4.2.3BR"/>
      <sheetName val="4.2.4IC"/>
      <sheetName val="4.2.5BL"/>
      <sheetName val="4.2.6SG"/>
      <sheetName val="4.2.7DE"/>
      <sheetName val="4.2.8HE"/>
      <sheetName val="4.2.9ER"/>
    </sheetNames>
    <sheetDataSet>
      <sheetData sheetId="0"/>
      <sheetData sheetId="1"/>
      <sheetData sheetId="2"/>
      <sheetData sheetId="3"/>
      <sheetData sheetId="4">
        <row r="89">
          <cell r="P89">
            <v>159531.53519999998</v>
          </cell>
          <cell r="T89">
            <v>136348.334</v>
          </cell>
          <cell r="X89">
            <v>111856.7436</v>
          </cell>
          <cell r="AB89">
            <v>74766.577600000004</v>
          </cell>
          <cell r="AF89">
            <v>183743.37439999994</v>
          </cell>
          <cell r="AJ89">
            <v>130040.30680000002</v>
          </cell>
          <cell r="AN89">
            <v>31613.489999999998</v>
          </cell>
          <cell r="AR89">
            <v>43985.388800000001</v>
          </cell>
          <cell r="AV89">
            <v>54586.28839999999</v>
          </cell>
          <cell r="AZ89">
            <v>35542.5628</v>
          </cell>
          <cell r="BD89">
            <v>19812.886799999997</v>
          </cell>
          <cell r="BH89">
            <v>16483.659599999999</v>
          </cell>
          <cell r="BL89">
            <v>24075.028399999996</v>
          </cell>
          <cell r="BP89">
            <v>33546.74760000001</v>
          </cell>
          <cell r="BT89">
            <v>47718.366400000006</v>
          </cell>
          <cell r="BX89">
            <v>22377.373200000002</v>
          </cell>
          <cell r="CB89">
            <v>32218.010400000003</v>
          </cell>
          <cell r="CF89">
            <v>44846.905199999994</v>
          </cell>
          <cell r="CJ89">
            <v>66045.268400000001</v>
          </cell>
          <cell r="CN89">
            <v>22124.68</v>
          </cell>
          <cell r="CR89">
            <v>72091.680799999987</v>
          </cell>
          <cell r="CV89">
            <v>66860.129199999996</v>
          </cell>
          <cell r="CZ89">
            <v>99604.219200000007</v>
          </cell>
          <cell r="DD89">
            <v>46774.777600000009</v>
          </cell>
          <cell r="DH89">
            <v>62711.259199999993</v>
          </cell>
          <cell r="DL89">
            <v>135781.28279999999</v>
          </cell>
          <cell r="DP89">
            <v>10940.266399999999</v>
          </cell>
          <cell r="DT89">
            <v>5333.0255999999999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17"/>
  <sheetViews>
    <sheetView workbookViewId="0">
      <selection activeCell="H29" sqref="H29"/>
    </sheetView>
  </sheetViews>
  <sheetFormatPr defaultRowHeight="13.5"/>
  <cols>
    <col min="3" max="3" width="9" style="34"/>
    <col min="4" max="4" width="37.625" bestFit="1" customWidth="1"/>
  </cols>
  <sheetData>
    <row r="3" spans="2:4">
      <c r="B3" t="s">
        <v>63</v>
      </c>
    </row>
    <row r="6" spans="2:4">
      <c r="B6" t="s">
        <v>75</v>
      </c>
      <c r="C6" s="34">
        <v>110803</v>
      </c>
      <c r="D6" t="s">
        <v>76</v>
      </c>
    </row>
    <row r="8" spans="2:4">
      <c r="D8" t="s">
        <v>74</v>
      </c>
    </row>
    <row r="9" spans="2:4">
      <c r="B9" t="s">
        <v>72</v>
      </c>
      <c r="C9" s="34">
        <v>110713</v>
      </c>
      <c r="D9" t="s">
        <v>73</v>
      </c>
    </row>
    <row r="11" spans="2:4">
      <c r="C11" s="34">
        <v>110521</v>
      </c>
      <c r="D11" t="s">
        <v>65</v>
      </c>
    </row>
    <row r="12" spans="2:4">
      <c r="B12" t="s">
        <v>64</v>
      </c>
      <c r="D12" t="s">
        <v>70</v>
      </c>
    </row>
    <row r="13" spans="2:4">
      <c r="D13" t="s">
        <v>71</v>
      </c>
    </row>
    <row r="15" spans="2:4">
      <c r="C15" s="34" t="s">
        <v>67</v>
      </c>
      <c r="D15" t="s">
        <v>68</v>
      </c>
    </row>
    <row r="16" spans="2:4">
      <c r="C16" s="34">
        <v>110427</v>
      </c>
      <c r="D16" t="s">
        <v>66</v>
      </c>
    </row>
    <row r="17" spans="2:4">
      <c r="B17" t="s">
        <v>63</v>
      </c>
      <c r="D17" t="s">
        <v>69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Q24"/>
  <sheetViews>
    <sheetView view="pageBreakPreview" zoomScale="150" zoomScaleNormal="200" workbookViewId="0">
      <selection activeCell="E28" sqref="E28"/>
    </sheetView>
  </sheetViews>
  <sheetFormatPr defaultRowHeight="12"/>
  <cols>
    <col min="1" max="1" width="9" style="10"/>
    <col min="2" max="2" width="3.25" style="10" bestFit="1" customWidth="1"/>
    <col min="3" max="3" width="9" style="10"/>
    <col min="4" max="4" width="5.25" style="10" bestFit="1" customWidth="1"/>
    <col min="5" max="5" width="5.375" style="10" bestFit="1" customWidth="1"/>
    <col min="6" max="11" width="4.75" style="10" bestFit="1" customWidth="1"/>
    <col min="12" max="12" width="4.25" style="10" bestFit="1" customWidth="1"/>
    <col min="13" max="13" width="5.875" style="10" bestFit="1" customWidth="1"/>
    <col min="14" max="14" width="4.75" style="10" bestFit="1" customWidth="1"/>
    <col min="15" max="16" width="4.25" style="10" bestFit="1" customWidth="1"/>
    <col min="17" max="16384" width="9" style="10"/>
  </cols>
  <sheetData>
    <row r="4" spans="2:17">
      <c r="E4" s="3">
        <v>1</v>
      </c>
      <c r="F4" s="3">
        <v>2</v>
      </c>
      <c r="G4" s="3">
        <v>3</v>
      </c>
      <c r="H4" s="3">
        <v>4</v>
      </c>
      <c r="I4" s="3">
        <v>5</v>
      </c>
      <c r="J4" s="3">
        <v>6</v>
      </c>
      <c r="K4" s="3">
        <v>7</v>
      </c>
      <c r="L4" s="3">
        <v>8</v>
      </c>
      <c r="M4" s="3">
        <v>9</v>
      </c>
      <c r="N4" s="3">
        <v>10</v>
      </c>
      <c r="O4" s="3">
        <v>11</v>
      </c>
      <c r="P4" s="3">
        <v>12</v>
      </c>
    </row>
    <row r="5" spans="2:17">
      <c r="D5" s="83" t="s">
        <v>9</v>
      </c>
      <c r="E5" s="33" t="s">
        <v>2</v>
      </c>
      <c r="F5" s="33" t="s">
        <v>3</v>
      </c>
      <c r="G5" s="33">
        <v>533</v>
      </c>
      <c r="H5" s="33" t="s">
        <v>4</v>
      </c>
      <c r="I5" s="33" t="s">
        <v>5</v>
      </c>
      <c r="J5" s="33" t="s">
        <v>8</v>
      </c>
      <c r="K5" s="33" t="s">
        <v>7</v>
      </c>
      <c r="L5" s="33" t="s">
        <v>6</v>
      </c>
      <c r="M5" s="6" t="s">
        <v>15</v>
      </c>
      <c r="N5" s="6" t="s">
        <v>16</v>
      </c>
      <c r="O5" s="6" t="s">
        <v>13</v>
      </c>
      <c r="P5" s="6" t="s">
        <v>14</v>
      </c>
    </row>
    <row r="6" spans="2:17">
      <c r="D6" s="83"/>
      <c r="E6" s="5"/>
      <c r="F6" s="5"/>
      <c r="G6" s="5"/>
      <c r="H6" s="5"/>
      <c r="I6" s="5"/>
      <c r="J6" s="5"/>
      <c r="K6" s="5"/>
      <c r="L6" s="5"/>
      <c r="M6" s="3"/>
      <c r="N6" s="3"/>
      <c r="O6" s="3"/>
      <c r="P6" s="3"/>
    </row>
    <row r="7" spans="2:17">
      <c r="B7" s="62" t="s">
        <v>173</v>
      </c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9"/>
    </row>
    <row r="8" spans="2:17">
      <c r="B8" s="65"/>
      <c r="C8" s="1" t="s">
        <v>62</v>
      </c>
      <c r="D8" s="35">
        <f>SUM(E8:P8)</f>
        <v>88678.231199999995</v>
      </c>
      <c r="E8" s="35">
        <f>Case4_TopoCost0903!T5</f>
        <v>88678.231199999995</v>
      </c>
      <c r="F8" s="1"/>
      <c r="G8" s="1"/>
      <c r="H8" s="1"/>
      <c r="I8" s="1"/>
      <c r="J8" s="1"/>
      <c r="K8" s="1"/>
      <c r="L8" s="1"/>
      <c r="M8" s="1"/>
      <c r="N8" s="1"/>
      <c r="O8" s="1"/>
      <c r="P8" s="66"/>
    </row>
    <row r="9" spans="2:17">
      <c r="B9" s="65"/>
      <c r="C9" s="1"/>
      <c r="D9" s="2">
        <f>D8/$D$8</f>
        <v>1</v>
      </c>
      <c r="E9" s="2">
        <f>E8/$D$8</f>
        <v>1</v>
      </c>
      <c r="F9" s="1"/>
      <c r="G9" s="1"/>
      <c r="H9" s="1"/>
      <c r="I9" s="1"/>
      <c r="J9" s="1"/>
      <c r="K9" s="1"/>
      <c r="L9" s="1"/>
      <c r="M9" s="1"/>
      <c r="N9" s="1"/>
      <c r="O9" s="1"/>
      <c r="P9" s="66"/>
    </row>
    <row r="10" spans="2:17">
      <c r="B10" s="65"/>
      <c r="C10" s="1" t="s">
        <v>58</v>
      </c>
      <c r="D10" s="35">
        <f>SUM(E10:P10)</f>
        <v>0</v>
      </c>
      <c r="E10" s="35">
        <f>Case4_TopoCost0903!T34-E8</f>
        <v>0</v>
      </c>
      <c r="F10" s="35">
        <f>Case4_TopoCost0903!U34</f>
        <v>0</v>
      </c>
      <c r="G10" s="35">
        <f>Case4_TopoCost0903!V34</f>
        <v>0</v>
      </c>
      <c r="H10" s="35">
        <f>Case4_TopoCost0903!W34</f>
        <v>0</v>
      </c>
      <c r="I10" s="35">
        <v>0</v>
      </c>
      <c r="J10" s="35">
        <v>0</v>
      </c>
      <c r="K10" s="35">
        <f>Case4_TopoCost0903!X34</f>
        <v>0</v>
      </c>
      <c r="L10" s="35">
        <v>0</v>
      </c>
      <c r="M10" s="35">
        <v>0</v>
      </c>
      <c r="N10" s="35">
        <v>0</v>
      </c>
      <c r="O10" s="35">
        <v>0</v>
      </c>
      <c r="P10" s="134">
        <v>0</v>
      </c>
      <c r="Q10" s="139">
        <f>D10+D8</f>
        <v>88678.231199999995</v>
      </c>
    </row>
    <row r="11" spans="2:17">
      <c r="B11" s="75"/>
      <c r="C11" s="77"/>
      <c r="D11" s="135" t="e">
        <f t="shared" ref="D11:L11" si="0">D10/$D$10</f>
        <v>#DIV/0!</v>
      </c>
      <c r="E11" s="135" t="e">
        <f t="shared" si="0"/>
        <v>#DIV/0!</v>
      </c>
      <c r="F11" s="135" t="e">
        <f t="shared" si="0"/>
        <v>#DIV/0!</v>
      </c>
      <c r="G11" s="135" t="e">
        <f t="shared" si="0"/>
        <v>#DIV/0!</v>
      </c>
      <c r="H11" s="135" t="e">
        <f t="shared" si="0"/>
        <v>#DIV/0!</v>
      </c>
      <c r="I11" s="135" t="e">
        <f t="shared" si="0"/>
        <v>#DIV/0!</v>
      </c>
      <c r="J11" s="135" t="e">
        <f t="shared" si="0"/>
        <v>#DIV/0!</v>
      </c>
      <c r="K11" s="135" t="e">
        <f t="shared" si="0"/>
        <v>#DIV/0!</v>
      </c>
      <c r="L11" s="135" t="e">
        <f t="shared" si="0"/>
        <v>#DIV/0!</v>
      </c>
      <c r="M11" s="135"/>
      <c r="N11" s="135"/>
      <c r="O11" s="135"/>
      <c r="P11" s="136"/>
    </row>
    <row r="12" spans="2:17"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</row>
    <row r="13" spans="2:17">
      <c r="B13" s="62" t="s">
        <v>174</v>
      </c>
      <c r="C13" s="61"/>
      <c r="D13" s="137">
        <f>SUM(E13:P13)</f>
        <v>0</v>
      </c>
      <c r="E13" s="137">
        <f>Case4_GeoCost0903!X32</f>
        <v>0</v>
      </c>
      <c r="F13" s="137">
        <f>Case4_GeoCost0903!Y32</f>
        <v>0</v>
      </c>
      <c r="G13" s="137">
        <f>Case4_GeoCost0903!Z32</f>
        <v>0</v>
      </c>
      <c r="H13" s="137">
        <f>Case4_GeoCost0903!AA32</f>
        <v>0</v>
      </c>
      <c r="I13" s="137">
        <f>Case4_GeoCost0903!AB32</f>
        <v>0</v>
      </c>
      <c r="J13" s="137">
        <f>Case4_GeoCost0903!AC32</f>
        <v>0</v>
      </c>
      <c r="K13" s="137">
        <f>Case4_GeoCost0903!AD32</f>
        <v>0</v>
      </c>
      <c r="L13" s="137">
        <f>Case4_GeoCost0903!AE32</f>
        <v>0</v>
      </c>
      <c r="M13" s="137">
        <f>Case4_GeoCost0903!AF32</f>
        <v>0</v>
      </c>
      <c r="N13" s="137">
        <f>Case4_GeoCost0903!AG32</f>
        <v>0</v>
      </c>
      <c r="O13" s="137">
        <f>Case4_GeoCost0903!AH32</f>
        <v>0</v>
      </c>
      <c r="P13" s="138">
        <f>Case4_GeoCost0903!AI32</f>
        <v>0</v>
      </c>
    </row>
    <row r="14" spans="2:17">
      <c r="B14" s="75"/>
      <c r="C14" s="77"/>
      <c r="D14" s="135" t="e">
        <f>D13/$D$13</f>
        <v>#DIV/0!</v>
      </c>
      <c r="E14" s="135" t="e">
        <f t="shared" ref="E14:P14" si="1">E13/$D$13</f>
        <v>#DIV/0!</v>
      </c>
      <c r="F14" s="135" t="e">
        <f t="shared" si="1"/>
        <v>#DIV/0!</v>
      </c>
      <c r="G14" s="135" t="e">
        <f t="shared" si="1"/>
        <v>#DIV/0!</v>
      </c>
      <c r="H14" s="135" t="e">
        <f t="shared" si="1"/>
        <v>#DIV/0!</v>
      </c>
      <c r="I14" s="135" t="e">
        <f t="shared" si="1"/>
        <v>#DIV/0!</v>
      </c>
      <c r="J14" s="135" t="e">
        <f t="shared" si="1"/>
        <v>#DIV/0!</v>
      </c>
      <c r="K14" s="135" t="e">
        <f t="shared" si="1"/>
        <v>#DIV/0!</v>
      </c>
      <c r="L14" s="135" t="e">
        <f t="shared" si="1"/>
        <v>#DIV/0!</v>
      </c>
      <c r="M14" s="135" t="e">
        <f t="shared" si="1"/>
        <v>#DIV/0!</v>
      </c>
      <c r="N14" s="135" t="e">
        <f t="shared" si="1"/>
        <v>#DIV/0!</v>
      </c>
      <c r="O14" s="135" t="e">
        <f t="shared" si="1"/>
        <v>#DIV/0!</v>
      </c>
      <c r="P14" s="136" t="e">
        <f t="shared" si="1"/>
        <v>#DIV/0!</v>
      </c>
    </row>
    <row r="15" spans="2:17"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</row>
    <row r="16" spans="2:17">
      <c r="B16" s="10" t="s">
        <v>59</v>
      </c>
      <c r="E16" s="139">
        <v>211808</v>
      </c>
    </row>
    <row r="17" spans="2:16">
      <c r="E17" s="139"/>
    </row>
    <row r="18" spans="2:16">
      <c r="B18" s="10" t="s">
        <v>60</v>
      </c>
      <c r="E18" s="139">
        <v>17565</v>
      </c>
    </row>
    <row r="19" spans="2:16">
      <c r="E19" s="139"/>
    </row>
    <row r="20" spans="2:16">
      <c r="B20" s="10" t="s">
        <v>61</v>
      </c>
      <c r="E20" s="139">
        <v>6000</v>
      </c>
    </row>
    <row r="21" spans="2:16">
      <c r="E21" s="139"/>
    </row>
    <row r="22" spans="2:16">
      <c r="B22" s="140" t="s">
        <v>9</v>
      </c>
      <c r="C22" s="141"/>
      <c r="D22" s="137" t="e">
        <f>SUM(E22:P22)</f>
        <v>#DIV/0!</v>
      </c>
      <c r="E22" s="142" t="e">
        <f>SUM(E8:E20)</f>
        <v>#DIV/0!</v>
      </c>
      <c r="F22" s="142" t="e">
        <f t="shared" ref="F22:P22" si="2">SUM(F8:F20)</f>
        <v>#DIV/0!</v>
      </c>
      <c r="G22" s="142" t="e">
        <f t="shared" si="2"/>
        <v>#DIV/0!</v>
      </c>
      <c r="H22" s="142" t="e">
        <f t="shared" si="2"/>
        <v>#DIV/0!</v>
      </c>
      <c r="I22" s="142" t="e">
        <f t="shared" si="2"/>
        <v>#DIV/0!</v>
      </c>
      <c r="J22" s="142" t="e">
        <f t="shared" si="2"/>
        <v>#DIV/0!</v>
      </c>
      <c r="K22" s="142" t="e">
        <f t="shared" si="2"/>
        <v>#DIV/0!</v>
      </c>
      <c r="L22" s="142" t="e">
        <f t="shared" si="2"/>
        <v>#DIV/0!</v>
      </c>
      <c r="M22" s="142" t="e">
        <f t="shared" si="2"/>
        <v>#DIV/0!</v>
      </c>
      <c r="N22" s="142" t="e">
        <f t="shared" si="2"/>
        <v>#DIV/0!</v>
      </c>
      <c r="O22" s="142" t="e">
        <f t="shared" si="2"/>
        <v>#DIV/0!</v>
      </c>
      <c r="P22" s="143" t="e">
        <f t="shared" si="2"/>
        <v>#DIV/0!</v>
      </c>
    </row>
    <row r="23" spans="2:16">
      <c r="B23" s="65"/>
      <c r="C23" s="1"/>
      <c r="D23" s="2" t="e">
        <f>D22/$D$22</f>
        <v>#DIV/0!</v>
      </c>
      <c r="E23" s="2" t="e">
        <f t="shared" ref="E23:P23" si="3">E22/$D$22</f>
        <v>#DIV/0!</v>
      </c>
      <c r="F23" s="2" t="e">
        <f t="shared" si="3"/>
        <v>#DIV/0!</v>
      </c>
      <c r="G23" s="2" t="e">
        <f t="shared" si="3"/>
        <v>#DIV/0!</v>
      </c>
      <c r="H23" s="2" t="e">
        <f t="shared" si="3"/>
        <v>#DIV/0!</v>
      </c>
      <c r="I23" s="2" t="e">
        <f t="shared" si="3"/>
        <v>#DIV/0!</v>
      </c>
      <c r="J23" s="2" t="e">
        <f t="shared" si="3"/>
        <v>#DIV/0!</v>
      </c>
      <c r="K23" s="2" t="e">
        <f t="shared" si="3"/>
        <v>#DIV/0!</v>
      </c>
      <c r="L23" s="2" t="e">
        <f t="shared" si="3"/>
        <v>#DIV/0!</v>
      </c>
      <c r="M23" s="2" t="e">
        <f t="shared" si="3"/>
        <v>#DIV/0!</v>
      </c>
      <c r="N23" s="2" t="e">
        <f t="shared" si="3"/>
        <v>#DIV/0!</v>
      </c>
      <c r="O23" s="2" t="e">
        <f t="shared" si="3"/>
        <v>#DIV/0!</v>
      </c>
      <c r="P23" s="144" t="e">
        <f t="shared" si="3"/>
        <v>#DIV/0!</v>
      </c>
    </row>
    <row r="24" spans="2:16">
      <c r="B24" s="75"/>
      <c r="C24" s="77"/>
      <c r="D24" s="77"/>
      <c r="E24" s="145" t="e">
        <f>E23</f>
        <v>#DIV/0!</v>
      </c>
      <c r="F24" s="145" t="e">
        <f>E24+F23</f>
        <v>#DIV/0!</v>
      </c>
      <c r="G24" s="145" t="e">
        <f>F24+G23</f>
        <v>#DIV/0!</v>
      </c>
      <c r="H24" s="145" t="e">
        <f>G24+H23</f>
        <v>#DIV/0!</v>
      </c>
      <c r="I24" s="77"/>
      <c r="J24" s="77"/>
      <c r="K24" s="77"/>
      <c r="L24" s="77"/>
      <c r="M24" s="77"/>
      <c r="N24" s="77"/>
      <c r="O24" s="77"/>
      <c r="P24" s="32"/>
    </row>
  </sheetData>
  <phoneticPr fontId="3"/>
  <pageMargins left="0.78740157480314965" right="0.78740157480314965" top="0.98425196850393704" bottom="0.98425196850393704" header="0.51181102362204722" footer="0.51181102362204722"/>
  <pageSetup paperSize="9" scale="13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20"/>
  </sheetPr>
  <dimension ref="A2:AJ201"/>
  <sheetViews>
    <sheetView showZeros="0" view="pageBreakPreview" zoomScale="180" zoomScaleNormal="100" zoomScaleSheetLayoutView="180" workbookViewId="0">
      <selection activeCell="T13" sqref="T13"/>
    </sheetView>
  </sheetViews>
  <sheetFormatPr defaultRowHeight="12"/>
  <cols>
    <col min="1" max="1" width="0.375" style="8" customWidth="1"/>
    <col min="2" max="2" width="6.25" style="8" customWidth="1"/>
    <col min="3" max="3" width="0.375" style="8" hidden="1" customWidth="1"/>
    <col min="4" max="4" width="6.625" style="8" hidden="1" customWidth="1"/>
    <col min="5" max="5" width="5.125" style="25" hidden="1" customWidth="1"/>
    <col min="6" max="6" width="5.875" style="8" hidden="1" customWidth="1"/>
    <col min="7" max="7" width="1.875" style="8" hidden="1" customWidth="1"/>
    <col min="8" max="8" width="5.875" style="8" hidden="1" customWidth="1"/>
    <col min="9" max="9" width="7.125" style="26" hidden="1" customWidth="1"/>
    <col min="10" max="10" width="0.375" style="8" hidden="1" customWidth="1"/>
    <col min="11" max="11" width="2.5" style="27" bestFit="1" customWidth="1"/>
    <col min="12" max="12" width="4.125" style="8" bestFit="1" customWidth="1"/>
    <col min="13" max="13" width="6.125" style="8" bestFit="1" customWidth="1"/>
    <col min="14" max="14" width="1.5" style="8" bestFit="1" customWidth="1"/>
    <col min="15" max="15" width="5.875" style="8" bestFit="1" customWidth="1"/>
    <col min="16" max="16" width="5.125" style="8" bestFit="1" customWidth="1"/>
    <col min="17" max="17" width="0.375" style="8" customWidth="1"/>
    <col min="18" max="18" width="6.75" style="8" bestFit="1" customWidth="1"/>
    <col min="19" max="19" width="0.375" style="8" customWidth="1"/>
    <col min="20" max="20" width="6.875" style="28" bestFit="1" customWidth="1"/>
    <col min="21" max="21" width="0.375" style="8" customWidth="1"/>
    <col min="22" max="35" width="5.625" style="8" customWidth="1"/>
    <col min="36" max="16384" width="9" style="8"/>
  </cols>
  <sheetData>
    <row r="2" spans="1:35" s="10" customFormat="1" ht="12" customHeight="1">
      <c r="A2" s="169" t="s">
        <v>114</v>
      </c>
      <c r="B2" s="170"/>
      <c r="C2" s="169" t="s">
        <v>115</v>
      </c>
      <c r="D2" s="170"/>
      <c r="E2" s="171" t="s">
        <v>116</v>
      </c>
      <c r="F2" s="172"/>
      <c r="G2" s="172"/>
      <c r="H2" s="172"/>
      <c r="I2" s="172"/>
      <c r="J2" s="173"/>
      <c r="K2" s="171" t="s">
        <v>117</v>
      </c>
      <c r="L2" s="172"/>
      <c r="M2" s="172"/>
      <c r="N2" s="172"/>
      <c r="O2" s="172"/>
      <c r="P2" s="172"/>
      <c r="Q2" s="172"/>
      <c r="R2" s="172"/>
      <c r="S2" s="173"/>
      <c r="T2" s="97" t="s">
        <v>176</v>
      </c>
      <c r="U2" s="95"/>
      <c r="V2" s="48" t="s">
        <v>11</v>
      </c>
      <c r="W2" s="48" t="s">
        <v>18</v>
      </c>
      <c r="X2" s="3">
        <v>1</v>
      </c>
      <c r="Y2" s="3">
        <v>2</v>
      </c>
      <c r="Z2" s="3">
        <v>3</v>
      </c>
      <c r="AA2" s="3">
        <v>4</v>
      </c>
      <c r="AB2" s="3">
        <v>5</v>
      </c>
      <c r="AC2" s="3">
        <v>6</v>
      </c>
      <c r="AD2" s="3">
        <v>7</v>
      </c>
      <c r="AE2" s="3">
        <v>8</v>
      </c>
      <c r="AF2" s="3">
        <v>9</v>
      </c>
      <c r="AG2" s="3">
        <v>10</v>
      </c>
      <c r="AH2" s="3">
        <v>11</v>
      </c>
      <c r="AI2" s="3">
        <v>12</v>
      </c>
    </row>
    <row r="3" spans="1:35" s="10" customFormat="1" ht="12" customHeight="1">
      <c r="A3" s="174"/>
      <c r="B3" s="175"/>
      <c r="C3" s="174" t="s">
        <v>118</v>
      </c>
      <c r="D3" s="176"/>
      <c r="E3" s="55" t="s">
        <v>119</v>
      </c>
      <c r="F3" s="171" t="s">
        <v>120</v>
      </c>
      <c r="G3" s="172"/>
      <c r="H3" s="173"/>
      <c r="I3" s="172" t="s">
        <v>121</v>
      </c>
      <c r="J3" s="173"/>
      <c r="K3" s="171" t="s">
        <v>119</v>
      </c>
      <c r="L3" s="173"/>
      <c r="M3" s="171" t="s">
        <v>120</v>
      </c>
      <c r="N3" s="172"/>
      <c r="O3" s="173"/>
      <c r="P3" s="51" t="s">
        <v>113</v>
      </c>
      <c r="Q3" s="104"/>
      <c r="R3" s="164" t="s">
        <v>121</v>
      </c>
      <c r="S3" s="164"/>
      <c r="T3" s="98" t="s">
        <v>175</v>
      </c>
      <c r="U3" s="96"/>
      <c r="V3" s="49" t="s">
        <v>1</v>
      </c>
      <c r="W3" s="49" t="s">
        <v>1</v>
      </c>
      <c r="X3" s="5" t="s">
        <v>2</v>
      </c>
      <c r="Y3" s="5" t="s">
        <v>3</v>
      </c>
      <c r="Z3" s="5">
        <v>533</v>
      </c>
      <c r="AA3" s="5" t="s">
        <v>4</v>
      </c>
      <c r="AB3" s="5" t="s">
        <v>5</v>
      </c>
      <c r="AC3" s="5" t="s">
        <v>8</v>
      </c>
      <c r="AD3" s="5" t="s">
        <v>7</v>
      </c>
      <c r="AE3" s="5" t="s">
        <v>6</v>
      </c>
      <c r="AF3" s="3" t="s">
        <v>15</v>
      </c>
      <c r="AG3" s="3" t="s">
        <v>16</v>
      </c>
      <c r="AH3" s="3" t="s">
        <v>169</v>
      </c>
      <c r="AI3" s="3" t="s">
        <v>14</v>
      </c>
    </row>
    <row r="4" spans="1:35" s="10" customFormat="1" ht="12" customHeight="1">
      <c r="A4" s="54"/>
      <c r="B4" s="61" t="s">
        <v>122</v>
      </c>
      <c r="C4" s="62"/>
      <c r="D4" s="9" t="s">
        <v>123</v>
      </c>
      <c r="E4" s="54" t="s">
        <v>124</v>
      </c>
      <c r="F4" s="13">
        <v>-800</v>
      </c>
      <c r="G4" s="56" t="s">
        <v>125</v>
      </c>
      <c r="H4" s="63">
        <v>8000</v>
      </c>
      <c r="I4" s="64">
        <f>(H4-F4)-P4-P5</f>
        <v>8800</v>
      </c>
      <c r="J4" s="63"/>
      <c r="K4" s="11">
        <v>1</v>
      </c>
      <c r="L4" s="12" t="s">
        <v>77</v>
      </c>
      <c r="M4" s="13">
        <v>-800</v>
      </c>
      <c r="N4" s="50" t="s">
        <v>125</v>
      </c>
      <c r="O4" s="14">
        <v>4000</v>
      </c>
      <c r="P4" s="89">
        <v>0</v>
      </c>
      <c r="Q4" s="89"/>
      <c r="R4" s="64">
        <f>O4-M4-P4</f>
        <v>4800</v>
      </c>
      <c r="S4" s="16"/>
      <c r="T4" s="151"/>
      <c r="U4" s="118"/>
      <c r="V4" s="5" t="s">
        <v>4</v>
      </c>
      <c r="W4" s="5" t="s">
        <v>4</v>
      </c>
      <c r="X4" s="4">
        <f>IF($W4="TEDI",$T4,0)</f>
        <v>0</v>
      </c>
      <c r="Y4" s="4">
        <f>IF($W4="TEDI-S",$T4,0)</f>
        <v>0</v>
      </c>
      <c r="Z4" s="4">
        <f>IF($W4=533,$T4,0)</f>
        <v>0</v>
      </c>
      <c r="AA4" s="4">
        <f>IF($W4="VECC",$T4,0)</f>
        <v>0</v>
      </c>
      <c r="AB4" s="4">
        <f>IF($W4="TienKhai",$T4,0)</f>
        <v>0</v>
      </c>
      <c r="AC4" s="4">
        <f>IF($W4="INPEL",$T4,0)</f>
        <v>0</v>
      </c>
      <c r="AD4" s="4">
        <f>IF($W4="EGS",$T4,0)</f>
        <v>0</v>
      </c>
      <c r="AE4" s="4">
        <f>IF($W4="BMT",$T4,0)</f>
        <v>0</v>
      </c>
      <c r="AF4" s="4">
        <f>IF($W4="ThanhCong",$T4,0)</f>
        <v>0</v>
      </c>
      <c r="AG4" s="4">
        <f>IF($W4="TanPhat",$T4,0)</f>
        <v>0</v>
      </c>
      <c r="AH4" s="4">
        <f>IF($W4="ATH",$T4,0)</f>
        <v>0</v>
      </c>
      <c r="AI4" s="4">
        <f>IF($W4="ICTC",$T4,0)</f>
        <v>0</v>
      </c>
    </row>
    <row r="5" spans="1:35" s="10" customFormat="1" ht="12" customHeight="1">
      <c r="A5" s="57"/>
      <c r="B5" s="1"/>
      <c r="C5" s="65"/>
      <c r="D5" s="66"/>
      <c r="E5" s="55"/>
      <c r="F5" s="67"/>
      <c r="G5" s="52"/>
      <c r="H5" s="68"/>
      <c r="I5" s="69"/>
      <c r="J5" s="68"/>
      <c r="K5" s="11">
        <f t="shared" ref="K5:K31" si="0">K4+1</f>
        <v>2</v>
      </c>
      <c r="L5" s="12" t="s">
        <v>78</v>
      </c>
      <c r="M5" s="13">
        <v>4000</v>
      </c>
      <c r="N5" s="50" t="s">
        <v>125</v>
      </c>
      <c r="O5" s="14">
        <v>8000</v>
      </c>
      <c r="P5" s="69">
        <v>0</v>
      </c>
      <c r="Q5" s="69"/>
      <c r="R5" s="64">
        <f t="shared" ref="R5:R31" si="1">O5-M5-P5</f>
        <v>4000</v>
      </c>
      <c r="S5" s="32"/>
      <c r="T5" s="151"/>
      <c r="U5" s="119"/>
      <c r="V5" s="5" t="s">
        <v>4</v>
      </c>
      <c r="W5" s="5" t="s">
        <v>4</v>
      </c>
      <c r="X5" s="4">
        <f t="shared" ref="X5:X31" si="2">IF($W5="TEDI",$T5,0)</f>
        <v>0</v>
      </c>
      <c r="Y5" s="4">
        <f t="shared" ref="Y5:Y31" si="3">IF($W5="TEDI-S",$T5,0)</f>
        <v>0</v>
      </c>
      <c r="Z5" s="4">
        <f t="shared" ref="Z5:Z31" si="4">IF($W5=533,$T5,0)</f>
        <v>0</v>
      </c>
      <c r="AA5" s="4">
        <f t="shared" ref="AA5:AA31" si="5">IF($W5="VECC",$T5,0)</f>
        <v>0</v>
      </c>
      <c r="AB5" s="4">
        <f t="shared" ref="AB5:AB31" si="6">IF($W5="TienKhai",$T5,0)</f>
        <v>0</v>
      </c>
      <c r="AC5" s="4">
        <f t="shared" ref="AC5:AC31" si="7">IF($W5="INPEL",$T5,0)</f>
        <v>0</v>
      </c>
      <c r="AD5" s="4">
        <f t="shared" ref="AD5:AD31" si="8">IF($W5="EGS",$T5,0)</f>
        <v>0</v>
      </c>
      <c r="AE5" s="4">
        <f t="shared" ref="AE5:AE31" si="9">IF($W5="BMT",$T5,0)</f>
        <v>0</v>
      </c>
      <c r="AF5" s="4">
        <f t="shared" ref="AF5:AF31" si="10">IF($W5="ThanhCong",$T5,0)</f>
        <v>0</v>
      </c>
      <c r="AG5" s="4">
        <f t="shared" ref="AG5:AG31" si="11">IF($W5="TanPhat",$T5,0)</f>
        <v>0</v>
      </c>
      <c r="AH5" s="4">
        <f t="shared" ref="AH5:AH31" si="12">IF($W5="ATH",$T5,0)</f>
        <v>0</v>
      </c>
      <c r="AI5" s="4">
        <f t="shared" ref="AI5:AI31" si="13">IF($W5="ICTC",$T5,0)</f>
        <v>0</v>
      </c>
    </row>
    <row r="6" spans="1:35" s="10" customFormat="1" ht="12" customHeight="1">
      <c r="A6" s="62"/>
      <c r="B6" s="61" t="s">
        <v>126</v>
      </c>
      <c r="C6" s="65"/>
      <c r="D6" s="66"/>
      <c r="E6" s="54" t="s">
        <v>127</v>
      </c>
      <c r="F6" s="70">
        <v>8000</v>
      </c>
      <c r="G6" s="56" t="s">
        <v>125</v>
      </c>
      <c r="H6" s="63">
        <v>17000</v>
      </c>
      <c r="I6" s="64">
        <f>(H6-F6)-P6-P7</f>
        <v>9000</v>
      </c>
      <c r="J6" s="63"/>
      <c r="K6" s="11">
        <f t="shared" si="0"/>
        <v>3</v>
      </c>
      <c r="L6" s="12" t="s">
        <v>128</v>
      </c>
      <c r="M6" s="13">
        <v>8000</v>
      </c>
      <c r="N6" s="50" t="s">
        <v>125</v>
      </c>
      <c r="O6" s="14">
        <v>13000</v>
      </c>
      <c r="P6" s="89">
        <v>0</v>
      </c>
      <c r="Q6" s="89"/>
      <c r="R6" s="64">
        <f t="shared" si="1"/>
        <v>5000</v>
      </c>
      <c r="S6" s="16"/>
      <c r="T6" s="151"/>
      <c r="U6" s="119"/>
      <c r="V6" s="5" t="s">
        <v>4</v>
      </c>
      <c r="W6" s="3" t="s">
        <v>15</v>
      </c>
      <c r="X6" s="4">
        <f t="shared" si="2"/>
        <v>0</v>
      </c>
      <c r="Y6" s="4">
        <f t="shared" si="3"/>
        <v>0</v>
      </c>
      <c r="Z6" s="4">
        <f t="shared" si="4"/>
        <v>0</v>
      </c>
      <c r="AA6" s="4">
        <f t="shared" si="5"/>
        <v>0</v>
      </c>
      <c r="AB6" s="4">
        <f t="shared" si="6"/>
        <v>0</v>
      </c>
      <c r="AC6" s="4">
        <f t="shared" si="7"/>
        <v>0</v>
      </c>
      <c r="AD6" s="4">
        <f t="shared" si="8"/>
        <v>0</v>
      </c>
      <c r="AE6" s="4">
        <f t="shared" si="9"/>
        <v>0</v>
      </c>
      <c r="AF6" s="4">
        <f t="shared" si="10"/>
        <v>0</v>
      </c>
      <c r="AG6" s="4">
        <f t="shared" si="11"/>
        <v>0</v>
      </c>
      <c r="AH6" s="4">
        <f t="shared" si="12"/>
        <v>0</v>
      </c>
      <c r="AI6" s="4">
        <f t="shared" si="13"/>
        <v>0</v>
      </c>
    </row>
    <row r="7" spans="1:35" s="10" customFormat="1" ht="12" customHeight="1">
      <c r="A7" s="65"/>
      <c r="B7" s="1"/>
      <c r="C7" s="65"/>
      <c r="D7" s="66"/>
      <c r="E7" s="55"/>
      <c r="F7" s="67"/>
      <c r="G7" s="52"/>
      <c r="H7" s="68"/>
      <c r="I7" s="69"/>
      <c r="J7" s="68"/>
      <c r="K7" s="11">
        <f t="shared" si="0"/>
        <v>4</v>
      </c>
      <c r="L7" s="12" t="s">
        <v>129</v>
      </c>
      <c r="M7" s="13">
        <v>13000</v>
      </c>
      <c r="N7" s="50" t="s">
        <v>125</v>
      </c>
      <c r="O7" s="14">
        <v>17000</v>
      </c>
      <c r="P7" s="89">
        <v>0</v>
      </c>
      <c r="Q7" s="89"/>
      <c r="R7" s="64">
        <f t="shared" si="1"/>
        <v>4000</v>
      </c>
      <c r="S7" s="16"/>
      <c r="T7" s="151"/>
      <c r="U7" s="119"/>
      <c r="V7" s="5" t="s">
        <v>4</v>
      </c>
      <c r="W7" s="3" t="s">
        <v>15</v>
      </c>
      <c r="X7" s="4">
        <f t="shared" si="2"/>
        <v>0</v>
      </c>
      <c r="Y7" s="4">
        <f t="shared" si="3"/>
        <v>0</v>
      </c>
      <c r="Z7" s="4">
        <f t="shared" si="4"/>
        <v>0</v>
      </c>
      <c r="AA7" s="4">
        <f t="shared" si="5"/>
        <v>0</v>
      </c>
      <c r="AB7" s="4">
        <f t="shared" si="6"/>
        <v>0</v>
      </c>
      <c r="AC7" s="4">
        <f t="shared" si="7"/>
        <v>0</v>
      </c>
      <c r="AD7" s="4">
        <f t="shared" si="8"/>
        <v>0</v>
      </c>
      <c r="AE7" s="4">
        <f t="shared" si="9"/>
        <v>0</v>
      </c>
      <c r="AF7" s="4">
        <f t="shared" si="10"/>
        <v>0</v>
      </c>
      <c r="AG7" s="4">
        <f t="shared" si="11"/>
        <v>0</v>
      </c>
      <c r="AH7" s="4">
        <f t="shared" si="12"/>
        <v>0</v>
      </c>
      <c r="AI7" s="4">
        <f t="shared" si="13"/>
        <v>0</v>
      </c>
    </row>
    <row r="8" spans="1:35" s="10" customFormat="1" ht="12" customHeight="1">
      <c r="A8" s="65"/>
      <c r="B8" s="1"/>
      <c r="C8" s="65"/>
      <c r="D8" s="66"/>
      <c r="E8" s="51" t="s">
        <v>130</v>
      </c>
      <c r="F8" s="71">
        <v>17000</v>
      </c>
      <c r="G8" s="50" t="s">
        <v>125</v>
      </c>
      <c r="H8" s="14">
        <v>22000</v>
      </c>
      <c r="I8" s="89">
        <f>(H8-F8)-P8</f>
        <v>5059.78</v>
      </c>
      <c r="J8" s="14"/>
      <c r="K8" s="11">
        <f t="shared" si="0"/>
        <v>5</v>
      </c>
      <c r="L8" s="12" t="s">
        <v>131</v>
      </c>
      <c r="M8" s="13">
        <v>17000</v>
      </c>
      <c r="N8" s="50" t="s">
        <v>125</v>
      </c>
      <c r="O8" s="14">
        <v>22000</v>
      </c>
      <c r="P8" s="89">
        <v>-59.78</v>
      </c>
      <c r="Q8" s="89"/>
      <c r="R8" s="64">
        <f t="shared" si="1"/>
        <v>5059.78</v>
      </c>
      <c r="S8" s="16"/>
      <c r="T8" s="151"/>
      <c r="U8" s="119"/>
      <c r="V8" s="5" t="s">
        <v>2</v>
      </c>
      <c r="W8" s="5" t="s">
        <v>2</v>
      </c>
      <c r="X8" s="4">
        <f t="shared" si="2"/>
        <v>0</v>
      </c>
      <c r="Y8" s="4">
        <f t="shared" si="3"/>
        <v>0</v>
      </c>
      <c r="Z8" s="4">
        <f t="shared" si="4"/>
        <v>0</v>
      </c>
      <c r="AA8" s="4">
        <f t="shared" si="5"/>
        <v>0</v>
      </c>
      <c r="AB8" s="4">
        <f t="shared" si="6"/>
        <v>0</v>
      </c>
      <c r="AC8" s="4">
        <f t="shared" si="7"/>
        <v>0</v>
      </c>
      <c r="AD8" s="4">
        <f t="shared" si="8"/>
        <v>0</v>
      </c>
      <c r="AE8" s="4">
        <f t="shared" si="9"/>
        <v>0</v>
      </c>
      <c r="AF8" s="4">
        <f t="shared" si="10"/>
        <v>0</v>
      </c>
      <c r="AG8" s="4">
        <f t="shared" si="11"/>
        <v>0</v>
      </c>
      <c r="AH8" s="4">
        <f t="shared" si="12"/>
        <v>0</v>
      </c>
      <c r="AI8" s="4">
        <f t="shared" si="13"/>
        <v>0</v>
      </c>
    </row>
    <row r="9" spans="1:35" s="10" customFormat="1" ht="12" customHeight="1">
      <c r="A9" s="65"/>
      <c r="B9" s="1"/>
      <c r="C9" s="65"/>
      <c r="D9" s="66"/>
      <c r="E9" s="54" t="s">
        <v>132</v>
      </c>
      <c r="F9" s="70">
        <v>22000</v>
      </c>
      <c r="G9" s="56" t="s">
        <v>125</v>
      </c>
      <c r="H9" s="63">
        <v>32000</v>
      </c>
      <c r="I9" s="64">
        <f>(H9-F9)-P9-P10</f>
        <v>10000</v>
      </c>
      <c r="J9" s="63"/>
      <c r="K9" s="11">
        <f t="shared" si="0"/>
        <v>6</v>
      </c>
      <c r="L9" s="12" t="s">
        <v>133</v>
      </c>
      <c r="M9" s="13">
        <v>22000</v>
      </c>
      <c r="N9" s="50" t="s">
        <v>125</v>
      </c>
      <c r="O9" s="14">
        <v>26800</v>
      </c>
      <c r="P9" s="89">
        <v>0</v>
      </c>
      <c r="Q9" s="89"/>
      <c r="R9" s="64">
        <f t="shared" si="1"/>
        <v>4800</v>
      </c>
      <c r="S9" s="16"/>
      <c r="T9" s="151"/>
      <c r="U9" s="119"/>
      <c r="V9" s="5" t="s">
        <v>7</v>
      </c>
      <c r="W9" s="5" t="s">
        <v>7</v>
      </c>
      <c r="X9" s="4">
        <f t="shared" si="2"/>
        <v>0</v>
      </c>
      <c r="Y9" s="4">
        <f t="shared" si="3"/>
        <v>0</v>
      </c>
      <c r="Z9" s="4">
        <f t="shared" si="4"/>
        <v>0</v>
      </c>
      <c r="AA9" s="4">
        <f t="shared" si="5"/>
        <v>0</v>
      </c>
      <c r="AB9" s="4">
        <f t="shared" si="6"/>
        <v>0</v>
      </c>
      <c r="AC9" s="4">
        <f t="shared" si="7"/>
        <v>0</v>
      </c>
      <c r="AD9" s="4">
        <f t="shared" si="8"/>
        <v>0</v>
      </c>
      <c r="AE9" s="4">
        <f t="shared" si="9"/>
        <v>0</v>
      </c>
      <c r="AF9" s="4">
        <f t="shared" si="10"/>
        <v>0</v>
      </c>
      <c r="AG9" s="4">
        <f t="shared" si="11"/>
        <v>0</v>
      </c>
      <c r="AH9" s="4">
        <f t="shared" si="12"/>
        <v>0</v>
      </c>
      <c r="AI9" s="4">
        <f t="shared" si="13"/>
        <v>0</v>
      </c>
    </row>
    <row r="10" spans="1:35" s="10" customFormat="1" ht="12" customHeight="1">
      <c r="A10" s="65"/>
      <c r="B10" s="1"/>
      <c r="C10" s="65"/>
      <c r="D10" s="66"/>
      <c r="E10" s="55"/>
      <c r="F10" s="67"/>
      <c r="G10" s="52"/>
      <c r="H10" s="68"/>
      <c r="I10" s="69"/>
      <c r="J10" s="68"/>
      <c r="K10" s="11">
        <f t="shared" si="0"/>
        <v>7</v>
      </c>
      <c r="L10" s="12" t="s">
        <v>134</v>
      </c>
      <c r="M10" s="13">
        <v>26800</v>
      </c>
      <c r="N10" s="50" t="s">
        <v>125</v>
      </c>
      <c r="O10" s="14">
        <v>32000</v>
      </c>
      <c r="P10" s="89">
        <v>0</v>
      </c>
      <c r="Q10" s="89"/>
      <c r="R10" s="64">
        <f t="shared" si="1"/>
        <v>5200</v>
      </c>
      <c r="S10" s="16"/>
      <c r="T10" s="151"/>
      <c r="U10" s="119"/>
      <c r="V10" s="5" t="s">
        <v>7</v>
      </c>
      <c r="W10" s="5" t="s">
        <v>172</v>
      </c>
      <c r="X10" s="4">
        <f t="shared" si="2"/>
        <v>0</v>
      </c>
      <c r="Y10" s="4">
        <f t="shared" si="3"/>
        <v>0</v>
      </c>
      <c r="Z10" s="4">
        <f t="shared" si="4"/>
        <v>0</v>
      </c>
      <c r="AA10" s="4">
        <f t="shared" si="5"/>
        <v>0</v>
      </c>
      <c r="AB10" s="4">
        <f t="shared" si="6"/>
        <v>0</v>
      </c>
      <c r="AC10" s="4">
        <f t="shared" si="7"/>
        <v>0</v>
      </c>
      <c r="AD10" s="4">
        <f t="shared" si="8"/>
        <v>0</v>
      </c>
      <c r="AE10" s="4">
        <f t="shared" si="9"/>
        <v>0</v>
      </c>
      <c r="AF10" s="4">
        <f t="shared" si="10"/>
        <v>0</v>
      </c>
      <c r="AG10" s="4">
        <f t="shared" si="11"/>
        <v>0</v>
      </c>
      <c r="AH10" s="4">
        <f t="shared" si="12"/>
        <v>0</v>
      </c>
      <c r="AI10" s="4">
        <f t="shared" si="13"/>
        <v>0</v>
      </c>
    </row>
    <row r="11" spans="1:35" s="10" customFormat="1" ht="12" customHeight="1">
      <c r="A11" s="65"/>
      <c r="B11" s="1"/>
      <c r="C11" s="65"/>
      <c r="D11" s="66"/>
      <c r="E11" s="54" t="s">
        <v>135</v>
      </c>
      <c r="F11" s="70">
        <v>32000</v>
      </c>
      <c r="G11" s="56" t="s">
        <v>125</v>
      </c>
      <c r="H11" s="63">
        <v>42000</v>
      </c>
      <c r="I11" s="64">
        <f>(H11-F11)-P11-P12</f>
        <v>10000</v>
      </c>
      <c r="J11" s="63"/>
      <c r="K11" s="11">
        <f t="shared" si="0"/>
        <v>8</v>
      </c>
      <c r="L11" s="12" t="s">
        <v>136</v>
      </c>
      <c r="M11" s="13">
        <v>32000</v>
      </c>
      <c r="N11" s="50" t="s">
        <v>125</v>
      </c>
      <c r="O11" s="14">
        <v>35000</v>
      </c>
      <c r="P11" s="89">
        <v>0</v>
      </c>
      <c r="Q11" s="89"/>
      <c r="R11" s="64">
        <f t="shared" si="1"/>
        <v>3000</v>
      </c>
      <c r="S11" s="16"/>
      <c r="T11" s="151"/>
      <c r="U11" s="119"/>
      <c r="V11" s="5" t="s">
        <v>2</v>
      </c>
      <c r="W11" s="5" t="s">
        <v>3</v>
      </c>
      <c r="X11" s="4">
        <f t="shared" si="2"/>
        <v>0</v>
      </c>
      <c r="Y11" s="4">
        <f t="shared" si="3"/>
        <v>0</v>
      </c>
      <c r="Z11" s="4">
        <f t="shared" si="4"/>
        <v>0</v>
      </c>
      <c r="AA11" s="4">
        <f t="shared" si="5"/>
        <v>0</v>
      </c>
      <c r="AB11" s="4">
        <f t="shared" si="6"/>
        <v>0</v>
      </c>
      <c r="AC11" s="4">
        <f t="shared" si="7"/>
        <v>0</v>
      </c>
      <c r="AD11" s="4">
        <f t="shared" si="8"/>
        <v>0</v>
      </c>
      <c r="AE11" s="4">
        <f t="shared" si="9"/>
        <v>0</v>
      </c>
      <c r="AF11" s="4">
        <f t="shared" si="10"/>
        <v>0</v>
      </c>
      <c r="AG11" s="4">
        <f t="shared" si="11"/>
        <v>0</v>
      </c>
      <c r="AH11" s="4">
        <f t="shared" si="12"/>
        <v>0</v>
      </c>
      <c r="AI11" s="4">
        <f t="shared" si="13"/>
        <v>0</v>
      </c>
    </row>
    <row r="12" spans="1:35" s="10" customFormat="1" ht="12" customHeight="1">
      <c r="A12" s="65"/>
      <c r="B12" s="1"/>
      <c r="C12" s="65"/>
      <c r="D12" s="66"/>
      <c r="E12" s="57"/>
      <c r="F12" s="72"/>
      <c r="G12" s="58"/>
      <c r="H12" s="73"/>
      <c r="I12" s="74"/>
      <c r="J12" s="73"/>
      <c r="K12" s="11">
        <f t="shared" si="0"/>
        <v>9</v>
      </c>
      <c r="L12" s="12" t="s">
        <v>137</v>
      </c>
      <c r="M12" s="13">
        <v>35000</v>
      </c>
      <c r="N12" s="50" t="s">
        <v>125</v>
      </c>
      <c r="O12" s="14">
        <v>42000</v>
      </c>
      <c r="P12" s="89">
        <v>0</v>
      </c>
      <c r="Q12" s="89"/>
      <c r="R12" s="64">
        <f t="shared" si="1"/>
        <v>7000</v>
      </c>
      <c r="S12" s="16"/>
      <c r="T12" s="151"/>
      <c r="U12" s="119"/>
      <c r="V12" s="5" t="s">
        <v>3</v>
      </c>
      <c r="W12" s="5" t="s">
        <v>3</v>
      </c>
      <c r="X12" s="4">
        <f t="shared" si="2"/>
        <v>0</v>
      </c>
      <c r="Y12" s="4">
        <f t="shared" si="3"/>
        <v>0</v>
      </c>
      <c r="Z12" s="4">
        <f t="shared" si="4"/>
        <v>0</v>
      </c>
      <c r="AA12" s="4">
        <f t="shared" si="5"/>
        <v>0</v>
      </c>
      <c r="AB12" s="4">
        <f t="shared" si="6"/>
        <v>0</v>
      </c>
      <c r="AC12" s="4">
        <f t="shared" si="7"/>
        <v>0</v>
      </c>
      <c r="AD12" s="4">
        <f t="shared" si="8"/>
        <v>0</v>
      </c>
      <c r="AE12" s="4">
        <f t="shared" si="9"/>
        <v>0</v>
      </c>
      <c r="AF12" s="4">
        <f t="shared" si="10"/>
        <v>0</v>
      </c>
      <c r="AG12" s="4">
        <f t="shared" si="11"/>
        <v>0</v>
      </c>
      <c r="AH12" s="4">
        <f t="shared" si="12"/>
        <v>0</v>
      </c>
      <c r="AI12" s="4">
        <f t="shared" si="13"/>
        <v>0</v>
      </c>
    </row>
    <row r="13" spans="1:35" s="10" customFormat="1" ht="12" customHeight="1">
      <c r="A13" s="65"/>
      <c r="B13" s="1"/>
      <c r="C13" s="65"/>
      <c r="D13" s="66"/>
      <c r="E13" s="54" t="s">
        <v>138</v>
      </c>
      <c r="F13" s="70">
        <v>42000</v>
      </c>
      <c r="G13" s="56" t="s">
        <v>125</v>
      </c>
      <c r="H13" s="63">
        <v>52000</v>
      </c>
      <c r="I13" s="64">
        <f>(H13-F13)-P13-P14</f>
        <v>10000</v>
      </c>
      <c r="J13" s="63"/>
      <c r="K13" s="11">
        <f t="shared" si="0"/>
        <v>10</v>
      </c>
      <c r="L13" s="12" t="s">
        <v>139</v>
      </c>
      <c r="M13" s="13">
        <v>42000</v>
      </c>
      <c r="N13" s="50" t="s">
        <v>125</v>
      </c>
      <c r="O13" s="14">
        <v>46600</v>
      </c>
      <c r="P13" s="89">
        <v>0</v>
      </c>
      <c r="Q13" s="89"/>
      <c r="R13" s="64">
        <f t="shared" si="1"/>
        <v>4600</v>
      </c>
      <c r="S13" s="16"/>
      <c r="T13" s="151"/>
      <c r="U13" s="119"/>
      <c r="V13" s="5" t="s">
        <v>3</v>
      </c>
      <c r="W13" s="3" t="s">
        <v>171</v>
      </c>
      <c r="X13" s="4">
        <f t="shared" si="2"/>
        <v>0</v>
      </c>
      <c r="Y13" s="4">
        <f t="shared" si="3"/>
        <v>0</v>
      </c>
      <c r="Z13" s="4">
        <f t="shared" si="4"/>
        <v>0</v>
      </c>
      <c r="AA13" s="4">
        <f t="shared" si="5"/>
        <v>0</v>
      </c>
      <c r="AB13" s="4">
        <f t="shared" si="6"/>
        <v>0</v>
      </c>
      <c r="AC13" s="4">
        <f t="shared" si="7"/>
        <v>0</v>
      </c>
      <c r="AD13" s="4">
        <f t="shared" si="8"/>
        <v>0</v>
      </c>
      <c r="AE13" s="4">
        <f t="shared" si="9"/>
        <v>0</v>
      </c>
      <c r="AF13" s="4">
        <f t="shared" si="10"/>
        <v>0</v>
      </c>
      <c r="AG13" s="4">
        <f t="shared" si="11"/>
        <v>0</v>
      </c>
      <c r="AH13" s="4">
        <f t="shared" si="12"/>
        <v>0</v>
      </c>
      <c r="AI13" s="4">
        <f t="shared" si="13"/>
        <v>0</v>
      </c>
    </row>
    <row r="14" spans="1:35" s="10" customFormat="1" ht="12" customHeight="1">
      <c r="A14" s="65"/>
      <c r="B14" s="1"/>
      <c r="C14" s="65"/>
      <c r="D14" s="66"/>
      <c r="E14" s="57"/>
      <c r="F14" s="72"/>
      <c r="G14" s="58"/>
      <c r="H14" s="73"/>
      <c r="I14" s="74"/>
      <c r="J14" s="73"/>
      <c r="K14" s="11">
        <f t="shared" si="0"/>
        <v>11</v>
      </c>
      <c r="L14" s="12" t="s">
        <v>140</v>
      </c>
      <c r="M14" s="13">
        <v>46600</v>
      </c>
      <c r="N14" s="50" t="s">
        <v>125</v>
      </c>
      <c r="O14" s="14">
        <v>52000</v>
      </c>
      <c r="P14" s="89">
        <v>0</v>
      </c>
      <c r="Q14" s="89"/>
      <c r="R14" s="64">
        <f t="shared" si="1"/>
        <v>5400</v>
      </c>
      <c r="S14" s="16"/>
      <c r="T14" s="151"/>
      <c r="U14" s="119"/>
      <c r="V14" s="5" t="s">
        <v>3</v>
      </c>
      <c r="W14" s="3" t="s">
        <v>171</v>
      </c>
      <c r="X14" s="4">
        <f t="shared" si="2"/>
        <v>0</v>
      </c>
      <c r="Y14" s="4">
        <f t="shared" si="3"/>
        <v>0</v>
      </c>
      <c r="Z14" s="4">
        <f t="shared" si="4"/>
        <v>0</v>
      </c>
      <c r="AA14" s="4">
        <f t="shared" si="5"/>
        <v>0</v>
      </c>
      <c r="AB14" s="4">
        <f t="shared" si="6"/>
        <v>0</v>
      </c>
      <c r="AC14" s="4">
        <f t="shared" si="7"/>
        <v>0</v>
      </c>
      <c r="AD14" s="4">
        <f t="shared" si="8"/>
        <v>0</v>
      </c>
      <c r="AE14" s="4">
        <f t="shared" si="9"/>
        <v>0</v>
      </c>
      <c r="AF14" s="4">
        <f t="shared" si="10"/>
        <v>0</v>
      </c>
      <c r="AG14" s="4">
        <f t="shared" si="11"/>
        <v>0</v>
      </c>
      <c r="AH14" s="4">
        <f t="shared" si="12"/>
        <v>0</v>
      </c>
      <c r="AI14" s="4">
        <f t="shared" si="13"/>
        <v>0</v>
      </c>
    </row>
    <row r="15" spans="1:35" s="10" customFormat="1" ht="12" customHeight="1">
      <c r="A15" s="65"/>
      <c r="B15" s="1"/>
      <c r="C15" s="65"/>
      <c r="D15" s="120"/>
      <c r="E15" s="54" t="s">
        <v>141</v>
      </c>
      <c r="F15" s="70">
        <v>52000</v>
      </c>
      <c r="G15" s="56" t="s">
        <v>125</v>
      </c>
      <c r="H15" s="63">
        <v>65000</v>
      </c>
      <c r="I15" s="64">
        <f>(H15-F15)-P15-P16-P17</f>
        <v>13000</v>
      </c>
      <c r="J15" s="63"/>
      <c r="K15" s="11">
        <f t="shared" si="0"/>
        <v>12</v>
      </c>
      <c r="L15" s="12" t="s">
        <v>142</v>
      </c>
      <c r="M15" s="13">
        <v>52000</v>
      </c>
      <c r="N15" s="50" t="s">
        <v>125</v>
      </c>
      <c r="O15" s="14">
        <v>56000</v>
      </c>
      <c r="P15" s="89">
        <v>0</v>
      </c>
      <c r="Q15" s="89"/>
      <c r="R15" s="64">
        <f t="shared" si="1"/>
        <v>4000</v>
      </c>
      <c r="S15" s="16"/>
      <c r="T15" s="151"/>
      <c r="U15" s="119"/>
      <c r="V15" s="5">
        <v>533</v>
      </c>
      <c r="W15" s="5">
        <v>533</v>
      </c>
      <c r="X15" s="4">
        <f t="shared" si="2"/>
        <v>0</v>
      </c>
      <c r="Y15" s="4">
        <f t="shared" si="3"/>
        <v>0</v>
      </c>
      <c r="Z15" s="4">
        <f t="shared" si="4"/>
        <v>0</v>
      </c>
      <c r="AA15" s="4">
        <f t="shared" si="5"/>
        <v>0</v>
      </c>
      <c r="AB15" s="4">
        <f t="shared" si="6"/>
        <v>0</v>
      </c>
      <c r="AC15" s="4">
        <f t="shared" si="7"/>
        <v>0</v>
      </c>
      <c r="AD15" s="4">
        <f t="shared" si="8"/>
        <v>0</v>
      </c>
      <c r="AE15" s="4">
        <f t="shared" si="9"/>
        <v>0</v>
      </c>
      <c r="AF15" s="4">
        <f t="shared" si="10"/>
        <v>0</v>
      </c>
      <c r="AG15" s="4">
        <f t="shared" si="11"/>
        <v>0</v>
      </c>
      <c r="AH15" s="4">
        <f t="shared" si="12"/>
        <v>0</v>
      </c>
      <c r="AI15" s="4">
        <f t="shared" si="13"/>
        <v>0</v>
      </c>
    </row>
    <row r="16" spans="1:35" s="10" customFormat="1" ht="12" customHeight="1">
      <c r="A16" s="65"/>
      <c r="B16" s="1"/>
      <c r="C16" s="65"/>
      <c r="D16" s="66"/>
      <c r="E16" s="57"/>
      <c r="F16" s="72"/>
      <c r="G16" s="58"/>
      <c r="H16" s="73"/>
      <c r="I16" s="74"/>
      <c r="J16" s="73"/>
      <c r="K16" s="11">
        <f t="shared" si="0"/>
        <v>13</v>
      </c>
      <c r="L16" s="12" t="s">
        <v>143</v>
      </c>
      <c r="M16" s="13">
        <v>56000</v>
      </c>
      <c r="N16" s="50" t="s">
        <v>125</v>
      </c>
      <c r="O16" s="14">
        <v>60000</v>
      </c>
      <c r="P16" s="89">
        <v>0</v>
      </c>
      <c r="Q16" s="89"/>
      <c r="R16" s="64">
        <f t="shared" si="1"/>
        <v>4000</v>
      </c>
      <c r="S16" s="16"/>
      <c r="T16" s="151"/>
      <c r="U16" s="119"/>
      <c r="V16" s="5">
        <v>533</v>
      </c>
      <c r="W16" s="5">
        <v>533</v>
      </c>
      <c r="X16" s="4">
        <f t="shared" si="2"/>
        <v>0</v>
      </c>
      <c r="Y16" s="4">
        <f t="shared" si="3"/>
        <v>0</v>
      </c>
      <c r="Z16" s="4">
        <f t="shared" si="4"/>
        <v>0</v>
      </c>
      <c r="AA16" s="4">
        <f t="shared" si="5"/>
        <v>0</v>
      </c>
      <c r="AB16" s="4">
        <f t="shared" si="6"/>
        <v>0</v>
      </c>
      <c r="AC16" s="4">
        <f t="shared" si="7"/>
        <v>0</v>
      </c>
      <c r="AD16" s="4">
        <f t="shared" si="8"/>
        <v>0</v>
      </c>
      <c r="AE16" s="4">
        <f t="shared" si="9"/>
        <v>0</v>
      </c>
      <c r="AF16" s="4">
        <f t="shared" si="10"/>
        <v>0</v>
      </c>
      <c r="AG16" s="4">
        <f t="shared" si="11"/>
        <v>0</v>
      </c>
      <c r="AH16" s="4">
        <f t="shared" si="12"/>
        <v>0</v>
      </c>
      <c r="AI16" s="4">
        <f t="shared" si="13"/>
        <v>0</v>
      </c>
    </row>
    <row r="17" spans="1:36" s="10" customFormat="1" ht="12" customHeight="1">
      <c r="A17" s="65"/>
      <c r="B17" s="1"/>
      <c r="C17" s="65"/>
      <c r="D17" s="66"/>
      <c r="E17" s="55"/>
      <c r="F17" s="67"/>
      <c r="G17" s="52"/>
      <c r="H17" s="68"/>
      <c r="I17" s="69"/>
      <c r="J17" s="68"/>
      <c r="K17" s="11">
        <f t="shared" si="0"/>
        <v>14</v>
      </c>
      <c r="L17" s="12" t="s">
        <v>144</v>
      </c>
      <c r="M17" s="13">
        <v>60000</v>
      </c>
      <c r="N17" s="50" t="s">
        <v>125</v>
      </c>
      <c r="O17" s="14">
        <v>65000</v>
      </c>
      <c r="P17" s="89">
        <v>0</v>
      </c>
      <c r="Q17" s="89"/>
      <c r="R17" s="64">
        <f t="shared" si="1"/>
        <v>5000</v>
      </c>
      <c r="S17" s="16"/>
      <c r="T17" s="151"/>
      <c r="U17" s="119"/>
      <c r="V17" s="5">
        <v>533</v>
      </c>
      <c r="W17" s="5">
        <v>533</v>
      </c>
      <c r="X17" s="4">
        <f t="shared" si="2"/>
        <v>0</v>
      </c>
      <c r="Y17" s="4">
        <f t="shared" si="3"/>
        <v>0</v>
      </c>
      <c r="Z17" s="4">
        <f t="shared" si="4"/>
        <v>0</v>
      </c>
      <c r="AA17" s="4">
        <f t="shared" si="5"/>
        <v>0</v>
      </c>
      <c r="AB17" s="4">
        <f t="shared" si="6"/>
        <v>0</v>
      </c>
      <c r="AC17" s="4">
        <f t="shared" si="7"/>
        <v>0</v>
      </c>
      <c r="AD17" s="4">
        <f t="shared" si="8"/>
        <v>0</v>
      </c>
      <c r="AE17" s="4">
        <f t="shared" si="9"/>
        <v>0</v>
      </c>
      <c r="AF17" s="4">
        <f t="shared" si="10"/>
        <v>0</v>
      </c>
      <c r="AG17" s="4">
        <f t="shared" si="11"/>
        <v>0</v>
      </c>
      <c r="AH17" s="4">
        <f t="shared" si="12"/>
        <v>0</v>
      </c>
      <c r="AI17" s="4">
        <f t="shared" si="13"/>
        <v>0</v>
      </c>
    </row>
    <row r="18" spans="1:36" s="10" customFormat="1" ht="12" customHeight="1">
      <c r="A18" s="65"/>
      <c r="B18" s="1"/>
      <c r="C18" s="65"/>
      <c r="D18" s="66"/>
      <c r="E18" s="54" t="s">
        <v>145</v>
      </c>
      <c r="F18" s="70">
        <v>65000</v>
      </c>
      <c r="G18" s="56" t="s">
        <v>125</v>
      </c>
      <c r="H18" s="63">
        <v>81500</v>
      </c>
      <c r="I18" s="64">
        <f>(H18-F18)-P18-P19-P20</f>
        <v>16557.32</v>
      </c>
      <c r="J18" s="63"/>
      <c r="K18" s="11">
        <f t="shared" si="0"/>
        <v>15</v>
      </c>
      <c r="L18" s="12" t="s">
        <v>146</v>
      </c>
      <c r="M18" s="13">
        <v>65000</v>
      </c>
      <c r="N18" s="50" t="s">
        <v>125</v>
      </c>
      <c r="O18" s="14">
        <v>70000</v>
      </c>
      <c r="P18" s="89">
        <v>0</v>
      </c>
      <c r="Q18" s="89"/>
      <c r="R18" s="64">
        <f t="shared" si="1"/>
        <v>5000</v>
      </c>
      <c r="S18" s="16"/>
      <c r="T18" s="151"/>
      <c r="U18" s="119"/>
      <c r="V18" s="5" t="s">
        <v>2</v>
      </c>
      <c r="W18" s="3" t="s">
        <v>169</v>
      </c>
      <c r="X18" s="4">
        <f t="shared" si="2"/>
        <v>0</v>
      </c>
      <c r="Y18" s="4">
        <f t="shared" si="3"/>
        <v>0</v>
      </c>
      <c r="Z18" s="4">
        <f t="shared" si="4"/>
        <v>0</v>
      </c>
      <c r="AA18" s="4">
        <f t="shared" si="5"/>
        <v>0</v>
      </c>
      <c r="AB18" s="4">
        <f t="shared" si="6"/>
        <v>0</v>
      </c>
      <c r="AC18" s="4">
        <f t="shared" si="7"/>
        <v>0</v>
      </c>
      <c r="AD18" s="4">
        <f t="shared" si="8"/>
        <v>0</v>
      </c>
      <c r="AE18" s="4">
        <f t="shared" si="9"/>
        <v>0</v>
      </c>
      <c r="AF18" s="4">
        <f t="shared" si="10"/>
        <v>0</v>
      </c>
      <c r="AG18" s="4">
        <f t="shared" si="11"/>
        <v>0</v>
      </c>
      <c r="AH18" s="4">
        <f>IF($W18="ATH",$T18,0)</f>
        <v>0</v>
      </c>
      <c r="AI18" s="4">
        <f t="shared" si="13"/>
        <v>0</v>
      </c>
    </row>
    <row r="19" spans="1:36" s="10" customFormat="1" ht="12" customHeight="1">
      <c r="A19" s="65"/>
      <c r="B19" s="1"/>
      <c r="C19" s="65"/>
      <c r="D19" s="66"/>
      <c r="E19" s="57"/>
      <c r="F19" s="72"/>
      <c r="G19" s="58"/>
      <c r="H19" s="73"/>
      <c r="I19" s="74"/>
      <c r="J19" s="73"/>
      <c r="K19" s="11">
        <f t="shared" si="0"/>
        <v>16</v>
      </c>
      <c r="L19" s="12" t="s">
        <v>147</v>
      </c>
      <c r="M19" s="13">
        <v>70000</v>
      </c>
      <c r="N19" s="50" t="s">
        <v>125</v>
      </c>
      <c r="O19" s="14">
        <v>76000</v>
      </c>
      <c r="P19" s="89">
        <v>-57.32</v>
      </c>
      <c r="Q19" s="89"/>
      <c r="R19" s="64">
        <f t="shared" si="1"/>
        <v>6057.32</v>
      </c>
      <c r="S19" s="16"/>
      <c r="T19" s="151"/>
      <c r="U19" s="119"/>
      <c r="V19" s="5" t="s">
        <v>2</v>
      </c>
      <c r="W19" s="3" t="s">
        <v>169</v>
      </c>
      <c r="X19" s="4">
        <f t="shared" si="2"/>
        <v>0</v>
      </c>
      <c r="Y19" s="4">
        <f t="shared" si="3"/>
        <v>0</v>
      </c>
      <c r="Z19" s="4">
        <f t="shared" si="4"/>
        <v>0</v>
      </c>
      <c r="AA19" s="4">
        <f t="shared" si="5"/>
        <v>0</v>
      </c>
      <c r="AB19" s="4">
        <f t="shared" si="6"/>
        <v>0</v>
      </c>
      <c r="AC19" s="4">
        <f t="shared" si="7"/>
        <v>0</v>
      </c>
      <c r="AD19" s="4">
        <f t="shared" si="8"/>
        <v>0</v>
      </c>
      <c r="AE19" s="4">
        <f t="shared" si="9"/>
        <v>0</v>
      </c>
      <c r="AF19" s="4">
        <f t="shared" si="10"/>
        <v>0</v>
      </c>
      <c r="AG19" s="4">
        <f t="shared" si="11"/>
        <v>0</v>
      </c>
      <c r="AH19" s="4">
        <f t="shared" si="12"/>
        <v>0</v>
      </c>
      <c r="AI19" s="4">
        <f t="shared" si="13"/>
        <v>0</v>
      </c>
    </row>
    <row r="20" spans="1:36" s="10" customFormat="1" ht="12" customHeight="1">
      <c r="A20" s="65"/>
      <c r="B20" s="1"/>
      <c r="C20" s="65"/>
      <c r="D20" s="66"/>
      <c r="E20" s="55"/>
      <c r="F20" s="67"/>
      <c r="G20" s="52"/>
      <c r="H20" s="68"/>
      <c r="I20" s="69"/>
      <c r="J20" s="68"/>
      <c r="K20" s="11">
        <f t="shared" si="0"/>
        <v>17</v>
      </c>
      <c r="L20" s="12" t="s">
        <v>148</v>
      </c>
      <c r="M20" s="13">
        <v>76000</v>
      </c>
      <c r="N20" s="50" t="s">
        <v>125</v>
      </c>
      <c r="O20" s="14">
        <v>81500</v>
      </c>
      <c r="P20" s="89">
        <v>0</v>
      </c>
      <c r="Q20" s="89"/>
      <c r="R20" s="64">
        <f t="shared" si="1"/>
        <v>5500</v>
      </c>
      <c r="S20" s="16"/>
      <c r="T20" s="151"/>
      <c r="U20" s="119"/>
      <c r="V20" s="5" t="s">
        <v>2</v>
      </c>
      <c r="W20" s="3" t="s">
        <v>170</v>
      </c>
      <c r="X20" s="4">
        <f t="shared" si="2"/>
        <v>0</v>
      </c>
      <c r="Y20" s="4">
        <f t="shared" si="3"/>
        <v>0</v>
      </c>
      <c r="Z20" s="4">
        <f t="shared" si="4"/>
        <v>0</v>
      </c>
      <c r="AA20" s="4">
        <f t="shared" si="5"/>
        <v>0</v>
      </c>
      <c r="AB20" s="4">
        <f t="shared" si="6"/>
        <v>0</v>
      </c>
      <c r="AC20" s="4">
        <f t="shared" si="7"/>
        <v>0</v>
      </c>
      <c r="AD20" s="4">
        <f t="shared" si="8"/>
        <v>0</v>
      </c>
      <c r="AE20" s="4">
        <f t="shared" si="9"/>
        <v>0</v>
      </c>
      <c r="AF20" s="4">
        <f t="shared" si="10"/>
        <v>0</v>
      </c>
      <c r="AG20" s="4">
        <f t="shared" si="11"/>
        <v>0</v>
      </c>
      <c r="AH20" s="4">
        <f t="shared" si="12"/>
        <v>0</v>
      </c>
      <c r="AI20" s="4">
        <f t="shared" si="13"/>
        <v>0</v>
      </c>
    </row>
    <row r="21" spans="1:36" s="10" customFormat="1" ht="12" customHeight="1">
      <c r="A21" s="65"/>
      <c r="B21" s="1"/>
      <c r="C21" s="65"/>
      <c r="D21" s="66"/>
      <c r="E21" s="54" t="s">
        <v>149</v>
      </c>
      <c r="F21" s="70">
        <v>81500</v>
      </c>
      <c r="G21" s="56" t="s">
        <v>125</v>
      </c>
      <c r="H21" s="63">
        <v>100000</v>
      </c>
      <c r="I21" s="64">
        <f>(H21-F21)-P21-P22-P23</f>
        <v>18200</v>
      </c>
      <c r="J21" s="63"/>
      <c r="K21" s="11">
        <f t="shared" si="0"/>
        <v>18</v>
      </c>
      <c r="L21" s="12" t="s">
        <v>150</v>
      </c>
      <c r="M21" s="13">
        <v>81500</v>
      </c>
      <c r="N21" s="50" t="s">
        <v>125</v>
      </c>
      <c r="O21" s="14">
        <v>87000</v>
      </c>
      <c r="P21" s="89">
        <v>0</v>
      </c>
      <c r="Q21" s="89"/>
      <c r="R21" s="64">
        <f t="shared" si="1"/>
        <v>5500</v>
      </c>
      <c r="S21" s="16"/>
      <c r="T21" s="151"/>
      <c r="U21" s="119"/>
      <c r="V21" s="5" t="s">
        <v>2</v>
      </c>
      <c r="W21" s="3" t="s">
        <v>170</v>
      </c>
      <c r="X21" s="4">
        <f t="shared" si="2"/>
        <v>0</v>
      </c>
      <c r="Y21" s="4">
        <f t="shared" si="3"/>
        <v>0</v>
      </c>
      <c r="Z21" s="4">
        <f t="shared" si="4"/>
        <v>0</v>
      </c>
      <c r="AA21" s="4">
        <f t="shared" si="5"/>
        <v>0</v>
      </c>
      <c r="AB21" s="4">
        <f t="shared" si="6"/>
        <v>0</v>
      </c>
      <c r="AC21" s="4">
        <f t="shared" si="7"/>
        <v>0</v>
      </c>
      <c r="AD21" s="4">
        <f t="shared" si="8"/>
        <v>0</v>
      </c>
      <c r="AE21" s="4">
        <f t="shared" si="9"/>
        <v>0</v>
      </c>
      <c r="AF21" s="4">
        <f t="shared" si="10"/>
        <v>0</v>
      </c>
      <c r="AG21" s="4">
        <f t="shared" si="11"/>
        <v>0</v>
      </c>
      <c r="AH21" s="4">
        <f t="shared" si="12"/>
        <v>0</v>
      </c>
      <c r="AI21" s="4">
        <f t="shared" si="13"/>
        <v>0</v>
      </c>
    </row>
    <row r="22" spans="1:36" s="10" customFormat="1" ht="12" customHeight="1">
      <c r="A22" s="65"/>
      <c r="B22" s="1"/>
      <c r="C22" s="65"/>
      <c r="D22" s="66"/>
      <c r="E22" s="57"/>
      <c r="F22" s="72"/>
      <c r="G22" s="58"/>
      <c r="H22" s="73"/>
      <c r="I22" s="74"/>
      <c r="J22" s="73"/>
      <c r="K22" s="11">
        <f t="shared" si="0"/>
        <v>19</v>
      </c>
      <c r="L22" s="12" t="s">
        <v>151</v>
      </c>
      <c r="M22" s="13">
        <v>87000</v>
      </c>
      <c r="N22" s="50" t="s">
        <v>125</v>
      </c>
      <c r="O22" s="14">
        <v>93000</v>
      </c>
      <c r="P22" s="89">
        <v>0</v>
      </c>
      <c r="Q22" s="89"/>
      <c r="R22" s="64">
        <f t="shared" si="1"/>
        <v>6000</v>
      </c>
      <c r="S22" s="16"/>
      <c r="T22" s="151"/>
      <c r="U22" s="119"/>
      <c r="V22" s="5" t="s">
        <v>2</v>
      </c>
      <c r="W22" s="3" t="s">
        <v>15</v>
      </c>
      <c r="X22" s="4">
        <f t="shared" si="2"/>
        <v>0</v>
      </c>
      <c r="Y22" s="4">
        <f t="shared" si="3"/>
        <v>0</v>
      </c>
      <c r="Z22" s="4">
        <f t="shared" si="4"/>
        <v>0</v>
      </c>
      <c r="AA22" s="4">
        <f t="shared" si="5"/>
        <v>0</v>
      </c>
      <c r="AB22" s="4">
        <f t="shared" si="6"/>
        <v>0</v>
      </c>
      <c r="AC22" s="4">
        <f t="shared" si="7"/>
        <v>0</v>
      </c>
      <c r="AD22" s="4">
        <f t="shared" si="8"/>
        <v>0</v>
      </c>
      <c r="AE22" s="4">
        <f t="shared" si="9"/>
        <v>0</v>
      </c>
      <c r="AF22" s="4">
        <f t="shared" si="10"/>
        <v>0</v>
      </c>
      <c r="AG22" s="4">
        <f t="shared" si="11"/>
        <v>0</v>
      </c>
      <c r="AH22" s="4">
        <f t="shared" si="12"/>
        <v>0</v>
      </c>
      <c r="AI22" s="4">
        <f t="shared" si="13"/>
        <v>0</v>
      </c>
    </row>
    <row r="23" spans="1:36" s="10" customFormat="1" ht="12" customHeight="1">
      <c r="A23" s="65"/>
      <c r="B23" s="66"/>
      <c r="C23" s="65"/>
      <c r="D23" s="66"/>
      <c r="E23" s="55"/>
      <c r="F23" s="67"/>
      <c r="G23" s="52"/>
      <c r="H23" s="68"/>
      <c r="I23" s="69"/>
      <c r="J23" s="68"/>
      <c r="K23" s="11">
        <f t="shared" si="0"/>
        <v>20</v>
      </c>
      <c r="L23" s="12" t="s">
        <v>152</v>
      </c>
      <c r="M23" s="13">
        <v>93000</v>
      </c>
      <c r="N23" s="50" t="s">
        <v>125</v>
      </c>
      <c r="O23" s="14">
        <v>100000</v>
      </c>
      <c r="P23" s="89">
        <v>300</v>
      </c>
      <c r="Q23" s="89"/>
      <c r="R23" s="64">
        <f t="shared" si="1"/>
        <v>6700</v>
      </c>
      <c r="S23" s="16"/>
      <c r="T23" s="151"/>
      <c r="U23" s="119"/>
      <c r="V23" s="5" t="s">
        <v>2</v>
      </c>
      <c r="W23" s="3" t="s">
        <v>15</v>
      </c>
      <c r="X23" s="4">
        <f t="shared" si="2"/>
        <v>0</v>
      </c>
      <c r="Y23" s="4">
        <f t="shared" si="3"/>
        <v>0</v>
      </c>
      <c r="Z23" s="4">
        <f t="shared" si="4"/>
        <v>0</v>
      </c>
      <c r="AA23" s="4">
        <f t="shared" si="5"/>
        <v>0</v>
      </c>
      <c r="AB23" s="4">
        <f t="shared" si="6"/>
        <v>0</v>
      </c>
      <c r="AC23" s="4">
        <f t="shared" si="7"/>
        <v>0</v>
      </c>
      <c r="AD23" s="4">
        <f t="shared" si="8"/>
        <v>0</v>
      </c>
      <c r="AE23" s="4">
        <f t="shared" si="9"/>
        <v>0</v>
      </c>
      <c r="AF23" s="4">
        <f t="shared" si="10"/>
        <v>0</v>
      </c>
      <c r="AG23" s="4">
        <f t="shared" si="11"/>
        <v>0</v>
      </c>
      <c r="AH23" s="4">
        <f t="shared" si="12"/>
        <v>0</v>
      </c>
      <c r="AI23" s="4">
        <f t="shared" si="13"/>
        <v>0</v>
      </c>
    </row>
    <row r="24" spans="1:36" s="10" customFormat="1" ht="12" customHeight="1">
      <c r="A24" s="62"/>
      <c r="B24" s="9" t="s">
        <v>153</v>
      </c>
      <c r="C24" s="65"/>
      <c r="D24" s="120"/>
      <c r="E24" s="54" t="s">
        <v>154</v>
      </c>
      <c r="F24" s="70">
        <v>100000</v>
      </c>
      <c r="G24" s="56" t="s">
        <v>125</v>
      </c>
      <c r="H24" s="63">
        <v>110000</v>
      </c>
      <c r="I24" s="64">
        <f>(H24-F24)-P24-P25</f>
        <v>10173.220000000001</v>
      </c>
      <c r="J24" s="63"/>
      <c r="K24" s="11">
        <f t="shared" si="0"/>
        <v>21</v>
      </c>
      <c r="L24" s="12" t="s">
        <v>155</v>
      </c>
      <c r="M24" s="13">
        <v>100000</v>
      </c>
      <c r="N24" s="50" t="s">
        <v>125</v>
      </c>
      <c r="O24" s="14">
        <v>105000</v>
      </c>
      <c r="P24" s="89">
        <v>-173.22000000000116</v>
      </c>
      <c r="Q24" s="89"/>
      <c r="R24" s="64">
        <f t="shared" si="1"/>
        <v>5173.2200000000012</v>
      </c>
      <c r="S24" s="16"/>
      <c r="T24" s="151"/>
      <c r="U24" s="119"/>
      <c r="V24" s="5" t="s">
        <v>2</v>
      </c>
      <c r="W24" s="5" t="s">
        <v>2</v>
      </c>
      <c r="X24" s="4">
        <f t="shared" si="2"/>
        <v>0</v>
      </c>
      <c r="Y24" s="4">
        <f t="shared" si="3"/>
        <v>0</v>
      </c>
      <c r="Z24" s="4">
        <f t="shared" si="4"/>
        <v>0</v>
      </c>
      <c r="AA24" s="4">
        <f t="shared" si="5"/>
        <v>0</v>
      </c>
      <c r="AB24" s="4">
        <f t="shared" si="6"/>
        <v>0</v>
      </c>
      <c r="AC24" s="4">
        <f t="shared" si="7"/>
        <v>0</v>
      </c>
      <c r="AD24" s="4">
        <f t="shared" si="8"/>
        <v>0</v>
      </c>
      <c r="AE24" s="4">
        <f t="shared" si="9"/>
        <v>0</v>
      </c>
      <c r="AF24" s="4">
        <f t="shared" si="10"/>
        <v>0</v>
      </c>
      <c r="AG24" s="4">
        <f t="shared" si="11"/>
        <v>0</v>
      </c>
      <c r="AH24" s="4">
        <f t="shared" si="12"/>
        <v>0</v>
      </c>
      <c r="AI24" s="4">
        <f t="shared" si="13"/>
        <v>0</v>
      </c>
    </row>
    <row r="25" spans="1:36" s="10" customFormat="1" ht="12" customHeight="1">
      <c r="A25" s="65"/>
      <c r="B25" s="66"/>
      <c r="C25" s="65"/>
      <c r="D25" s="66"/>
      <c r="E25" s="55"/>
      <c r="F25" s="67"/>
      <c r="G25" s="52"/>
      <c r="H25" s="68"/>
      <c r="I25" s="69"/>
      <c r="J25" s="68"/>
      <c r="K25" s="11">
        <f t="shared" si="0"/>
        <v>22</v>
      </c>
      <c r="L25" s="12" t="s">
        <v>156</v>
      </c>
      <c r="M25" s="13">
        <v>105000</v>
      </c>
      <c r="N25" s="50" t="s">
        <v>125</v>
      </c>
      <c r="O25" s="14">
        <v>110000</v>
      </c>
      <c r="P25" s="89">
        <v>0</v>
      </c>
      <c r="Q25" s="89"/>
      <c r="R25" s="64">
        <f t="shared" si="1"/>
        <v>5000</v>
      </c>
      <c r="S25" s="16"/>
      <c r="T25" s="151"/>
      <c r="U25" s="119"/>
      <c r="V25" s="5" t="s">
        <v>2</v>
      </c>
      <c r="W25" s="5" t="s">
        <v>2</v>
      </c>
      <c r="X25" s="4">
        <f t="shared" si="2"/>
        <v>0</v>
      </c>
      <c r="Y25" s="4">
        <f t="shared" si="3"/>
        <v>0</v>
      </c>
      <c r="Z25" s="4">
        <f t="shared" si="4"/>
        <v>0</v>
      </c>
      <c r="AA25" s="4">
        <f t="shared" si="5"/>
        <v>0</v>
      </c>
      <c r="AB25" s="4">
        <f t="shared" si="6"/>
        <v>0</v>
      </c>
      <c r="AC25" s="4">
        <f t="shared" si="7"/>
        <v>0</v>
      </c>
      <c r="AD25" s="4">
        <f t="shared" si="8"/>
        <v>0</v>
      </c>
      <c r="AE25" s="4">
        <f t="shared" si="9"/>
        <v>0</v>
      </c>
      <c r="AF25" s="4">
        <f t="shared" si="10"/>
        <v>0</v>
      </c>
      <c r="AG25" s="4">
        <f t="shared" si="11"/>
        <v>0</v>
      </c>
      <c r="AH25" s="4">
        <f t="shared" si="12"/>
        <v>0</v>
      </c>
      <c r="AI25" s="4">
        <f t="shared" si="13"/>
        <v>0</v>
      </c>
    </row>
    <row r="26" spans="1:36" s="10" customFormat="1" ht="12" customHeight="1">
      <c r="A26" s="65"/>
      <c r="B26" s="66"/>
      <c r="C26" s="65"/>
      <c r="D26" s="66"/>
      <c r="E26" s="54" t="s">
        <v>157</v>
      </c>
      <c r="F26" s="70">
        <v>110000</v>
      </c>
      <c r="G26" s="56" t="s">
        <v>125</v>
      </c>
      <c r="H26" s="63">
        <v>125000</v>
      </c>
      <c r="I26" s="64">
        <f>(H26-F26)-P26-P27-P28</f>
        <v>15000</v>
      </c>
      <c r="J26" s="63"/>
      <c r="K26" s="11">
        <f t="shared" si="0"/>
        <v>23</v>
      </c>
      <c r="L26" s="12" t="s">
        <v>158</v>
      </c>
      <c r="M26" s="13">
        <v>110000</v>
      </c>
      <c r="N26" s="50" t="s">
        <v>125</v>
      </c>
      <c r="O26" s="14">
        <v>115000</v>
      </c>
      <c r="P26" s="89">
        <v>0</v>
      </c>
      <c r="Q26" s="89"/>
      <c r="R26" s="64">
        <f t="shared" si="1"/>
        <v>5000</v>
      </c>
      <c r="S26" s="16"/>
      <c r="T26" s="151"/>
      <c r="U26" s="119"/>
      <c r="V26" s="5" t="s">
        <v>2</v>
      </c>
      <c r="W26" s="5" t="s">
        <v>5</v>
      </c>
      <c r="X26" s="4">
        <f t="shared" si="2"/>
        <v>0</v>
      </c>
      <c r="Y26" s="4">
        <f t="shared" si="3"/>
        <v>0</v>
      </c>
      <c r="Z26" s="4">
        <f t="shared" si="4"/>
        <v>0</v>
      </c>
      <c r="AA26" s="4">
        <f t="shared" si="5"/>
        <v>0</v>
      </c>
      <c r="AB26" s="4">
        <f t="shared" si="6"/>
        <v>0</v>
      </c>
      <c r="AC26" s="4">
        <f t="shared" si="7"/>
        <v>0</v>
      </c>
      <c r="AD26" s="4">
        <f t="shared" si="8"/>
        <v>0</v>
      </c>
      <c r="AE26" s="4">
        <f t="shared" si="9"/>
        <v>0</v>
      </c>
      <c r="AF26" s="4">
        <f t="shared" si="10"/>
        <v>0</v>
      </c>
      <c r="AG26" s="4">
        <f t="shared" si="11"/>
        <v>0</v>
      </c>
      <c r="AH26" s="4">
        <f t="shared" si="12"/>
        <v>0</v>
      </c>
      <c r="AI26" s="4">
        <f t="shared" si="13"/>
        <v>0</v>
      </c>
    </row>
    <row r="27" spans="1:36" s="10" customFormat="1" ht="12" customHeight="1">
      <c r="A27" s="65"/>
      <c r="B27" s="66"/>
      <c r="C27" s="65"/>
      <c r="D27" s="66"/>
      <c r="E27" s="57"/>
      <c r="F27" s="72"/>
      <c r="G27" s="58"/>
      <c r="H27" s="73"/>
      <c r="I27" s="74"/>
      <c r="J27" s="73"/>
      <c r="K27" s="11">
        <f t="shared" si="0"/>
        <v>24</v>
      </c>
      <c r="L27" s="12" t="s">
        <v>159</v>
      </c>
      <c r="M27" s="13">
        <v>115000</v>
      </c>
      <c r="N27" s="50" t="s">
        <v>125</v>
      </c>
      <c r="O27" s="14">
        <v>120000</v>
      </c>
      <c r="P27" s="89">
        <v>0</v>
      </c>
      <c r="Q27" s="89"/>
      <c r="R27" s="64">
        <f t="shared" si="1"/>
        <v>5000</v>
      </c>
      <c r="S27" s="16"/>
      <c r="T27" s="151"/>
      <c r="U27" s="119"/>
      <c r="V27" s="5" t="s">
        <v>2</v>
      </c>
      <c r="W27" s="5" t="s">
        <v>168</v>
      </c>
      <c r="X27" s="4">
        <f t="shared" si="2"/>
        <v>0</v>
      </c>
      <c r="Y27" s="4">
        <f t="shared" si="3"/>
        <v>0</v>
      </c>
      <c r="Z27" s="4">
        <f t="shared" si="4"/>
        <v>0</v>
      </c>
      <c r="AA27" s="4">
        <f t="shared" si="5"/>
        <v>0</v>
      </c>
      <c r="AB27" s="4">
        <f t="shared" si="6"/>
        <v>0</v>
      </c>
      <c r="AC27" s="4">
        <f t="shared" si="7"/>
        <v>0</v>
      </c>
      <c r="AD27" s="4">
        <f t="shared" si="8"/>
        <v>0</v>
      </c>
      <c r="AE27" s="4">
        <f t="shared" si="9"/>
        <v>0</v>
      </c>
      <c r="AF27" s="4">
        <f t="shared" si="10"/>
        <v>0</v>
      </c>
      <c r="AG27" s="4">
        <f t="shared" si="11"/>
        <v>0</v>
      </c>
      <c r="AH27" s="4">
        <f t="shared" si="12"/>
        <v>0</v>
      </c>
      <c r="AI27" s="4">
        <f t="shared" si="13"/>
        <v>0</v>
      </c>
    </row>
    <row r="28" spans="1:36" s="10" customFormat="1" ht="12" customHeight="1">
      <c r="A28" s="65"/>
      <c r="B28" s="1"/>
      <c r="C28" s="65"/>
      <c r="D28" s="121"/>
      <c r="E28" s="55"/>
      <c r="F28" s="67"/>
      <c r="G28" s="52"/>
      <c r="H28" s="68"/>
      <c r="I28" s="69"/>
      <c r="J28" s="68"/>
      <c r="K28" s="11">
        <f t="shared" si="0"/>
        <v>25</v>
      </c>
      <c r="L28" s="12" t="s">
        <v>160</v>
      </c>
      <c r="M28" s="13">
        <v>120000</v>
      </c>
      <c r="N28" s="50" t="s">
        <v>125</v>
      </c>
      <c r="O28" s="14">
        <v>125000</v>
      </c>
      <c r="P28" s="89">
        <v>0</v>
      </c>
      <c r="Q28" s="89"/>
      <c r="R28" s="64">
        <f t="shared" si="1"/>
        <v>5000</v>
      </c>
      <c r="S28" s="16"/>
      <c r="T28" s="151"/>
      <c r="U28" s="119"/>
      <c r="V28" s="5" t="s">
        <v>2</v>
      </c>
      <c r="W28" s="5" t="s">
        <v>2</v>
      </c>
      <c r="X28" s="4">
        <f t="shared" si="2"/>
        <v>0</v>
      </c>
      <c r="Y28" s="4">
        <f t="shared" si="3"/>
        <v>0</v>
      </c>
      <c r="Z28" s="4">
        <f t="shared" si="4"/>
        <v>0</v>
      </c>
      <c r="AA28" s="4">
        <f t="shared" si="5"/>
        <v>0</v>
      </c>
      <c r="AB28" s="4">
        <f t="shared" si="6"/>
        <v>0</v>
      </c>
      <c r="AC28" s="4">
        <f t="shared" si="7"/>
        <v>0</v>
      </c>
      <c r="AD28" s="4">
        <f t="shared" si="8"/>
        <v>0</v>
      </c>
      <c r="AE28" s="4">
        <f t="shared" si="9"/>
        <v>0</v>
      </c>
      <c r="AF28" s="4">
        <f t="shared" si="10"/>
        <v>0</v>
      </c>
      <c r="AG28" s="4">
        <f t="shared" si="11"/>
        <v>0</v>
      </c>
      <c r="AH28" s="4">
        <f t="shared" si="12"/>
        <v>0</v>
      </c>
      <c r="AI28" s="4">
        <f t="shared" si="13"/>
        <v>0</v>
      </c>
    </row>
    <row r="29" spans="1:36" s="10" customFormat="1" ht="12" customHeight="1">
      <c r="A29" s="65"/>
      <c r="B29" s="1"/>
      <c r="C29" s="75"/>
      <c r="D29" s="32"/>
      <c r="E29" s="6" t="s">
        <v>161</v>
      </c>
      <c r="F29" s="70">
        <v>125000</v>
      </c>
      <c r="G29" s="56" t="s">
        <v>125</v>
      </c>
      <c r="H29" s="63">
        <v>139522</v>
      </c>
      <c r="I29" s="64">
        <f>(H29-F29)-P29-P30-P31</f>
        <v>14522</v>
      </c>
      <c r="J29" s="63"/>
      <c r="K29" s="11">
        <f t="shared" si="0"/>
        <v>26</v>
      </c>
      <c r="L29" s="12" t="s">
        <v>162</v>
      </c>
      <c r="M29" s="13">
        <v>125000</v>
      </c>
      <c r="N29" s="50" t="s">
        <v>125</v>
      </c>
      <c r="O29" s="14">
        <v>131500</v>
      </c>
      <c r="P29" s="89">
        <v>0</v>
      </c>
      <c r="Q29" s="89"/>
      <c r="R29" s="64">
        <f t="shared" si="1"/>
        <v>6500</v>
      </c>
      <c r="S29" s="16"/>
      <c r="T29" s="151"/>
      <c r="U29" s="119"/>
      <c r="V29" s="5" t="s">
        <v>2</v>
      </c>
      <c r="W29" s="5" t="s">
        <v>2</v>
      </c>
      <c r="X29" s="4">
        <f t="shared" si="2"/>
        <v>0</v>
      </c>
      <c r="Y29" s="4">
        <f t="shared" si="3"/>
        <v>0</v>
      </c>
      <c r="Z29" s="4">
        <f t="shared" si="4"/>
        <v>0</v>
      </c>
      <c r="AA29" s="4">
        <f t="shared" si="5"/>
        <v>0</v>
      </c>
      <c r="AB29" s="4">
        <f t="shared" si="6"/>
        <v>0</v>
      </c>
      <c r="AC29" s="4">
        <f t="shared" si="7"/>
        <v>0</v>
      </c>
      <c r="AD29" s="4">
        <f t="shared" si="8"/>
        <v>0</v>
      </c>
      <c r="AE29" s="4">
        <f t="shared" si="9"/>
        <v>0</v>
      </c>
      <c r="AF29" s="4">
        <f t="shared" si="10"/>
        <v>0</v>
      </c>
      <c r="AG29" s="4">
        <f t="shared" si="11"/>
        <v>0</v>
      </c>
      <c r="AH29" s="4">
        <f t="shared" si="12"/>
        <v>0</v>
      </c>
      <c r="AI29" s="4">
        <f t="shared" si="13"/>
        <v>0</v>
      </c>
    </row>
    <row r="30" spans="1:36" s="10" customFormat="1" ht="12" customHeight="1">
      <c r="A30" s="65"/>
      <c r="B30" s="1"/>
      <c r="C30" s="62"/>
      <c r="D30" s="9" t="s">
        <v>163</v>
      </c>
      <c r="E30" s="76"/>
      <c r="F30" s="72"/>
      <c r="G30" s="58"/>
      <c r="H30" s="73"/>
      <c r="I30" s="122"/>
      <c r="J30" s="73"/>
      <c r="K30" s="11">
        <f t="shared" si="0"/>
        <v>27</v>
      </c>
      <c r="L30" s="12" t="s">
        <v>164</v>
      </c>
      <c r="M30" s="13">
        <v>131500</v>
      </c>
      <c r="N30" s="50" t="s">
        <v>125</v>
      </c>
      <c r="O30" s="14">
        <v>136000</v>
      </c>
      <c r="P30" s="89">
        <v>0</v>
      </c>
      <c r="Q30" s="89"/>
      <c r="R30" s="64">
        <f t="shared" si="1"/>
        <v>4500</v>
      </c>
      <c r="S30" s="16"/>
      <c r="T30" s="151"/>
      <c r="U30" s="119"/>
      <c r="V30" s="5" t="s">
        <v>2</v>
      </c>
      <c r="W30" s="5" t="s">
        <v>168</v>
      </c>
      <c r="X30" s="4">
        <f t="shared" si="2"/>
        <v>0</v>
      </c>
      <c r="Y30" s="4">
        <f t="shared" si="3"/>
        <v>0</v>
      </c>
      <c r="Z30" s="4">
        <f t="shared" si="4"/>
        <v>0</v>
      </c>
      <c r="AA30" s="4">
        <f t="shared" si="5"/>
        <v>0</v>
      </c>
      <c r="AB30" s="4">
        <f t="shared" si="6"/>
        <v>0</v>
      </c>
      <c r="AC30" s="4">
        <f t="shared" si="7"/>
        <v>0</v>
      </c>
      <c r="AD30" s="4">
        <f t="shared" si="8"/>
        <v>0</v>
      </c>
      <c r="AE30" s="4">
        <f t="shared" si="9"/>
        <v>0</v>
      </c>
      <c r="AF30" s="4">
        <f t="shared" si="10"/>
        <v>0</v>
      </c>
      <c r="AG30" s="4">
        <f t="shared" si="11"/>
        <v>0</v>
      </c>
      <c r="AH30" s="4">
        <f t="shared" si="12"/>
        <v>0</v>
      </c>
      <c r="AI30" s="4">
        <f t="shared" si="13"/>
        <v>0</v>
      </c>
    </row>
    <row r="31" spans="1:36" s="10" customFormat="1" ht="12" customHeight="1">
      <c r="A31" s="75"/>
      <c r="B31" s="77"/>
      <c r="C31" s="75"/>
      <c r="D31" s="32"/>
      <c r="E31" s="7"/>
      <c r="F31" s="67"/>
      <c r="G31" s="52"/>
      <c r="H31" s="68"/>
      <c r="I31" s="123"/>
      <c r="J31" s="68"/>
      <c r="K31" s="11">
        <f t="shared" si="0"/>
        <v>28</v>
      </c>
      <c r="L31" s="12" t="s">
        <v>165</v>
      </c>
      <c r="M31" s="13">
        <v>136000</v>
      </c>
      <c r="N31" s="50" t="s">
        <v>125</v>
      </c>
      <c r="O31" s="14">
        <v>139522</v>
      </c>
      <c r="P31" s="89">
        <v>0</v>
      </c>
      <c r="Q31" s="89"/>
      <c r="R31" s="64">
        <f t="shared" si="1"/>
        <v>3522</v>
      </c>
      <c r="S31" s="16"/>
      <c r="T31" s="151"/>
      <c r="U31" s="124"/>
      <c r="V31" s="5" t="s">
        <v>2</v>
      </c>
      <c r="W31" s="5" t="s">
        <v>168</v>
      </c>
      <c r="X31" s="4">
        <f t="shared" si="2"/>
        <v>0</v>
      </c>
      <c r="Y31" s="4">
        <f t="shared" si="3"/>
        <v>0</v>
      </c>
      <c r="Z31" s="4">
        <f t="shared" si="4"/>
        <v>0</v>
      </c>
      <c r="AA31" s="4">
        <f t="shared" si="5"/>
        <v>0</v>
      </c>
      <c r="AB31" s="4">
        <f t="shared" si="6"/>
        <v>0</v>
      </c>
      <c r="AC31" s="4">
        <f t="shared" si="7"/>
        <v>0</v>
      </c>
      <c r="AD31" s="4">
        <f t="shared" si="8"/>
        <v>0</v>
      </c>
      <c r="AE31" s="4">
        <f t="shared" si="9"/>
        <v>0</v>
      </c>
      <c r="AF31" s="4">
        <f t="shared" si="10"/>
        <v>0</v>
      </c>
      <c r="AG31" s="4">
        <f t="shared" si="11"/>
        <v>0</v>
      </c>
      <c r="AH31" s="4">
        <f t="shared" si="12"/>
        <v>0</v>
      </c>
      <c r="AI31" s="4">
        <f t="shared" si="13"/>
        <v>0</v>
      </c>
    </row>
    <row r="32" spans="1:36" s="24" customFormat="1" ht="12" customHeight="1">
      <c r="A32" s="165" t="s">
        <v>166</v>
      </c>
      <c r="B32" s="166"/>
      <c r="C32" s="166"/>
      <c r="D32" s="167"/>
      <c r="E32" s="80"/>
      <c r="F32" s="165"/>
      <c r="G32" s="166"/>
      <c r="H32" s="167"/>
      <c r="I32" s="90">
        <f>SUM(I4:I31)</f>
        <v>140312.32000000001</v>
      </c>
      <c r="J32" s="82"/>
      <c r="K32" s="18"/>
      <c r="L32" s="19"/>
      <c r="M32" s="80"/>
      <c r="N32" s="81"/>
      <c r="O32" s="82"/>
      <c r="P32" s="125"/>
      <c r="Q32" s="126"/>
      <c r="R32" s="127">
        <f>SUM(R4:R31)</f>
        <v>140312.32000000001</v>
      </c>
      <c r="S32" s="126"/>
      <c r="T32" s="128">
        <f>SUM(T4:T31)</f>
        <v>0</v>
      </c>
      <c r="U32" s="129"/>
      <c r="X32" s="128">
        <f t="shared" ref="X32:AI32" si="14">SUM(X4:X31)</f>
        <v>0</v>
      </c>
      <c r="Y32" s="128">
        <f t="shared" si="14"/>
        <v>0</v>
      </c>
      <c r="Z32" s="128">
        <f t="shared" si="14"/>
        <v>0</v>
      </c>
      <c r="AA32" s="128">
        <f t="shared" si="14"/>
        <v>0</v>
      </c>
      <c r="AB32" s="128">
        <f t="shared" si="14"/>
        <v>0</v>
      </c>
      <c r="AC32" s="128">
        <f t="shared" si="14"/>
        <v>0</v>
      </c>
      <c r="AD32" s="128">
        <f t="shared" si="14"/>
        <v>0</v>
      </c>
      <c r="AE32" s="128">
        <f t="shared" si="14"/>
        <v>0</v>
      </c>
      <c r="AF32" s="128">
        <f t="shared" si="14"/>
        <v>0</v>
      </c>
      <c r="AG32" s="128">
        <f t="shared" si="14"/>
        <v>0</v>
      </c>
      <c r="AH32" s="128">
        <f t="shared" si="14"/>
        <v>0</v>
      </c>
      <c r="AI32" s="131">
        <f t="shared" si="14"/>
        <v>0</v>
      </c>
      <c r="AJ32" s="132">
        <f>SUM(X32:AI32)</f>
        <v>0</v>
      </c>
    </row>
    <row r="33" spans="1:36" s="10" customFormat="1" ht="12" customHeight="1">
      <c r="A33" s="168" t="s">
        <v>167</v>
      </c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8"/>
      <c r="T33" s="130"/>
      <c r="X33" s="133" t="e">
        <f>X32/$T32</f>
        <v>#DIV/0!</v>
      </c>
      <c r="Y33" s="133" t="e">
        <f t="shared" ref="Y33:AI33" si="15">Y32/$T32</f>
        <v>#DIV/0!</v>
      </c>
      <c r="Z33" s="133" t="e">
        <f t="shared" si="15"/>
        <v>#DIV/0!</v>
      </c>
      <c r="AA33" s="133" t="e">
        <f t="shared" si="15"/>
        <v>#DIV/0!</v>
      </c>
      <c r="AB33" s="133" t="e">
        <f t="shared" si="15"/>
        <v>#DIV/0!</v>
      </c>
      <c r="AC33" s="133" t="e">
        <f t="shared" si="15"/>
        <v>#DIV/0!</v>
      </c>
      <c r="AD33" s="133" t="e">
        <f t="shared" si="15"/>
        <v>#DIV/0!</v>
      </c>
      <c r="AE33" s="133" t="e">
        <f t="shared" si="15"/>
        <v>#DIV/0!</v>
      </c>
      <c r="AF33" s="133" t="e">
        <f t="shared" si="15"/>
        <v>#DIV/0!</v>
      </c>
      <c r="AG33" s="133" t="e">
        <f t="shared" si="15"/>
        <v>#DIV/0!</v>
      </c>
      <c r="AH33" s="133" t="e">
        <f t="shared" si="15"/>
        <v>#DIV/0!</v>
      </c>
      <c r="AI33" s="133" t="e">
        <f t="shared" si="15"/>
        <v>#DIV/0!</v>
      </c>
      <c r="AJ33" s="110" t="e">
        <f>SUM(X33:AI33)</f>
        <v>#DIV/0!</v>
      </c>
    </row>
    <row r="201" spans="8:10">
      <c r="H201" s="29"/>
      <c r="I201" s="30"/>
      <c r="J201" s="29"/>
    </row>
  </sheetData>
  <mergeCells count="14">
    <mergeCell ref="R3:S3"/>
    <mergeCell ref="A32:D32"/>
    <mergeCell ref="F32:H32"/>
    <mergeCell ref="A33:S33"/>
    <mergeCell ref="A2:B2"/>
    <mergeCell ref="C2:D2"/>
    <mergeCell ref="E2:J2"/>
    <mergeCell ref="K2:S2"/>
    <mergeCell ref="A3:B3"/>
    <mergeCell ref="C3:D3"/>
    <mergeCell ref="F3:H3"/>
    <mergeCell ref="I3:J3"/>
    <mergeCell ref="K3:L3"/>
    <mergeCell ref="M3:O3"/>
  </mergeCells>
  <phoneticPr fontId="3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&amp;U2  Survey Packages and Demarcation among Sub-contractors</oddHeader>
    <oddFooter>&amp;R&amp;"Arial,太字"&amp;8&amp;P/&amp;N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20"/>
  </sheetPr>
  <dimension ref="A1:Z201"/>
  <sheetViews>
    <sheetView showZeros="0" tabSelected="1" view="pageBreakPreview" topLeftCell="C1" zoomScale="170" zoomScaleNormal="100" zoomScaleSheetLayoutView="170" workbookViewId="0">
      <selection activeCell="AA18" sqref="AA18"/>
    </sheetView>
  </sheetViews>
  <sheetFormatPr defaultRowHeight="12"/>
  <cols>
    <col min="1" max="1" width="0.375" style="8" customWidth="1"/>
    <col min="2" max="2" width="6.25" style="8" customWidth="1"/>
    <col min="3" max="3" width="0.375" style="8" customWidth="1"/>
    <col min="4" max="4" width="6.625" style="8" customWidth="1"/>
    <col min="5" max="5" width="5.125" style="25" customWidth="1"/>
    <col min="6" max="6" width="5.875" style="8" bestFit="1" customWidth="1"/>
    <col min="7" max="7" width="1.875" style="8" bestFit="1" customWidth="1"/>
    <col min="8" max="8" width="5.875" style="8" bestFit="1" customWidth="1"/>
    <col min="9" max="9" width="7.125" style="26" customWidth="1"/>
    <col min="10" max="10" width="0.375" style="8" customWidth="1"/>
    <col min="11" max="11" width="3" style="27" customWidth="1"/>
    <col min="12" max="12" width="5" style="8" customWidth="1"/>
    <col min="13" max="13" width="6.125" style="8" bestFit="1" customWidth="1"/>
    <col min="14" max="14" width="1.875" style="8" bestFit="1" customWidth="1"/>
    <col min="15" max="15" width="5.875" style="8" bestFit="1" customWidth="1"/>
    <col min="16" max="16" width="5.625" style="8" bestFit="1" customWidth="1"/>
    <col min="17" max="17" width="0.375" style="8" customWidth="1"/>
    <col min="18" max="18" width="6.75" style="8" bestFit="1" customWidth="1"/>
    <col min="19" max="19" width="0.375" style="8" customWidth="1"/>
    <col min="20" max="20" width="6.625" style="8" customWidth="1"/>
    <col min="21" max="21" width="0.375" style="8" customWidth="1"/>
    <col min="22" max="22" width="6.625" style="8" customWidth="1"/>
    <col min="23" max="23" width="0.375" style="8" customWidth="1"/>
    <col min="24" max="24" width="6.625" style="28" customWidth="1"/>
    <col min="25" max="25" width="0.375" style="8" customWidth="1"/>
    <col min="26" max="16384" width="9" style="8"/>
  </cols>
  <sheetData>
    <row r="1" spans="1:25" s="10" customFormat="1" ht="12" customHeight="1">
      <c r="A1" s="169" t="s">
        <v>114</v>
      </c>
      <c r="B1" s="170"/>
      <c r="C1" s="169" t="s">
        <v>115</v>
      </c>
      <c r="D1" s="170"/>
      <c r="E1" s="171" t="s">
        <v>116</v>
      </c>
      <c r="F1" s="172"/>
      <c r="G1" s="172"/>
      <c r="H1" s="172"/>
      <c r="I1" s="172"/>
      <c r="J1" s="173"/>
      <c r="K1" s="171" t="s">
        <v>117</v>
      </c>
      <c r="L1" s="172"/>
      <c r="M1" s="172"/>
      <c r="N1" s="172"/>
      <c r="O1" s="172"/>
      <c r="P1" s="172"/>
      <c r="Q1" s="172"/>
      <c r="R1" s="172"/>
      <c r="S1" s="173"/>
      <c r="T1" s="177" t="s">
        <v>177</v>
      </c>
      <c r="U1" s="178"/>
      <c r="V1" s="178"/>
      <c r="W1" s="178"/>
      <c r="X1" s="178"/>
      <c r="Y1" s="95"/>
    </row>
    <row r="2" spans="1:25" s="10" customFormat="1" ht="12" customHeight="1">
      <c r="A2" s="179"/>
      <c r="B2" s="180"/>
      <c r="C2" s="179" t="s">
        <v>118</v>
      </c>
      <c r="D2" s="181"/>
      <c r="E2" s="94" t="s">
        <v>119</v>
      </c>
      <c r="F2" s="169" t="s">
        <v>120</v>
      </c>
      <c r="G2" s="182"/>
      <c r="H2" s="170"/>
      <c r="I2" s="182" t="s">
        <v>121</v>
      </c>
      <c r="J2" s="170"/>
      <c r="K2" s="169" t="s">
        <v>119</v>
      </c>
      <c r="L2" s="170"/>
      <c r="M2" s="169" t="s">
        <v>120</v>
      </c>
      <c r="N2" s="182"/>
      <c r="O2" s="170"/>
      <c r="P2" s="169" t="s">
        <v>113</v>
      </c>
      <c r="Q2" s="170"/>
      <c r="R2" s="183" t="s">
        <v>121</v>
      </c>
      <c r="S2" s="183"/>
      <c r="T2" s="171" t="s">
        <v>181</v>
      </c>
      <c r="U2" s="173"/>
      <c r="V2" s="171" t="s">
        <v>180</v>
      </c>
      <c r="W2" s="173"/>
      <c r="X2" s="146" t="s">
        <v>182</v>
      </c>
      <c r="Y2" s="154"/>
    </row>
    <row r="3" spans="1:25" s="10" customFormat="1" ht="12" customHeight="1">
      <c r="A3" s="174"/>
      <c r="B3" s="176"/>
      <c r="C3" s="174"/>
      <c r="D3" s="176"/>
      <c r="E3" s="92"/>
      <c r="F3" s="174"/>
      <c r="G3" s="175"/>
      <c r="H3" s="176"/>
      <c r="I3" s="174"/>
      <c r="J3" s="176"/>
      <c r="K3" s="174"/>
      <c r="L3" s="176"/>
      <c r="M3" s="174"/>
      <c r="N3" s="175"/>
      <c r="O3" s="176"/>
      <c r="P3" s="174"/>
      <c r="Q3" s="176"/>
      <c r="R3" s="174"/>
      <c r="S3" s="176"/>
      <c r="T3" s="171"/>
      <c r="U3" s="173"/>
      <c r="V3" s="171" t="s">
        <v>183</v>
      </c>
      <c r="W3" s="173"/>
      <c r="X3" s="155"/>
      <c r="Y3" s="154"/>
    </row>
    <row r="4" spans="1:25" s="10" customFormat="1" ht="12" customHeight="1">
      <c r="A4" s="54"/>
      <c r="B4" s="61" t="s">
        <v>122</v>
      </c>
      <c r="C4" s="62"/>
      <c r="D4" s="9" t="s">
        <v>123</v>
      </c>
      <c r="E4" s="54" t="s">
        <v>124</v>
      </c>
      <c r="F4" s="60">
        <v>-800</v>
      </c>
      <c r="G4" s="93" t="s">
        <v>125</v>
      </c>
      <c r="H4" s="63">
        <v>8000</v>
      </c>
      <c r="I4" s="64">
        <f>(H4-F4)-P4-P5</f>
        <v>8800</v>
      </c>
      <c r="J4" s="63"/>
      <c r="K4" s="11">
        <v>1</v>
      </c>
      <c r="L4" s="12" t="s">
        <v>77</v>
      </c>
      <c r="M4" s="13">
        <v>-800</v>
      </c>
      <c r="N4" s="50" t="s">
        <v>125</v>
      </c>
      <c r="O4" s="14">
        <v>4000</v>
      </c>
      <c r="P4" s="89">
        <v>0</v>
      </c>
      <c r="Q4" s="89"/>
      <c r="R4" s="158">
        <f>O4-M4-P4</f>
        <v>4800</v>
      </c>
      <c r="S4" s="16"/>
      <c r="T4" s="151">
        <v>121654.10358470739</v>
      </c>
      <c r="U4" s="16"/>
      <c r="V4" s="160">
        <f t="shared" ref="V4:V31" si="0">X4/$X$32*$T$32</f>
        <v>131778.79227339957</v>
      </c>
      <c r="W4" s="161"/>
      <c r="X4" s="151">
        <f>'[3]3.2Cost by Packages'!$P$89</f>
        <v>159531.53519999998</v>
      </c>
      <c r="Y4" s="16"/>
    </row>
    <row r="5" spans="1:25" s="10" customFormat="1" ht="12" customHeight="1">
      <c r="A5" s="57"/>
      <c r="B5" s="1"/>
      <c r="C5" s="65"/>
      <c r="D5" s="66"/>
      <c r="E5" s="55"/>
      <c r="F5" s="67"/>
      <c r="G5" s="91"/>
      <c r="H5" s="68"/>
      <c r="I5" s="69"/>
      <c r="J5" s="68"/>
      <c r="K5" s="11">
        <f t="shared" ref="K5:K31" si="1">K4+1</f>
        <v>2</v>
      </c>
      <c r="L5" s="12" t="s">
        <v>78</v>
      </c>
      <c r="M5" s="13">
        <v>4000</v>
      </c>
      <c r="N5" s="50" t="s">
        <v>125</v>
      </c>
      <c r="O5" s="14">
        <v>8000</v>
      </c>
      <c r="P5" s="69">
        <v>0</v>
      </c>
      <c r="Q5" s="69"/>
      <c r="R5" s="158">
        <f t="shared" ref="R5:R31" si="2">O5-M5-P5</f>
        <v>4000</v>
      </c>
      <c r="S5" s="32"/>
      <c r="T5" s="151">
        <v>86441.084770235291</v>
      </c>
      <c r="U5" s="16"/>
      <c r="V5" s="160">
        <f t="shared" si="0"/>
        <v>112628.6333324905</v>
      </c>
      <c r="W5" s="161"/>
      <c r="X5" s="151">
        <f>'[3]3.2Cost by Packages'!$T$89</f>
        <v>136348.334</v>
      </c>
      <c r="Y5" s="16"/>
    </row>
    <row r="6" spans="1:25" s="10" customFormat="1" ht="12" customHeight="1">
      <c r="A6" s="62"/>
      <c r="B6" s="61" t="s">
        <v>126</v>
      </c>
      <c r="C6" s="65"/>
      <c r="D6" s="66"/>
      <c r="E6" s="54" t="s">
        <v>127</v>
      </c>
      <c r="F6" s="70">
        <v>8000</v>
      </c>
      <c r="G6" s="56" t="s">
        <v>125</v>
      </c>
      <c r="H6" s="63">
        <v>17000</v>
      </c>
      <c r="I6" s="64">
        <f>(H6-F6)-P6-P7</f>
        <v>9000</v>
      </c>
      <c r="J6" s="63"/>
      <c r="K6" s="11">
        <f t="shared" si="1"/>
        <v>3</v>
      </c>
      <c r="L6" s="12" t="s">
        <v>128</v>
      </c>
      <c r="M6" s="13">
        <v>8000</v>
      </c>
      <c r="N6" s="50" t="s">
        <v>125</v>
      </c>
      <c r="O6" s="14">
        <v>13000</v>
      </c>
      <c r="P6" s="89"/>
      <c r="Q6" s="89"/>
      <c r="R6" s="158">
        <f t="shared" si="2"/>
        <v>5000</v>
      </c>
      <c r="S6" s="16"/>
      <c r="T6" s="151">
        <v>88308.951716894328</v>
      </c>
      <c r="U6" s="16"/>
      <c r="V6" s="160">
        <f t="shared" si="0"/>
        <v>92397.69780165267</v>
      </c>
      <c r="W6" s="161"/>
      <c r="X6" s="151">
        <f>'[3]3.2Cost by Packages'!$X$89</f>
        <v>111856.7436</v>
      </c>
      <c r="Y6" s="16"/>
    </row>
    <row r="7" spans="1:25" s="10" customFormat="1" ht="12" customHeight="1">
      <c r="A7" s="65"/>
      <c r="B7" s="1"/>
      <c r="C7" s="65"/>
      <c r="D7" s="66"/>
      <c r="E7" s="55"/>
      <c r="F7" s="67"/>
      <c r="G7" s="52"/>
      <c r="H7" s="68"/>
      <c r="I7" s="69"/>
      <c r="J7" s="68"/>
      <c r="K7" s="11">
        <f t="shared" si="1"/>
        <v>4</v>
      </c>
      <c r="L7" s="12" t="s">
        <v>129</v>
      </c>
      <c r="M7" s="13">
        <v>13000</v>
      </c>
      <c r="N7" s="50" t="s">
        <v>125</v>
      </c>
      <c r="O7" s="14">
        <v>17000</v>
      </c>
      <c r="P7" s="89">
        <v>0</v>
      </c>
      <c r="Q7" s="89"/>
      <c r="R7" s="158">
        <f t="shared" si="2"/>
        <v>4000</v>
      </c>
      <c r="S7" s="16"/>
      <c r="T7" s="151">
        <v>65780.953784046913</v>
      </c>
      <c r="U7" s="16"/>
      <c r="V7" s="160">
        <f t="shared" si="0"/>
        <v>61759.885192550995</v>
      </c>
      <c r="W7" s="161"/>
      <c r="X7" s="151">
        <f>'[3]3.2Cost by Packages'!$AB$89</f>
        <v>74766.577600000004</v>
      </c>
      <c r="Y7" s="16"/>
    </row>
    <row r="8" spans="1:25" s="10" customFormat="1" ht="12" customHeight="1">
      <c r="A8" s="65"/>
      <c r="B8" s="1"/>
      <c r="C8" s="65"/>
      <c r="D8" s="66"/>
      <c r="E8" s="51" t="s">
        <v>130</v>
      </c>
      <c r="F8" s="71">
        <v>17000</v>
      </c>
      <c r="G8" s="50" t="s">
        <v>125</v>
      </c>
      <c r="H8" s="14">
        <v>22000</v>
      </c>
      <c r="I8" s="89">
        <f>(H8-F8)-P8</f>
        <v>5059.78</v>
      </c>
      <c r="J8" s="14"/>
      <c r="K8" s="11">
        <f t="shared" si="1"/>
        <v>5</v>
      </c>
      <c r="L8" s="12" t="s">
        <v>131</v>
      </c>
      <c r="M8" s="13">
        <v>17000</v>
      </c>
      <c r="N8" s="50" t="s">
        <v>125</v>
      </c>
      <c r="O8" s="14">
        <v>22000</v>
      </c>
      <c r="P8" s="89">
        <v>-59.78</v>
      </c>
      <c r="Q8" s="89"/>
      <c r="R8" s="158">
        <f t="shared" si="2"/>
        <v>5059.78</v>
      </c>
      <c r="S8" s="16"/>
      <c r="T8" s="151">
        <v>144918.3463465285</v>
      </c>
      <c r="U8" s="16"/>
      <c r="V8" s="160">
        <f t="shared" si="0"/>
        <v>151778.64324013022</v>
      </c>
      <c r="W8" s="161"/>
      <c r="X8" s="151">
        <f>'[3]3.2Cost by Packages'!$AF$89</f>
        <v>183743.37439999994</v>
      </c>
      <c r="Y8" s="16"/>
    </row>
    <row r="9" spans="1:25" s="10" customFormat="1" ht="12" customHeight="1">
      <c r="A9" s="65"/>
      <c r="B9" s="1"/>
      <c r="C9" s="65"/>
      <c r="D9" s="66"/>
      <c r="E9" s="54" t="s">
        <v>132</v>
      </c>
      <c r="F9" s="70">
        <v>22000</v>
      </c>
      <c r="G9" s="56" t="s">
        <v>125</v>
      </c>
      <c r="H9" s="63">
        <v>32000</v>
      </c>
      <c r="I9" s="64">
        <f>(H9-F9)-P9-P10</f>
        <v>10000</v>
      </c>
      <c r="J9" s="63"/>
      <c r="K9" s="11">
        <f t="shared" si="1"/>
        <v>6</v>
      </c>
      <c r="L9" s="12" t="s">
        <v>133</v>
      </c>
      <c r="M9" s="13">
        <v>22000</v>
      </c>
      <c r="N9" s="50" t="s">
        <v>125</v>
      </c>
      <c r="O9" s="14">
        <v>26800</v>
      </c>
      <c r="P9" s="89">
        <v>0</v>
      </c>
      <c r="Q9" s="89"/>
      <c r="R9" s="158">
        <f t="shared" si="2"/>
        <v>4800</v>
      </c>
      <c r="S9" s="16"/>
      <c r="T9" s="151">
        <v>97614.326130791567</v>
      </c>
      <c r="U9" s="16"/>
      <c r="V9" s="160">
        <f t="shared" si="0"/>
        <v>107417.97573428198</v>
      </c>
      <c r="W9" s="161"/>
      <c r="X9" s="151">
        <f>'[3]3.2Cost by Packages'!$AJ$89</f>
        <v>130040.30680000002</v>
      </c>
      <c r="Y9" s="16"/>
    </row>
    <row r="10" spans="1:25" s="10" customFormat="1" ht="12" customHeight="1">
      <c r="A10" s="65"/>
      <c r="B10" s="1"/>
      <c r="C10" s="65"/>
      <c r="D10" s="66"/>
      <c r="E10" s="55"/>
      <c r="F10" s="67"/>
      <c r="G10" s="52"/>
      <c r="H10" s="68"/>
      <c r="I10" s="69"/>
      <c r="J10" s="68"/>
      <c r="K10" s="11">
        <f t="shared" si="1"/>
        <v>7</v>
      </c>
      <c r="L10" s="12" t="s">
        <v>134</v>
      </c>
      <c r="M10" s="13">
        <v>26800</v>
      </c>
      <c r="N10" s="50" t="s">
        <v>125</v>
      </c>
      <c r="O10" s="14">
        <v>32000</v>
      </c>
      <c r="P10" s="89">
        <v>0</v>
      </c>
      <c r="Q10" s="89"/>
      <c r="R10" s="158">
        <f t="shared" si="2"/>
        <v>5200</v>
      </c>
      <c r="S10" s="16"/>
      <c r="T10" s="151">
        <v>35893.257010546549</v>
      </c>
      <c r="U10" s="16"/>
      <c r="V10" s="160">
        <f t="shared" si="0"/>
        <v>26113.881036275478</v>
      </c>
      <c r="W10" s="161"/>
      <c r="X10" s="151">
        <f>'[3]3.2Cost by Packages'!$AN$89</f>
        <v>31613.489999999998</v>
      </c>
      <c r="Y10" s="16"/>
    </row>
    <row r="11" spans="1:25" s="10" customFormat="1" ht="12" customHeight="1">
      <c r="A11" s="65"/>
      <c r="B11" s="1"/>
      <c r="C11" s="65"/>
      <c r="D11" s="66"/>
      <c r="E11" s="54" t="s">
        <v>135</v>
      </c>
      <c r="F11" s="70">
        <v>32000</v>
      </c>
      <c r="G11" s="56" t="s">
        <v>125</v>
      </c>
      <c r="H11" s="63">
        <v>42000</v>
      </c>
      <c r="I11" s="64">
        <f>(H11-F11)-P11-P12</f>
        <v>10000</v>
      </c>
      <c r="J11" s="63"/>
      <c r="K11" s="11">
        <f t="shared" si="1"/>
        <v>8</v>
      </c>
      <c r="L11" s="12" t="s">
        <v>136</v>
      </c>
      <c r="M11" s="13">
        <v>32000</v>
      </c>
      <c r="N11" s="50" t="s">
        <v>125</v>
      </c>
      <c r="O11" s="14">
        <v>35000</v>
      </c>
      <c r="P11" s="89">
        <v>0</v>
      </c>
      <c r="Q11" s="89"/>
      <c r="R11" s="158">
        <f t="shared" si="2"/>
        <v>3000</v>
      </c>
      <c r="S11" s="16"/>
      <c r="T11" s="151">
        <v>16822.161564574399</v>
      </c>
      <c r="U11" s="16"/>
      <c r="V11" s="160">
        <f t="shared" si="0"/>
        <v>36333.514915864202</v>
      </c>
      <c r="W11" s="161"/>
      <c r="X11" s="151">
        <f>'[3]3.2Cost by Packages'!$AR$89</f>
        <v>43985.388800000001</v>
      </c>
      <c r="Y11" s="16"/>
    </row>
    <row r="12" spans="1:25" s="10" customFormat="1" ht="12" customHeight="1">
      <c r="A12" s="65"/>
      <c r="B12" s="1"/>
      <c r="C12" s="65"/>
      <c r="D12" s="66"/>
      <c r="E12" s="57"/>
      <c r="F12" s="72"/>
      <c r="G12" s="58"/>
      <c r="H12" s="73"/>
      <c r="I12" s="74"/>
      <c r="J12" s="73"/>
      <c r="K12" s="11">
        <f t="shared" si="1"/>
        <v>9</v>
      </c>
      <c r="L12" s="12" t="s">
        <v>137</v>
      </c>
      <c r="M12" s="13">
        <v>35000</v>
      </c>
      <c r="N12" s="50" t="s">
        <v>125</v>
      </c>
      <c r="O12" s="14">
        <v>42000</v>
      </c>
      <c r="P12" s="89">
        <v>0</v>
      </c>
      <c r="Q12" s="89"/>
      <c r="R12" s="158">
        <f t="shared" si="2"/>
        <v>7000</v>
      </c>
      <c r="S12" s="16"/>
      <c r="T12" s="151">
        <v>46835.933010798064</v>
      </c>
      <c r="U12" s="16"/>
      <c r="V12" s="160">
        <f t="shared" si="0"/>
        <v>45090.239688481844</v>
      </c>
      <c r="W12" s="161"/>
      <c r="X12" s="151">
        <f>'[3]3.2Cost by Packages'!$AV$89</f>
        <v>54586.28839999999</v>
      </c>
      <c r="Y12" s="16"/>
    </row>
    <row r="13" spans="1:25" s="10" customFormat="1" ht="12" customHeight="1">
      <c r="A13" s="65"/>
      <c r="B13" s="1"/>
      <c r="C13" s="65"/>
      <c r="D13" s="66"/>
      <c r="E13" s="54" t="s">
        <v>138</v>
      </c>
      <c r="F13" s="70">
        <v>42000</v>
      </c>
      <c r="G13" s="56" t="s">
        <v>125</v>
      </c>
      <c r="H13" s="63">
        <v>52000</v>
      </c>
      <c r="I13" s="64">
        <f>(H13-F13)-P13-P14</f>
        <v>10000</v>
      </c>
      <c r="J13" s="63"/>
      <c r="K13" s="11">
        <f t="shared" si="1"/>
        <v>10</v>
      </c>
      <c r="L13" s="12" t="s">
        <v>139</v>
      </c>
      <c r="M13" s="13">
        <v>42000</v>
      </c>
      <c r="N13" s="50" t="s">
        <v>125</v>
      </c>
      <c r="O13" s="14">
        <v>46600</v>
      </c>
      <c r="P13" s="89">
        <v>0</v>
      </c>
      <c r="Q13" s="89"/>
      <c r="R13" s="158">
        <f t="shared" si="2"/>
        <v>4600</v>
      </c>
      <c r="S13" s="16"/>
      <c r="T13" s="151">
        <v>33474.133795373586</v>
      </c>
      <c r="U13" s="16"/>
      <c r="V13" s="160">
        <f t="shared" si="0"/>
        <v>29359.436641875043</v>
      </c>
      <c r="W13" s="161"/>
      <c r="X13" s="151">
        <f>'[3]3.2Cost by Packages'!$AZ$89</f>
        <v>35542.5628</v>
      </c>
      <c r="Y13" s="16"/>
    </row>
    <row r="14" spans="1:25" s="10" customFormat="1" ht="12" customHeight="1">
      <c r="A14" s="65"/>
      <c r="B14" s="1"/>
      <c r="C14" s="65"/>
      <c r="D14" s="66"/>
      <c r="E14" s="57"/>
      <c r="F14" s="72"/>
      <c r="G14" s="58"/>
      <c r="H14" s="73"/>
      <c r="I14" s="74"/>
      <c r="J14" s="73"/>
      <c r="K14" s="11">
        <f t="shared" si="1"/>
        <v>11</v>
      </c>
      <c r="L14" s="12" t="s">
        <v>140</v>
      </c>
      <c r="M14" s="13">
        <v>46600</v>
      </c>
      <c r="N14" s="50" t="s">
        <v>125</v>
      </c>
      <c r="O14" s="14">
        <v>52000</v>
      </c>
      <c r="P14" s="89">
        <v>0</v>
      </c>
      <c r="Q14" s="89"/>
      <c r="R14" s="158">
        <f t="shared" si="2"/>
        <v>5400</v>
      </c>
      <c r="S14" s="16"/>
      <c r="T14" s="151">
        <v>25345.535784420525</v>
      </c>
      <c r="U14" s="16"/>
      <c r="V14" s="160">
        <f t="shared" si="0"/>
        <v>16366.1578927348</v>
      </c>
      <c r="W14" s="161"/>
      <c r="X14" s="151">
        <f>'[3]3.2Cost by Packages'!$BD$89</f>
        <v>19812.886799999997</v>
      </c>
      <c r="Y14" s="16"/>
    </row>
    <row r="15" spans="1:25" s="10" customFormat="1" ht="12" customHeight="1">
      <c r="A15" s="65"/>
      <c r="B15" s="1"/>
      <c r="C15" s="65"/>
      <c r="D15" s="120"/>
      <c r="E15" s="54" t="s">
        <v>141</v>
      </c>
      <c r="F15" s="70">
        <v>52000</v>
      </c>
      <c r="G15" s="56" t="s">
        <v>125</v>
      </c>
      <c r="H15" s="63">
        <v>65000</v>
      </c>
      <c r="I15" s="64">
        <f>(H15-F15)-P15-P16-P17</f>
        <v>13000</v>
      </c>
      <c r="J15" s="63"/>
      <c r="K15" s="11">
        <f t="shared" si="1"/>
        <v>12</v>
      </c>
      <c r="L15" s="12" t="s">
        <v>142</v>
      </c>
      <c r="M15" s="13">
        <v>52000</v>
      </c>
      <c r="N15" s="50" t="s">
        <v>125</v>
      </c>
      <c r="O15" s="14">
        <v>56000</v>
      </c>
      <c r="P15" s="89">
        <v>0</v>
      </c>
      <c r="Q15" s="89"/>
      <c r="R15" s="158">
        <f t="shared" si="2"/>
        <v>4000</v>
      </c>
      <c r="S15" s="16"/>
      <c r="T15" s="151">
        <v>23068.138172189469</v>
      </c>
      <c r="U15" s="16"/>
      <c r="V15" s="160">
        <f t="shared" si="0"/>
        <v>13616.09635117351</v>
      </c>
      <c r="W15" s="161"/>
      <c r="X15" s="151">
        <f>'[3]3.2Cost by Packages'!$BH$89</f>
        <v>16483.659599999999</v>
      </c>
      <c r="Y15" s="16"/>
    </row>
    <row r="16" spans="1:25" s="10" customFormat="1" ht="12" customHeight="1">
      <c r="A16" s="65"/>
      <c r="B16" s="1"/>
      <c r="C16" s="65"/>
      <c r="D16" s="66"/>
      <c r="E16" s="57"/>
      <c r="F16" s="72"/>
      <c r="G16" s="58"/>
      <c r="H16" s="73"/>
      <c r="I16" s="74"/>
      <c r="J16" s="73"/>
      <c r="K16" s="11">
        <f t="shared" si="1"/>
        <v>13</v>
      </c>
      <c r="L16" s="12" t="s">
        <v>143</v>
      </c>
      <c r="M16" s="13">
        <v>56000</v>
      </c>
      <c r="N16" s="50" t="s">
        <v>125</v>
      </c>
      <c r="O16" s="14">
        <v>60000</v>
      </c>
      <c r="P16" s="89">
        <v>0</v>
      </c>
      <c r="Q16" s="89"/>
      <c r="R16" s="158">
        <f t="shared" si="2"/>
        <v>4000</v>
      </c>
      <c r="S16" s="16"/>
      <c r="T16" s="151">
        <v>25726.835655569543</v>
      </c>
      <c r="U16" s="16"/>
      <c r="V16" s="160">
        <f t="shared" si="0"/>
        <v>19886.840319830346</v>
      </c>
      <c r="W16" s="161"/>
      <c r="X16" s="151">
        <f>'[3]3.2Cost by Packages'!$BL$89</f>
        <v>24075.028399999996</v>
      </c>
      <c r="Y16" s="16"/>
    </row>
    <row r="17" spans="1:26" s="10" customFormat="1" ht="12" customHeight="1">
      <c r="A17" s="65"/>
      <c r="B17" s="1"/>
      <c r="C17" s="65"/>
      <c r="D17" s="66"/>
      <c r="E17" s="55"/>
      <c r="F17" s="67"/>
      <c r="G17" s="52"/>
      <c r="H17" s="68"/>
      <c r="I17" s="69"/>
      <c r="J17" s="68"/>
      <c r="K17" s="11">
        <f t="shared" si="1"/>
        <v>14</v>
      </c>
      <c r="L17" s="12" t="s">
        <v>144</v>
      </c>
      <c r="M17" s="13">
        <v>60000</v>
      </c>
      <c r="N17" s="50" t="s">
        <v>125</v>
      </c>
      <c r="O17" s="14">
        <v>65000</v>
      </c>
      <c r="P17" s="89">
        <v>0</v>
      </c>
      <c r="Q17" s="89"/>
      <c r="R17" s="158">
        <f t="shared" si="2"/>
        <v>5000</v>
      </c>
      <c r="S17" s="16"/>
      <c r="T17" s="151">
        <v>38066.543348519786</v>
      </c>
      <c r="U17" s="16"/>
      <c r="V17" s="160">
        <f t="shared" si="0"/>
        <v>27710.821424030066</v>
      </c>
      <c r="W17" s="161"/>
      <c r="X17" s="151">
        <f>'[3]3.2Cost by Packages'!$BP$89</f>
        <v>33546.74760000001</v>
      </c>
      <c r="Y17" s="16"/>
    </row>
    <row r="18" spans="1:26" s="10" customFormat="1" ht="12" customHeight="1">
      <c r="A18" s="65"/>
      <c r="B18" s="1"/>
      <c r="C18" s="65"/>
      <c r="D18" s="66"/>
      <c r="E18" s="54" t="s">
        <v>145</v>
      </c>
      <c r="F18" s="70">
        <v>65000</v>
      </c>
      <c r="G18" s="56" t="s">
        <v>125</v>
      </c>
      <c r="H18" s="63">
        <v>81500</v>
      </c>
      <c r="I18" s="64">
        <f>(H18-F18)-P18-P19-P20</f>
        <v>16557.32</v>
      </c>
      <c r="J18" s="63"/>
      <c r="K18" s="11">
        <f t="shared" si="1"/>
        <v>15</v>
      </c>
      <c r="L18" s="12" t="s">
        <v>146</v>
      </c>
      <c r="M18" s="13">
        <v>65000</v>
      </c>
      <c r="N18" s="50" t="s">
        <v>125</v>
      </c>
      <c r="O18" s="14">
        <v>70000</v>
      </c>
      <c r="P18" s="89">
        <v>0</v>
      </c>
      <c r="Q18" s="89"/>
      <c r="R18" s="158">
        <f t="shared" si="2"/>
        <v>5000</v>
      </c>
      <c r="S18" s="16"/>
      <c r="T18" s="151">
        <v>45213.425193433221</v>
      </c>
      <c r="U18" s="16"/>
      <c r="V18" s="160">
        <f t="shared" si="0"/>
        <v>39417.088825530023</v>
      </c>
      <c r="W18" s="161"/>
      <c r="X18" s="151">
        <f>'[3]3.2Cost by Packages'!$BT$89</f>
        <v>47718.366400000006</v>
      </c>
      <c r="Y18" s="16"/>
    </row>
    <row r="19" spans="1:26" s="10" customFormat="1" ht="12" customHeight="1">
      <c r="A19" s="65"/>
      <c r="B19" s="1"/>
      <c r="C19" s="65"/>
      <c r="D19" s="66"/>
      <c r="E19" s="57"/>
      <c r="F19" s="72"/>
      <c r="G19" s="58"/>
      <c r="H19" s="73"/>
      <c r="I19" s="74"/>
      <c r="J19" s="73"/>
      <c r="K19" s="11">
        <f t="shared" si="1"/>
        <v>16</v>
      </c>
      <c r="L19" s="12" t="s">
        <v>147</v>
      </c>
      <c r="M19" s="13">
        <v>70000</v>
      </c>
      <c r="N19" s="50" t="s">
        <v>125</v>
      </c>
      <c r="O19" s="14">
        <v>76000</v>
      </c>
      <c r="P19" s="89">
        <v>-57.32</v>
      </c>
      <c r="Q19" s="89"/>
      <c r="R19" s="158">
        <f t="shared" si="2"/>
        <v>6057.32</v>
      </c>
      <c r="S19" s="16"/>
      <c r="T19" s="151">
        <v>29405.096544038021</v>
      </c>
      <c r="U19" s="16"/>
      <c r="V19" s="160">
        <f t="shared" si="0"/>
        <v>18484.515997731956</v>
      </c>
      <c r="W19" s="161"/>
      <c r="X19" s="151">
        <f>'[3]3.2Cost by Packages'!$BX$89</f>
        <v>22377.373200000002</v>
      </c>
      <c r="Y19" s="16"/>
    </row>
    <row r="20" spans="1:26" s="10" customFormat="1" ht="12" customHeight="1">
      <c r="A20" s="65"/>
      <c r="B20" s="1"/>
      <c r="C20" s="65"/>
      <c r="D20" s="66"/>
      <c r="E20" s="55"/>
      <c r="F20" s="67"/>
      <c r="G20" s="52"/>
      <c r="H20" s="68"/>
      <c r="I20" s="69"/>
      <c r="J20" s="68"/>
      <c r="K20" s="11">
        <f t="shared" si="1"/>
        <v>17</v>
      </c>
      <c r="L20" s="12" t="s">
        <v>148</v>
      </c>
      <c r="M20" s="13">
        <v>76000</v>
      </c>
      <c r="N20" s="50" t="s">
        <v>125</v>
      </c>
      <c r="O20" s="14">
        <v>81500</v>
      </c>
      <c r="P20" s="89">
        <v>0</v>
      </c>
      <c r="Q20" s="89"/>
      <c r="R20" s="158">
        <f t="shared" si="2"/>
        <v>5500</v>
      </c>
      <c r="S20" s="16"/>
      <c r="T20" s="151">
        <v>23593.853890013681</v>
      </c>
      <c r="U20" s="16"/>
      <c r="V20" s="160">
        <f t="shared" si="0"/>
        <v>26613.2366534377</v>
      </c>
      <c r="W20" s="161"/>
      <c r="X20" s="151">
        <f>'[3]3.2Cost by Packages'!$CB$89</f>
        <v>32218.010400000003</v>
      </c>
      <c r="Y20" s="16"/>
    </row>
    <row r="21" spans="1:26" s="10" customFormat="1" ht="12" customHeight="1">
      <c r="A21" s="65"/>
      <c r="B21" s="1"/>
      <c r="C21" s="65"/>
      <c r="D21" s="66"/>
      <c r="E21" s="54" t="s">
        <v>149</v>
      </c>
      <c r="F21" s="70">
        <v>81500</v>
      </c>
      <c r="G21" s="56" t="s">
        <v>125</v>
      </c>
      <c r="H21" s="63">
        <v>100000</v>
      </c>
      <c r="I21" s="64">
        <f>(H21-F21)-P21-P22-P23</f>
        <v>18200</v>
      </c>
      <c r="J21" s="63"/>
      <c r="K21" s="11">
        <f t="shared" si="1"/>
        <v>18</v>
      </c>
      <c r="L21" s="12" t="s">
        <v>150</v>
      </c>
      <c r="M21" s="13">
        <v>81500</v>
      </c>
      <c r="N21" s="50" t="s">
        <v>125</v>
      </c>
      <c r="O21" s="14">
        <v>87000</v>
      </c>
      <c r="P21" s="89">
        <v>0</v>
      </c>
      <c r="Q21" s="89"/>
      <c r="R21" s="158">
        <f t="shared" si="2"/>
        <v>5500</v>
      </c>
      <c r="S21" s="16"/>
      <c r="T21" s="151">
        <v>36297.53909214255</v>
      </c>
      <c r="U21" s="16"/>
      <c r="V21" s="160">
        <f t="shared" si="0"/>
        <v>37045.158482594743</v>
      </c>
      <c r="W21" s="161"/>
      <c r="X21" s="151">
        <f>'[3]3.2Cost by Packages'!$CF$89</f>
        <v>44846.905199999994</v>
      </c>
      <c r="Y21" s="16"/>
    </row>
    <row r="22" spans="1:26" s="10" customFormat="1" ht="12" customHeight="1">
      <c r="A22" s="65"/>
      <c r="B22" s="1"/>
      <c r="C22" s="65"/>
      <c r="D22" s="66"/>
      <c r="E22" s="57"/>
      <c r="F22" s="72"/>
      <c r="G22" s="58"/>
      <c r="H22" s="73"/>
      <c r="I22" s="74"/>
      <c r="J22" s="73"/>
      <c r="K22" s="11">
        <f t="shared" si="1"/>
        <v>19</v>
      </c>
      <c r="L22" s="12" t="s">
        <v>151</v>
      </c>
      <c r="M22" s="13">
        <v>87000</v>
      </c>
      <c r="N22" s="50" t="s">
        <v>125</v>
      </c>
      <c r="O22" s="14">
        <v>93000</v>
      </c>
      <c r="P22" s="89">
        <v>0</v>
      </c>
      <c r="Q22" s="89"/>
      <c r="R22" s="158">
        <f t="shared" si="2"/>
        <v>6000</v>
      </c>
      <c r="S22" s="16"/>
      <c r="T22" s="151">
        <v>38734.021116575859</v>
      </c>
      <c r="U22" s="16"/>
      <c r="V22" s="160">
        <f t="shared" si="0"/>
        <v>54555.769768111153</v>
      </c>
      <c r="W22" s="161"/>
      <c r="X22" s="151">
        <f>'[3]3.2Cost by Packages'!$CJ$89</f>
        <v>66045.268400000001</v>
      </c>
      <c r="Y22" s="16"/>
    </row>
    <row r="23" spans="1:26" s="10" customFormat="1" ht="12" customHeight="1">
      <c r="A23" s="65"/>
      <c r="B23" s="66"/>
      <c r="C23" s="65"/>
      <c r="D23" s="66"/>
      <c r="E23" s="55"/>
      <c r="F23" s="67"/>
      <c r="G23" s="52"/>
      <c r="H23" s="68"/>
      <c r="I23" s="69"/>
      <c r="J23" s="68"/>
      <c r="K23" s="11">
        <f t="shared" si="1"/>
        <v>20</v>
      </c>
      <c r="L23" s="12" t="s">
        <v>152</v>
      </c>
      <c r="M23" s="13">
        <v>93000</v>
      </c>
      <c r="N23" s="50" t="s">
        <v>125</v>
      </c>
      <c r="O23" s="14">
        <v>100000</v>
      </c>
      <c r="P23" s="89">
        <v>300</v>
      </c>
      <c r="Q23" s="89"/>
      <c r="R23" s="158">
        <f t="shared" si="2"/>
        <v>6700</v>
      </c>
      <c r="S23" s="16"/>
      <c r="T23" s="151">
        <v>30465.72403079276</v>
      </c>
      <c r="U23" s="16"/>
      <c r="V23" s="160">
        <f t="shared" si="0"/>
        <v>18275.782315893099</v>
      </c>
      <c r="W23" s="161"/>
      <c r="X23" s="151">
        <f>'[3]3.2Cost by Packages'!$CN$89</f>
        <v>22124.68</v>
      </c>
      <c r="Y23" s="16"/>
    </row>
    <row r="24" spans="1:26" s="10" customFormat="1" ht="12" customHeight="1">
      <c r="A24" s="62"/>
      <c r="B24" s="9" t="s">
        <v>153</v>
      </c>
      <c r="C24" s="65"/>
      <c r="D24" s="120"/>
      <c r="E24" s="54" t="s">
        <v>154</v>
      </c>
      <c r="F24" s="70">
        <v>100000</v>
      </c>
      <c r="G24" s="56" t="s">
        <v>125</v>
      </c>
      <c r="H24" s="63">
        <v>110000</v>
      </c>
      <c r="I24" s="64">
        <f>(H24-F24)-P24-P25</f>
        <v>10173.220000000001</v>
      </c>
      <c r="J24" s="63"/>
      <c r="K24" s="11">
        <f t="shared" si="1"/>
        <v>21</v>
      </c>
      <c r="L24" s="12" t="s">
        <v>155</v>
      </c>
      <c r="M24" s="13">
        <v>100000</v>
      </c>
      <c r="N24" s="50" t="s">
        <v>125</v>
      </c>
      <c r="O24" s="14">
        <v>105000</v>
      </c>
      <c r="P24" s="89">
        <v>-173.22000000000116</v>
      </c>
      <c r="Q24" s="89"/>
      <c r="R24" s="158">
        <f t="shared" si="2"/>
        <v>5173.2200000000012</v>
      </c>
      <c r="S24" s="16"/>
      <c r="T24" s="151">
        <v>59079.002019874461</v>
      </c>
      <c r="U24" s="16"/>
      <c r="V24" s="160">
        <f t="shared" si="0"/>
        <v>59550.324121643789</v>
      </c>
      <c r="W24" s="161"/>
      <c r="X24" s="151">
        <f>'[3]3.2Cost by Packages'!$CR$89</f>
        <v>72091.680799999987</v>
      </c>
      <c r="Y24" s="16"/>
    </row>
    <row r="25" spans="1:26" s="10" customFormat="1" ht="12" customHeight="1">
      <c r="A25" s="65"/>
      <c r="B25" s="66"/>
      <c r="C25" s="65"/>
      <c r="D25" s="66"/>
      <c r="E25" s="55"/>
      <c r="F25" s="67"/>
      <c r="G25" s="52"/>
      <c r="H25" s="68"/>
      <c r="I25" s="69"/>
      <c r="J25" s="68"/>
      <c r="K25" s="11">
        <f t="shared" si="1"/>
        <v>22</v>
      </c>
      <c r="L25" s="12" t="s">
        <v>156</v>
      </c>
      <c r="M25" s="13">
        <v>105000</v>
      </c>
      <c r="N25" s="50" t="s">
        <v>125</v>
      </c>
      <c r="O25" s="14">
        <v>110000</v>
      </c>
      <c r="P25" s="89">
        <v>0</v>
      </c>
      <c r="Q25" s="89"/>
      <c r="R25" s="158">
        <f t="shared" si="2"/>
        <v>5000</v>
      </c>
      <c r="S25" s="16"/>
      <c r="T25" s="151">
        <v>84850.697899665844</v>
      </c>
      <c r="U25" s="16"/>
      <c r="V25" s="160">
        <f t="shared" si="0"/>
        <v>55228.874129329233</v>
      </c>
      <c r="W25" s="161"/>
      <c r="X25" s="151">
        <f>'[3]3.2Cost by Packages'!$CV$89</f>
        <v>66860.129199999996</v>
      </c>
      <c r="Y25" s="16"/>
    </row>
    <row r="26" spans="1:26" s="10" customFormat="1" ht="12" customHeight="1">
      <c r="A26" s="65"/>
      <c r="B26" s="66"/>
      <c r="C26" s="65"/>
      <c r="D26" s="66"/>
      <c r="E26" s="54" t="s">
        <v>157</v>
      </c>
      <c r="F26" s="70">
        <v>110000</v>
      </c>
      <c r="G26" s="56" t="s">
        <v>125</v>
      </c>
      <c r="H26" s="63">
        <v>125000</v>
      </c>
      <c r="I26" s="64">
        <f>(H26-F26)-P26-P27-P28</f>
        <v>15000</v>
      </c>
      <c r="J26" s="63"/>
      <c r="K26" s="11">
        <f t="shared" si="1"/>
        <v>23</v>
      </c>
      <c r="L26" s="12" t="s">
        <v>158</v>
      </c>
      <c r="M26" s="13">
        <v>110000</v>
      </c>
      <c r="N26" s="50" t="s">
        <v>125</v>
      </c>
      <c r="O26" s="14">
        <v>115000</v>
      </c>
      <c r="P26" s="89">
        <v>0</v>
      </c>
      <c r="Q26" s="89"/>
      <c r="R26" s="158">
        <f t="shared" si="2"/>
        <v>5000</v>
      </c>
      <c r="S26" s="16"/>
      <c r="T26" s="151">
        <v>30490.896096463297</v>
      </c>
      <c r="U26" s="16"/>
      <c r="V26" s="160">
        <f t="shared" si="0"/>
        <v>82276.671474737712</v>
      </c>
      <c r="W26" s="161"/>
      <c r="X26" s="151">
        <f>'[3]3.2Cost by Packages'!$CZ$89</f>
        <v>99604.219200000007</v>
      </c>
      <c r="Y26" s="16"/>
    </row>
    <row r="27" spans="1:26" s="10" customFormat="1" ht="12" customHeight="1">
      <c r="A27" s="65"/>
      <c r="B27" s="66"/>
      <c r="C27" s="65"/>
      <c r="D27" s="66"/>
      <c r="E27" s="57"/>
      <c r="F27" s="72"/>
      <c r="G27" s="58"/>
      <c r="H27" s="73"/>
      <c r="I27" s="74"/>
      <c r="J27" s="73"/>
      <c r="K27" s="11">
        <f t="shared" si="1"/>
        <v>24</v>
      </c>
      <c r="L27" s="12" t="s">
        <v>159</v>
      </c>
      <c r="M27" s="13">
        <v>115000</v>
      </c>
      <c r="N27" s="50" t="s">
        <v>125</v>
      </c>
      <c r="O27" s="14">
        <v>120000</v>
      </c>
      <c r="P27" s="89">
        <v>0</v>
      </c>
      <c r="Q27" s="89"/>
      <c r="R27" s="158">
        <f t="shared" si="2"/>
        <v>5000</v>
      </c>
      <c r="S27" s="16"/>
      <c r="T27" s="151">
        <v>41001.105329988328</v>
      </c>
      <c r="U27" s="16"/>
      <c r="V27" s="160">
        <f t="shared" si="0"/>
        <v>38637.650501246251</v>
      </c>
      <c r="W27" s="161"/>
      <c r="X27" s="151">
        <f>'[3]3.2Cost by Packages'!$DD$89</f>
        <v>46774.777600000009</v>
      </c>
      <c r="Y27" s="16"/>
    </row>
    <row r="28" spans="1:26" s="10" customFormat="1" ht="12" customHeight="1">
      <c r="A28" s="65"/>
      <c r="B28" s="1"/>
      <c r="C28" s="65"/>
      <c r="D28" s="121"/>
      <c r="E28" s="55"/>
      <c r="F28" s="67"/>
      <c r="G28" s="52"/>
      <c r="H28" s="68"/>
      <c r="I28" s="69"/>
      <c r="J28" s="68"/>
      <c r="K28" s="11">
        <f t="shared" si="1"/>
        <v>25</v>
      </c>
      <c r="L28" s="12" t="s">
        <v>160</v>
      </c>
      <c r="M28" s="13">
        <v>120000</v>
      </c>
      <c r="N28" s="50" t="s">
        <v>125</v>
      </c>
      <c r="O28" s="14">
        <v>125000</v>
      </c>
      <c r="P28" s="89">
        <v>0</v>
      </c>
      <c r="Q28" s="89"/>
      <c r="R28" s="158">
        <f t="shared" si="2"/>
        <v>5000</v>
      </c>
      <c r="S28" s="16"/>
      <c r="T28" s="151">
        <v>54422.775530669482</v>
      </c>
      <c r="U28" s="16"/>
      <c r="V28" s="160">
        <f t="shared" si="0"/>
        <v>51801.758122365987</v>
      </c>
      <c r="W28" s="161"/>
      <c r="X28" s="151">
        <f>'[3]3.2Cost by Packages'!$DH$89</f>
        <v>62711.259199999993</v>
      </c>
      <c r="Y28" s="16"/>
    </row>
    <row r="29" spans="1:26" s="10" customFormat="1" ht="12" customHeight="1">
      <c r="A29" s="65"/>
      <c r="B29" s="1"/>
      <c r="C29" s="75"/>
      <c r="D29" s="32"/>
      <c r="E29" s="6" t="s">
        <v>161</v>
      </c>
      <c r="F29" s="70">
        <v>125000</v>
      </c>
      <c r="G29" s="56" t="s">
        <v>125</v>
      </c>
      <c r="H29" s="63">
        <v>139522</v>
      </c>
      <c r="I29" s="64">
        <f>(H29-F29)-P29-P30-P31</f>
        <v>14522</v>
      </c>
      <c r="J29" s="63"/>
      <c r="K29" s="11">
        <f t="shared" si="1"/>
        <v>26</v>
      </c>
      <c r="L29" s="12" t="s">
        <v>162</v>
      </c>
      <c r="M29" s="13">
        <v>125000</v>
      </c>
      <c r="N29" s="50" t="s">
        <v>125</v>
      </c>
      <c r="O29" s="14">
        <v>131500</v>
      </c>
      <c r="P29" s="89">
        <v>0</v>
      </c>
      <c r="Q29" s="89"/>
      <c r="R29" s="158">
        <f t="shared" si="2"/>
        <v>6500</v>
      </c>
      <c r="S29" s="16"/>
      <c r="T29" s="151">
        <v>120152.14829514897</v>
      </c>
      <c r="U29" s="16"/>
      <c r="V29" s="160">
        <f t="shared" si="0"/>
        <v>112160.22862366911</v>
      </c>
      <c r="W29" s="161"/>
      <c r="X29" s="151">
        <f>'[3]3.2Cost by Packages'!$DL$89</f>
        <v>135781.28279999999</v>
      </c>
      <c r="Y29" s="16"/>
    </row>
    <row r="30" spans="1:26" s="10" customFormat="1" ht="12" customHeight="1">
      <c r="A30" s="65"/>
      <c r="B30" s="1"/>
      <c r="C30" s="62"/>
      <c r="D30" s="9" t="s">
        <v>163</v>
      </c>
      <c r="E30" s="76"/>
      <c r="F30" s="72"/>
      <c r="G30" s="58"/>
      <c r="H30" s="73"/>
      <c r="I30" s="122"/>
      <c r="J30" s="73"/>
      <c r="K30" s="11">
        <f t="shared" si="1"/>
        <v>27</v>
      </c>
      <c r="L30" s="12" t="s">
        <v>164</v>
      </c>
      <c r="M30" s="13">
        <v>131500</v>
      </c>
      <c r="N30" s="50" t="s">
        <v>125</v>
      </c>
      <c r="O30" s="14">
        <v>136000</v>
      </c>
      <c r="P30" s="89">
        <v>0</v>
      </c>
      <c r="Q30" s="89"/>
      <c r="R30" s="158">
        <f t="shared" si="2"/>
        <v>4500</v>
      </c>
      <c r="S30" s="16"/>
      <c r="T30" s="151">
        <v>18915.963387426855</v>
      </c>
      <c r="U30" s="16"/>
      <c r="V30" s="160">
        <f t="shared" si="0"/>
        <v>9037.0539688835943</v>
      </c>
      <c r="W30" s="161"/>
      <c r="X30" s="151">
        <f>'[3]3.2Cost by Packages'!$DP$89</f>
        <v>10940.266399999999</v>
      </c>
      <c r="Y30" s="16"/>
    </row>
    <row r="31" spans="1:26" s="10" customFormat="1" ht="12" customHeight="1">
      <c r="A31" s="75"/>
      <c r="B31" s="77"/>
      <c r="C31" s="75"/>
      <c r="D31" s="32"/>
      <c r="E31" s="7"/>
      <c r="F31" s="67"/>
      <c r="G31" s="52"/>
      <c r="H31" s="68"/>
      <c r="I31" s="123"/>
      <c r="J31" s="68"/>
      <c r="K31" s="11">
        <f t="shared" si="1"/>
        <v>28</v>
      </c>
      <c r="L31" s="12" t="s">
        <v>165</v>
      </c>
      <c r="M31" s="13">
        <v>136000</v>
      </c>
      <c r="N31" s="50" t="s">
        <v>125</v>
      </c>
      <c r="O31" s="14">
        <v>139522</v>
      </c>
      <c r="P31" s="89">
        <v>0</v>
      </c>
      <c r="Q31" s="89"/>
      <c r="R31" s="158">
        <f t="shared" si="2"/>
        <v>3522</v>
      </c>
      <c r="S31" s="16"/>
      <c r="T31" s="151">
        <v>17155.446898570684</v>
      </c>
      <c r="U31" s="16"/>
      <c r="V31" s="160">
        <f t="shared" si="0"/>
        <v>4405.2711700546715</v>
      </c>
      <c r="W31" s="161"/>
      <c r="X31" s="151">
        <f>'[3]3.2Cost by Packages'!$DT$89</f>
        <v>5333.0255999999999</v>
      </c>
      <c r="Y31" s="16"/>
    </row>
    <row r="32" spans="1:26" s="24" customFormat="1" ht="12" customHeight="1">
      <c r="A32" s="165" t="s">
        <v>166</v>
      </c>
      <c r="B32" s="166"/>
      <c r="C32" s="166"/>
      <c r="D32" s="167"/>
      <c r="E32" s="80"/>
      <c r="F32" s="165"/>
      <c r="G32" s="166"/>
      <c r="H32" s="167"/>
      <c r="I32" s="90">
        <f>SUM(I4:I31)</f>
        <v>140312.32000000001</v>
      </c>
      <c r="J32" s="82"/>
      <c r="K32" s="18"/>
      <c r="L32" s="19"/>
      <c r="M32" s="80"/>
      <c r="N32" s="81"/>
      <c r="O32" s="82"/>
      <c r="P32" s="125"/>
      <c r="Q32" s="157"/>
      <c r="R32" s="127">
        <f>SUM(R4:R31)</f>
        <v>140312.32000000001</v>
      </c>
      <c r="S32" s="126"/>
      <c r="T32" s="159">
        <f>SUM(T4:T31)</f>
        <v>1479728</v>
      </c>
      <c r="U32" s="126"/>
      <c r="V32" s="162">
        <f>SUM(V4:V31)</f>
        <v>1479728.0000000005</v>
      </c>
      <c r="W32" s="163"/>
      <c r="X32" s="156">
        <f>SUM(X4:X31)</f>
        <v>1791360.1683999996</v>
      </c>
      <c r="Y32" s="23"/>
      <c r="Z32" s="132"/>
    </row>
    <row r="33" spans="1:24" s="10" customFormat="1" ht="12" customHeight="1">
      <c r="A33" s="168" t="s">
        <v>167</v>
      </c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8"/>
      <c r="T33" s="152"/>
      <c r="U33" s="152"/>
      <c r="V33" s="152"/>
      <c r="W33" s="152"/>
      <c r="X33" s="130"/>
    </row>
    <row r="201" spans="8:10">
      <c r="H201" s="29"/>
      <c r="I201" s="30"/>
      <c r="J201" s="29"/>
    </row>
  </sheetData>
  <mergeCells count="28">
    <mergeCell ref="C3:D3"/>
    <mergeCell ref="A3:B3"/>
    <mergeCell ref="V3:W3"/>
    <mergeCell ref="R2:S2"/>
    <mergeCell ref="F3:H3"/>
    <mergeCell ref="K3:L3"/>
    <mergeCell ref="M3:O3"/>
    <mergeCell ref="P2:Q2"/>
    <mergeCell ref="R3:S3"/>
    <mergeCell ref="P3:Q3"/>
    <mergeCell ref="I3:J3"/>
    <mergeCell ref="T3:U3"/>
    <mergeCell ref="A32:D32"/>
    <mergeCell ref="F32:H32"/>
    <mergeCell ref="A33:S33"/>
    <mergeCell ref="T1:X1"/>
    <mergeCell ref="A1:B1"/>
    <mergeCell ref="C1:D1"/>
    <mergeCell ref="E1:J1"/>
    <mergeCell ref="K1:S1"/>
    <mergeCell ref="A2:B2"/>
    <mergeCell ref="C2:D2"/>
    <mergeCell ref="F2:H2"/>
    <mergeCell ref="I2:J2"/>
    <mergeCell ref="K2:L2"/>
    <mergeCell ref="M2:O2"/>
    <mergeCell ref="T2:U2"/>
    <mergeCell ref="V2:W2"/>
  </mergeCells>
  <phoneticPr fontId="3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&amp;U2  Survey Packages and Demarcation among Sub-contractors</oddHeader>
    <oddFooter>&amp;R&amp;"Arial,太字"&amp;8&amp;P/&amp;N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20"/>
    <pageSetUpPr fitToPage="1"/>
  </sheetPr>
  <dimension ref="A1:AJ201"/>
  <sheetViews>
    <sheetView showZeros="0" view="pageBreakPreview" zoomScale="200" zoomScaleNormal="100" workbookViewId="0">
      <selection activeCell="R2" sqref="R2:R3"/>
    </sheetView>
  </sheetViews>
  <sheetFormatPr defaultRowHeight="12"/>
  <cols>
    <col min="1" max="1" width="0.375" style="10" customWidth="1"/>
    <col min="2" max="2" width="5.5" style="10" customWidth="1"/>
    <col min="3" max="3" width="0.375" style="10" hidden="1" customWidth="1"/>
    <col min="4" max="4" width="5.625" style="10" hidden="1" customWidth="1"/>
    <col min="5" max="5" width="4.125" style="83" hidden="1" customWidth="1"/>
    <col min="6" max="6" width="5.875" style="10" hidden="1" customWidth="1"/>
    <col min="7" max="7" width="1.25" style="10" hidden="1" customWidth="1"/>
    <col min="8" max="8" width="5.875" style="10" hidden="1" customWidth="1"/>
    <col min="9" max="9" width="6.75" style="84" hidden="1" customWidth="1"/>
    <col min="10" max="10" width="0.375" style="10" hidden="1" customWidth="1"/>
    <col min="11" max="11" width="2.5" style="85" bestFit="1" customWidth="1"/>
    <col min="12" max="12" width="4.375" style="10" customWidth="1"/>
    <col min="13" max="13" width="6.125" style="10" bestFit="1" customWidth="1"/>
    <col min="14" max="14" width="1.25" style="10" customWidth="1"/>
    <col min="15" max="15" width="5.875" style="10" bestFit="1" customWidth="1"/>
    <col min="16" max="16" width="5.875" style="10" customWidth="1"/>
    <col min="17" max="17" width="5.875" style="10" bestFit="1" customWidth="1"/>
    <col min="18" max="18" width="6.875" style="10" bestFit="1" customWidth="1"/>
    <col min="19" max="19" width="4.75" style="58" bestFit="1" customWidth="1"/>
    <col min="20" max="23" width="5.75" style="1" bestFit="1" customWidth="1"/>
    <col min="24" max="24" width="5.25" style="1" bestFit="1" customWidth="1"/>
    <col min="25" max="16384" width="9" style="10"/>
  </cols>
  <sheetData>
    <row r="1" spans="1:26" ht="12.75">
      <c r="A1" s="184" t="s">
        <v>46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03"/>
    </row>
    <row r="2" spans="1:26" ht="12" customHeight="1">
      <c r="A2" s="169" t="s">
        <v>20</v>
      </c>
      <c r="B2" s="170"/>
      <c r="C2" s="169" t="s">
        <v>21</v>
      </c>
      <c r="D2" s="170"/>
      <c r="E2" s="171" t="s">
        <v>22</v>
      </c>
      <c r="F2" s="172"/>
      <c r="G2" s="172"/>
      <c r="H2" s="172"/>
      <c r="I2" s="172"/>
      <c r="J2" s="173"/>
      <c r="K2" s="171" t="s">
        <v>19</v>
      </c>
      <c r="L2" s="172"/>
      <c r="M2" s="172"/>
      <c r="N2" s="172"/>
      <c r="O2" s="172"/>
      <c r="P2" s="172"/>
      <c r="Q2" s="172"/>
      <c r="R2" s="97" t="s">
        <v>176</v>
      </c>
    </row>
    <row r="3" spans="1:26" ht="12" customHeight="1">
      <c r="A3" s="179"/>
      <c r="B3" s="180"/>
      <c r="C3" s="179" t="s">
        <v>23</v>
      </c>
      <c r="D3" s="181"/>
      <c r="E3" s="57" t="s">
        <v>17</v>
      </c>
      <c r="F3" s="169" t="s">
        <v>24</v>
      </c>
      <c r="G3" s="182"/>
      <c r="H3" s="170"/>
      <c r="I3" s="182" t="s">
        <v>25</v>
      </c>
      <c r="J3" s="170"/>
      <c r="K3" s="169" t="s">
        <v>17</v>
      </c>
      <c r="L3" s="170"/>
      <c r="M3" s="169" t="s">
        <v>24</v>
      </c>
      <c r="N3" s="182"/>
      <c r="O3" s="182"/>
      <c r="P3" s="182"/>
      <c r="Q3" s="170"/>
      <c r="R3" s="98" t="s">
        <v>175</v>
      </c>
      <c r="S3" s="48" t="s">
        <v>1</v>
      </c>
      <c r="T3" s="3">
        <v>1</v>
      </c>
      <c r="U3" s="3">
        <v>2</v>
      </c>
      <c r="V3" s="3">
        <v>3</v>
      </c>
      <c r="W3" s="3">
        <v>4</v>
      </c>
      <c r="X3" s="3">
        <v>5</v>
      </c>
    </row>
    <row r="4" spans="1:26" ht="12" customHeight="1">
      <c r="A4" s="174"/>
      <c r="B4" s="176"/>
      <c r="C4" s="174"/>
      <c r="D4" s="176"/>
      <c r="E4" s="55"/>
      <c r="F4" s="174"/>
      <c r="G4" s="175"/>
      <c r="H4" s="176"/>
      <c r="I4" s="174"/>
      <c r="J4" s="176"/>
      <c r="K4" s="174"/>
      <c r="L4" s="176"/>
      <c r="M4" s="105"/>
      <c r="N4" s="106"/>
      <c r="O4" s="106"/>
      <c r="P4" s="52" t="s">
        <v>113</v>
      </c>
      <c r="Q4" s="107"/>
      <c r="R4" s="108"/>
      <c r="S4" s="49"/>
      <c r="T4" s="3" t="s">
        <v>2</v>
      </c>
      <c r="U4" s="3" t="s">
        <v>3</v>
      </c>
      <c r="V4" s="3">
        <v>533</v>
      </c>
      <c r="W4" s="3" t="s">
        <v>4</v>
      </c>
      <c r="X4" s="3" t="s">
        <v>7</v>
      </c>
    </row>
    <row r="5" spans="1:26" ht="12" customHeight="1">
      <c r="A5" s="57"/>
      <c r="B5" s="58"/>
      <c r="C5" s="57"/>
      <c r="D5" s="59"/>
      <c r="E5" s="57"/>
      <c r="F5" s="57"/>
      <c r="G5" s="58"/>
      <c r="H5" s="59"/>
      <c r="I5" s="58"/>
      <c r="J5" s="59"/>
      <c r="K5" s="3"/>
      <c r="L5" s="17" t="s">
        <v>53</v>
      </c>
      <c r="M5" s="55"/>
      <c r="N5" s="52"/>
      <c r="O5" s="52"/>
      <c r="P5" s="55"/>
      <c r="Q5" s="3"/>
      <c r="R5" s="100">
        <v>88678.231199999995</v>
      </c>
      <c r="S5" s="5" t="s">
        <v>2</v>
      </c>
      <c r="T5" s="112">
        <f>IF($S5="TEDI",$R5,0)</f>
        <v>88678.231199999995</v>
      </c>
      <c r="U5" s="112">
        <f>IF($S5="TEDI-S",$R5,0)</f>
        <v>0</v>
      </c>
      <c r="V5" s="112">
        <f>IF($S5=533,$R5,0)</f>
        <v>0</v>
      </c>
      <c r="W5" s="112">
        <f>IF($S5="VECC",$R5,0)</f>
        <v>0</v>
      </c>
      <c r="X5" s="112">
        <f>IF($S5="EGS",$R5,0)</f>
        <v>0</v>
      </c>
      <c r="Y5" s="113">
        <f>SUM(T5:X5)</f>
        <v>88678.231199999995</v>
      </c>
      <c r="Z5" s="114">
        <f>Y5-R5</f>
        <v>0</v>
      </c>
    </row>
    <row r="6" spans="1:26" ht="12" customHeight="1">
      <c r="A6" s="54"/>
      <c r="B6" s="61" t="s">
        <v>12</v>
      </c>
      <c r="C6" s="62"/>
      <c r="D6" s="9" t="s">
        <v>26</v>
      </c>
      <c r="E6" s="54" t="s">
        <v>27</v>
      </c>
      <c r="F6" s="60">
        <v>-800</v>
      </c>
      <c r="G6" s="56" t="s">
        <v>0</v>
      </c>
      <c r="H6" s="63">
        <v>8000</v>
      </c>
      <c r="I6" s="64">
        <f>H6-F6</f>
        <v>8800</v>
      </c>
      <c r="J6" s="63"/>
      <c r="K6" s="11">
        <v>1</v>
      </c>
      <c r="L6" s="12" t="s">
        <v>77</v>
      </c>
      <c r="M6" s="13">
        <v>-800</v>
      </c>
      <c r="N6" s="50" t="s">
        <v>0</v>
      </c>
      <c r="O6" s="14">
        <v>4000</v>
      </c>
      <c r="P6" s="89">
        <v>0</v>
      </c>
      <c r="Q6" s="79">
        <f t="shared" ref="Q6:Q9" si="0">O6-M6-P6</f>
        <v>4800</v>
      </c>
      <c r="R6" s="100"/>
      <c r="S6" s="5" t="s">
        <v>4</v>
      </c>
      <c r="T6" s="112">
        <f t="shared" ref="T6:T33" si="1">IF($S6="TEDI",$R6,0)</f>
        <v>0</v>
      </c>
      <c r="U6" s="112">
        <f t="shared" ref="U6:U33" si="2">IF($S6="TEDI-S",$R6,0)</f>
        <v>0</v>
      </c>
      <c r="V6" s="112">
        <f t="shared" ref="V6:V33" si="3">IF($S6=533,$R6,0)</f>
        <v>0</v>
      </c>
      <c r="W6" s="112">
        <f t="shared" ref="W6:W33" si="4">IF($S6="VECC",$R6,0)</f>
        <v>0</v>
      </c>
      <c r="X6" s="112">
        <f t="shared" ref="X6:X33" si="5">IF($S6="EGS",$R6,0)</f>
        <v>0</v>
      </c>
      <c r="Y6" s="113">
        <f t="shared" ref="Y6:Y33" si="6">SUM(T6:X6)</f>
        <v>0</v>
      </c>
      <c r="Z6" s="114">
        <f t="shared" ref="Z6:Z33" si="7">Y6-R6</f>
        <v>0</v>
      </c>
    </row>
    <row r="7" spans="1:26" ht="12" customHeight="1">
      <c r="A7" s="57"/>
      <c r="B7" s="1"/>
      <c r="C7" s="65"/>
      <c r="D7" s="66"/>
      <c r="E7" s="55"/>
      <c r="F7" s="67"/>
      <c r="G7" s="52"/>
      <c r="H7" s="68"/>
      <c r="I7" s="69"/>
      <c r="J7" s="68"/>
      <c r="K7" s="11">
        <f t="shared" ref="K7:K33" si="8">K6+1</f>
        <v>2</v>
      </c>
      <c r="L7" s="12" t="s">
        <v>78</v>
      </c>
      <c r="M7" s="13">
        <f t="shared" ref="M7:M33" si="9">O6</f>
        <v>4000</v>
      </c>
      <c r="N7" s="50" t="s">
        <v>0</v>
      </c>
      <c r="O7" s="14">
        <v>8000</v>
      </c>
      <c r="P7" s="69">
        <v>0</v>
      </c>
      <c r="Q7" s="79">
        <f t="shared" si="0"/>
        <v>4000</v>
      </c>
      <c r="R7" s="100"/>
      <c r="S7" s="5" t="s">
        <v>4</v>
      </c>
      <c r="T7" s="112">
        <f t="shared" si="1"/>
        <v>0</v>
      </c>
      <c r="U7" s="112">
        <f t="shared" si="2"/>
        <v>0</v>
      </c>
      <c r="V7" s="112">
        <f t="shared" si="3"/>
        <v>0</v>
      </c>
      <c r="W7" s="112">
        <f t="shared" si="4"/>
        <v>0</v>
      </c>
      <c r="X7" s="112">
        <f t="shared" si="5"/>
        <v>0</v>
      </c>
      <c r="Y7" s="113">
        <f t="shared" si="6"/>
        <v>0</v>
      </c>
      <c r="Z7" s="114">
        <f t="shared" si="7"/>
        <v>0</v>
      </c>
    </row>
    <row r="8" spans="1:26" ht="12" customHeight="1">
      <c r="A8" s="62"/>
      <c r="B8" s="61" t="s">
        <v>29</v>
      </c>
      <c r="C8" s="65"/>
      <c r="D8" s="66"/>
      <c r="E8" s="54" t="s">
        <v>28</v>
      </c>
      <c r="F8" s="70">
        <f>H6</f>
        <v>8000</v>
      </c>
      <c r="G8" s="56" t="s">
        <v>0</v>
      </c>
      <c r="H8" s="63">
        <v>17000</v>
      </c>
      <c r="I8" s="64">
        <f>H8-F8</f>
        <v>9000</v>
      </c>
      <c r="J8" s="63"/>
      <c r="K8" s="11">
        <f t="shared" si="8"/>
        <v>3</v>
      </c>
      <c r="L8" s="12" t="s">
        <v>32</v>
      </c>
      <c r="M8" s="13">
        <f t="shared" si="9"/>
        <v>8000</v>
      </c>
      <c r="N8" s="50" t="s">
        <v>0</v>
      </c>
      <c r="O8" s="14">
        <v>13000</v>
      </c>
      <c r="P8" s="89">
        <v>0</v>
      </c>
      <c r="Q8" s="79">
        <f t="shared" si="0"/>
        <v>5000</v>
      </c>
      <c r="R8" s="100"/>
      <c r="S8" s="5" t="s">
        <v>4</v>
      </c>
      <c r="T8" s="112">
        <f t="shared" si="1"/>
        <v>0</v>
      </c>
      <c r="U8" s="112">
        <f t="shared" si="2"/>
        <v>0</v>
      </c>
      <c r="V8" s="112">
        <f t="shared" si="3"/>
        <v>0</v>
      </c>
      <c r="W8" s="112">
        <f t="shared" si="4"/>
        <v>0</v>
      </c>
      <c r="X8" s="112">
        <f t="shared" si="5"/>
        <v>0</v>
      </c>
      <c r="Y8" s="113">
        <f t="shared" si="6"/>
        <v>0</v>
      </c>
      <c r="Z8" s="114">
        <f t="shared" si="7"/>
        <v>0</v>
      </c>
    </row>
    <row r="9" spans="1:26" ht="12" customHeight="1">
      <c r="A9" s="65"/>
      <c r="B9" s="1"/>
      <c r="C9" s="65"/>
      <c r="D9" s="66"/>
      <c r="E9" s="55"/>
      <c r="F9" s="67"/>
      <c r="G9" s="52"/>
      <c r="H9" s="68"/>
      <c r="I9" s="69"/>
      <c r="J9" s="68"/>
      <c r="K9" s="11">
        <f t="shared" si="8"/>
        <v>4</v>
      </c>
      <c r="L9" s="12" t="s">
        <v>79</v>
      </c>
      <c r="M9" s="13">
        <f t="shared" si="9"/>
        <v>13000</v>
      </c>
      <c r="N9" s="50" t="s">
        <v>0</v>
      </c>
      <c r="O9" s="14">
        <v>17000</v>
      </c>
      <c r="P9" s="89">
        <v>0</v>
      </c>
      <c r="Q9" s="79">
        <f t="shared" si="0"/>
        <v>4000</v>
      </c>
      <c r="R9" s="100"/>
      <c r="S9" s="5" t="s">
        <v>4</v>
      </c>
      <c r="T9" s="112">
        <f t="shared" si="1"/>
        <v>0</v>
      </c>
      <c r="U9" s="112">
        <f t="shared" si="2"/>
        <v>0</v>
      </c>
      <c r="V9" s="112">
        <f t="shared" si="3"/>
        <v>0</v>
      </c>
      <c r="W9" s="112">
        <f t="shared" si="4"/>
        <v>0</v>
      </c>
      <c r="X9" s="112">
        <f t="shared" si="5"/>
        <v>0</v>
      </c>
      <c r="Y9" s="113">
        <f t="shared" si="6"/>
        <v>0</v>
      </c>
      <c r="Z9" s="114">
        <f t="shared" si="7"/>
        <v>0</v>
      </c>
    </row>
    <row r="10" spans="1:26" ht="12" customHeight="1">
      <c r="A10" s="65"/>
      <c r="B10" s="1"/>
      <c r="C10" s="65"/>
      <c r="D10" s="66"/>
      <c r="E10" s="51" t="s">
        <v>81</v>
      </c>
      <c r="F10" s="71">
        <v>17000</v>
      </c>
      <c r="G10" s="50" t="s">
        <v>0</v>
      </c>
      <c r="H10" s="14">
        <v>22000</v>
      </c>
      <c r="I10" s="64">
        <f>H10-F10-P10</f>
        <v>5059.78</v>
      </c>
      <c r="J10" s="14"/>
      <c r="K10" s="11">
        <f t="shared" si="8"/>
        <v>5</v>
      </c>
      <c r="L10" s="12" t="s">
        <v>33</v>
      </c>
      <c r="M10" s="13">
        <f t="shared" si="9"/>
        <v>17000</v>
      </c>
      <c r="N10" s="50" t="s">
        <v>0</v>
      </c>
      <c r="O10" s="14">
        <v>22000</v>
      </c>
      <c r="P10" s="89">
        <v>-59.78</v>
      </c>
      <c r="Q10" s="79">
        <f>O10-M10-P10</f>
        <v>5059.78</v>
      </c>
      <c r="R10" s="100"/>
      <c r="S10" s="5" t="s">
        <v>2</v>
      </c>
      <c r="T10" s="112">
        <f t="shared" si="1"/>
        <v>0</v>
      </c>
      <c r="U10" s="112">
        <f t="shared" si="2"/>
        <v>0</v>
      </c>
      <c r="V10" s="112">
        <f t="shared" si="3"/>
        <v>0</v>
      </c>
      <c r="W10" s="112">
        <f t="shared" si="4"/>
        <v>0</v>
      </c>
      <c r="X10" s="112">
        <f t="shared" si="5"/>
        <v>0</v>
      </c>
      <c r="Y10" s="113">
        <f t="shared" si="6"/>
        <v>0</v>
      </c>
      <c r="Z10" s="114">
        <f t="shared" si="7"/>
        <v>0</v>
      </c>
    </row>
    <row r="11" spans="1:26" ht="12" customHeight="1">
      <c r="A11" s="65"/>
      <c r="B11" s="1"/>
      <c r="C11" s="65"/>
      <c r="D11" s="66"/>
      <c r="E11" s="54" t="s">
        <v>82</v>
      </c>
      <c r="F11" s="70">
        <f>H10</f>
        <v>22000</v>
      </c>
      <c r="G11" s="56" t="s">
        <v>0</v>
      </c>
      <c r="H11" s="63">
        <v>32000</v>
      </c>
      <c r="I11" s="64">
        <f>H11-F11</f>
        <v>10000</v>
      </c>
      <c r="J11" s="63"/>
      <c r="K11" s="11">
        <f t="shared" si="8"/>
        <v>6</v>
      </c>
      <c r="L11" s="12" t="s">
        <v>34</v>
      </c>
      <c r="M11" s="13">
        <f t="shared" si="9"/>
        <v>22000</v>
      </c>
      <c r="N11" s="50" t="s">
        <v>0</v>
      </c>
      <c r="O11" s="14">
        <v>26800</v>
      </c>
      <c r="P11" s="89">
        <v>0</v>
      </c>
      <c r="Q11" s="79">
        <f t="shared" ref="Q11:Q33" si="10">O11-M11-P11</f>
        <v>4800</v>
      </c>
      <c r="R11" s="100"/>
      <c r="S11" s="5" t="s">
        <v>7</v>
      </c>
      <c r="T11" s="112">
        <f t="shared" si="1"/>
        <v>0</v>
      </c>
      <c r="U11" s="112">
        <f t="shared" si="2"/>
        <v>0</v>
      </c>
      <c r="V11" s="112">
        <f t="shared" si="3"/>
        <v>0</v>
      </c>
      <c r="W11" s="112">
        <f t="shared" si="4"/>
        <v>0</v>
      </c>
      <c r="X11" s="112">
        <f t="shared" si="5"/>
        <v>0</v>
      </c>
      <c r="Y11" s="113">
        <f t="shared" si="6"/>
        <v>0</v>
      </c>
      <c r="Z11" s="114">
        <f t="shared" si="7"/>
        <v>0</v>
      </c>
    </row>
    <row r="12" spans="1:26" ht="12" customHeight="1">
      <c r="A12" s="65"/>
      <c r="B12" s="1"/>
      <c r="C12" s="65"/>
      <c r="D12" s="66"/>
      <c r="E12" s="55"/>
      <c r="F12" s="67"/>
      <c r="G12" s="52"/>
      <c r="H12" s="68"/>
      <c r="I12" s="69"/>
      <c r="J12" s="68"/>
      <c r="K12" s="11">
        <f t="shared" si="8"/>
        <v>7</v>
      </c>
      <c r="L12" s="12" t="s">
        <v>83</v>
      </c>
      <c r="M12" s="13">
        <f t="shared" si="9"/>
        <v>26800</v>
      </c>
      <c r="N12" s="50" t="s">
        <v>0</v>
      </c>
      <c r="O12" s="14">
        <v>32000</v>
      </c>
      <c r="P12" s="89">
        <v>0</v>
      </c>
      <c r="Q12" s="79">
        <f t="shared" si="10"/>
        <v>5200</v>
      </c>
      <c r="R12" s="100"/>
      <c r="S12" s="5" t="s">
        <v>7</v>
      </c>
      <c r="T12" s="112">
        <f t="shared" si="1"/>
        <v>0</v>
      </c>
      <c r="U12" s="112">
        <f t="shared" si="2"/>
        <v>0</v>
      </c>
      <c r="V12" s="112">
        <f t="shared" si="3"/>
        <v>0</v>
      </c>
      <c r="W12" s="112">
        <f t="shared" si="4"/>
        <v>0</v>
      </c>
      <c r="X12" s="112">
        <f t="shared" si="5"/>
        <v>0</v>
      </c>
      <c r="Y12" s="113">
        <f t="shared" si="6"/>
        <v>0</v>
      </c>
      <c r="Z12" s="114">
        <f t="shared" si="7"/>
        <v>0</v>
      </c>
    </row>
    <row r="13" spans="1:26" ht="12" customHeight="1">
      <c r="A13" s="65"/>
      <c r="B13" s="1"/>
      <c r="C13" s="65"/>
      <c r="D13" s="66"/>
      <c r="E13" s="54" t="s">
        <v>84</v>
      </c>
      <c r="F13" s="70">
        <f>H11</f>
        <v>32000</v>
      </c>
      <c r="G13" s="56" t="s">
        <v>0</v>
      </c>
      <c r="H13" s="63">
        <v>42000</v>
      </c>
      <c r="I13" s="64">
        <f>H13-F13</f>
        <v>10000</v>
      </c>
      <c r="J13" s="63"/>
      <c r="K13" s="11">
        <f t="shared" si="8"/>
        <v>8</v>
      </c>
      <c r="L13" s="12" t="s">
        <v>35</v>
      </c>
      <c r="M13" s="13">
        <f t="shared" si="9"/>
        <v>32000</v>
      </c>
      <c r="N13" s="50" t="s">
        <v>0</v>
      </c>
      <c r="O13" s="14">
        <v>35000</v>
      </c>
      <c r="P13" s="89">
        <v>0</v>
      </c>
      <c r="Q13" s="79">
        <f t="shared" si="10"/>
        <v>3000</v>
      </c>
      <c r="R13" s="100"/>
      <c r="S13" s="5" t="s">
        <v>2</v>
      </c>
      <c r="T13" s="112">
        <f t="shared" si="1"/>
        <v>0</v>
      </c>
      <c r="U13" s="112">
        <f t="shared" si="2"/>
        <v>0</v>
      </c>
      <c r="V13" s="112">
        <f t="shared" si="3"/>
        <v>0</v>
      </c>
      <c r="W13" s="112">
        <f t="shared" si="4"/>
        <v>0</v>
      </c>
      <c r="X13" s="112">
        <f t="shared" si="5"/>
        <v>0</v>
      </c>
      <c r="Y13" s="113">
        <f t="shared" si="6"/>
        <v>0</v>
      </c>
      <c r="Z13" s="114">
        <f t="shared" si="7"/>
        <v>0</v>
      </c>
    </row>
    <row r="14" spans="1:26" ht="12" customHeight="1">
      <c r="A14" s="65"/>
      <c r="B14" s="1"/>
      <c r="C14" s="65"/>
      <c r="D14" s="66"/>
      <c r="E14" s="57"/>
      <c r="F14" s="72"/>
      <c r="G14" s="58"/>
      <c r="H14" s="73"/>
      <c r="I14" s="74"/>
      <c r="J14" s="73"/>
      <c r="K14" s="11">
        <f t="shared" si="8"/>
        <v>9</v>
      </c>
      <c r="L14" s="12" t="s">
        <v>41</v>
      </c>
      <c r="M14" s="13">
        <f t="shared" si="9"/>
        <v>35000</v>
      </c>
      <c r="N14" s="50" t="s">
        <v>0</v>
      </c>
      <c r="O14" s="14">
        <v>42000</v>
      </c>
      <c r="P14" s="89">
        <v>0</v>
      </c>
      <c r="Q14" s="79">
        <f t="shared" si="10"/>
        <v>7000</v>
      </c>
      <c r="R14" s="100"/>
      <c r="S14" s="5" t="s">
        <v>3</v>
      </c>
      <c r="T14" s="112">
        <f t="shared" si="1"/>
        <v>0</v>
      </c>
      <c r="U14" s="112">
        <f t="shared" si="2"/>
        <v>0</v>
      </c>
      <c r="V14" s="112">
        <f t="shared" si="3"/>
        <v>0</v>
      </c>
      <c r="W14" s="112">
        <f t="shared" si="4"/>
        <v>0</v>
      </c>
      <c r="X14" s="112">
        <f t="shared" si="5"/>
        <v>0</v>
      </c>
      <c r="Y14" s="113">
        <f t="shared" si="6"/>
        <v>0</v>
      </c>
      <c r="Z14" s="114">
        <f t="shared" si="7"/>
        <v>0</v>
      </c>
    </row>
    <row r="15" spans="1:26" ht="12" customHeight="1">
      <c r="A15" s="65"/>
      <c r="B15" s="1"/>
      <c r="C15" s="65"/>
      <c r="D15" s="66"/>
      <c r="E15" s="54" t="s">
        <v>85</v>
      </c>
      <c r="F15" s="70">
        <v>42000</v>
      </c>
      <c r="G15" s="56" t="s">
        <v>0</v>
      </c>
      <c r="H15" s="63">
        <v>52000</v>
      </c>
      <c r="I15" s="64">
        <f>H15-F15</f>
        <v>10000</v>
      </c>
      <c r="J15" s="63"/>
      <c r="K15" s="11">
        <f t="shared" si="8"/>
        <v>10</v>
      </c>
      <c r="L15" s="12" t="s">
        <v>36</v>
      </c>
      <c r="M15" s="13">
        <f t="shared" si="9"/>
        <v>42000</v>
      </c>
      <c r="N15" s="50" t="s">
        <v>0</v>
      </c>
      <c r="O15" s="14">
        <v>46600</v>
      </c>
      <c r="P15" s="89">
        <v>0</v>
      </c>
      <c r="Q15" s="79">
        <f t="shared" si="10"/>
        <v>4600</v>
      </c>
      <c r="R15" s="100"/>
      <c r="S15" s="5" t="s">
        <v>3</v>
      </c>
      <c r="T15" s="112">
        <f t="shared" si="1"/>
        <v>0</v>
      </c>
      <c r="U15" s="112">
        <f t="shared" si="2"/>
        <v>0</v>
      </c>
      <c r="V15" s="112">
        <f t="shared" si="3"/>
        <v>0</v>
      </c>
      <c r="W15" s="112">
        <f t="shared" si="4"/>
        <v>0</v>
      </c>
      <c r="X15" s="112">
        <f t="shared" si="5"/>
        <v>0</v>
      </c>
      <c r="Y15" s="113">
        <f t="shared" si="6"/>
        <v>0</v>
      </c>
      <c r="Z15" s="114">
        <f t="shared" si="7"/>
        <v>0</v>
      </c>
    </row>
    <row r="16" spans="1:26" ht="12" customHeight="1">
      <c r="A16" s="65"/>
      <c r="B16" s="1"/>
      <c r="C16" s="65"/>
      <c r="D16" s="66"/>
      <c r="E16" s="57"/>
      <c r="F16" s="72"/>
      <c r="G16" s="58"/>
      <c r="H16" s="73"/>
      <c r="I16" s="74"/>
      <c r="J16" s="73"/>
      <c r="K16" s="11">
        <f t="shared" si="8"/>
        <v>11</v>
      </c>
      <c r="L16" s="12" t="s">
        <v>37</v>
      </c>
      <c r="M16" s="13">
        <f t="shared" si="9"/>
        <v>46600</v>
      </c>
      <c r="N16" s="50" t="s">
        <v>0</v>
      </c>
      <c r="O16" s="14">
        <v>52000</v>
      </c>
      <c r="P16" s="89">
        <v>0</v>
      </c>
      <c r="Q16" s="79">
        <f t="shared" si="10"/>
        <v>5400</v>
      </c>
      <c r="R16" s="100"/>
      <c r="S16" s="5" t="s">
        <v>3</v>
      </c>
      <c r="T16" s="112">
        <f t="shared" si="1"/>
        <v>0</v>
      </c>
      <c r="U16" s="112">
        <f t="shared" si="2"/>
        <v>0</v>
      </c>
      <c r="V16" s="112">
        <f t="shared" si="3"/>
        <v>0</v>
      </c>
      <c r="W16" s="112">
        <f t="shared" si="4"/>
        <v>0</v>
      </c>
      <c r="X16" s="112">
        <f t="shared" si="5"/>
        <v>0</v>
      </c>
      <c r="Y16" s="113">
        <f t="shared" si="6"/>
        <v>0</v>
      </c>
      <c r="Z16" s="114">
        <f t="shared" si="7"/>
        <v>0</v>
      </c>
    </row>
    <row r="17" spans="1:26" ht="12" customHeight="1">
      <c r="A17" s="65"/>
      <c r="B17" s="1"/>
      <c r="C17" s="65"/>
      <c r="D17" s="66"/>
      <c r="E17" s="54" t="s">
        <v>86</v>
      </c>
      <c r="F17" s="70">
        <f>H15</f>
        <v>52000</v>
      </c>
      <c r="G17" s="56" t="s">
        <v>0</v>
      </c>
      <c r="H17" s="63">
        <v>65000</v>
      </c>
      <c r="I17" s="64">
        <f>H17-F17</f>
        <v>13000</v>
      </c>
      <c r="J17" s="63"/>
      <c r="K17" s="11">
        <f t="shared" si="8"/>
        <v>12</v>
      </c>
      <c r="L17" s="12" t="s">
        <v>38</v>
      </c>
      <c r="M17" s="13">
        <f t="shared" si="9"/>
        <v>52000</v>
      </c>
      <c r="N17" s="50" t="s">
        <v>0</v>
      </c>
      <c r="O17" s="14">
        <v>56000</v>
      </c>
      <c r="P17" s="89">
        <v>0</v>
      </c>
      <c r="Q17" s="79">
        <f t="shared" si="10"/>
        <v>4000</v>
      </c>
      <c r="R17" s="100"/>
      <c r="S17" s="5">
        <v>533</v>
      </c>
      <c r="T17" s="112">
        <f t="shared" si="1"/>
        <v>0</v>
      </c>
      <c r="U17" s="112">
        <f t="shared" si="2"/>
        <v>0</v>
      </c>
      <c r="V17" s="112">
        <f t="shared" si="3"/>
        <v>0</v>
      </c>
      <c r="W17" s="112">
        <f t="shared" si="4"/>
        <v>0</v>
      </c>
      <c r="X17" s="112">
        <f t="shared" si="5"/>
        <v>0</v>
      </c>
      <c r="Y17" s="113">
        <f t="shared" si="6"/>
        <v>0</v>
      </c>
      <c r="Z17" s="114">
        <f t="shared" si="7"/>
        <v>0</v>
      </c>
    </row>
    <row r="18" spans="1:26" ht="12" customHeight="1">
      <c r="A18" s="65"/>
      <c r="B18" s="1"/>
      <c r="C18" s="65"/>
      <c r="D18" s="66"/>
      <c r="E18" s="57"/>
      <c r="F18" s="72"/>
      <c r="G18" s="58"/>
      <c r="H18" s="73"/>
      <c r="I18" s="74"/>
      <c r="J18" s="73"/>
      <c r="K18" s="11">
        <f t="shared" si="8"/>
        <v>13</v>
      </c>
      <c r="L18" s="12" t="s">
        <v>39</v>
      </c>
      <c r="M18" s="13">
        <f t="shared" si="9"/>
        <v>56000</v>
      </c>
      <c r="N18" s="50" t="s">
        <v>0</v>
      </c>
      <c r="O18" s="14">
        <v>60000</v>
      </c>
      <c r="P18" s="89">
        <v>0</v>
      </c>
      <c r="Q18" s="79">
        <f t="shared" si="10"/>
        <v>4000</v>
      </c>
      <c r="R18" s="100"/>
      <c r="S18" s="5">
        <v>533</v>
      </c>
      <c r="T18" s="112">
        <f t="shared" si="1"/>
        <v>0</v>
      </c>
      <c r="U18" s="112">
        <f t="shared" si="2"/>
        <v>0</v>
      </c>
      <c r="V18" s="112">
        <f t="shared" si="3"/>
        <v>0</v>
      </c>
      <c r="W18" s="112">
        <f t="shared" si="4"/>
        <v>0</v>
      </c>
      <c r="X18" s="112">
        <f t="shared" si="5"/>
        <v>0</v>
      </c>
      <c r="Y18" s="113">
        <f t="shared" si="6"/>
        <v>0</v>
      </c>
      <c r="Z18" s="114">
        <f t="shared" si="7"/>
        <v>0</v>
      </c>
    </row>
    <row r="19" spans="1:26" ht="12" customHeight="1">
      <c r="A19" s="65"/>
      <c r="B19" s="1"/>
      <c r="C19" s="65"/>
      <c r="D19" s="66"/>
      <c r="E19" s="55"/>
      <c r="F19" s="67"/>
      <c r="G19" s="52"/>
      <c r="H19" s="68"/>
      <c r="I19" s="69"/>
      <c r="J19" s="68"/>
      <c r="K19" s="11">
        <f t="shared" si="8"/>
        <v>14</v>
      </c>
      <c r="L19" s="12" t="s">
        <v>40</v>
      </c>
      <c r="M19" s="13">
        <f t="shared" si="9"/>
        <v>60000</v>
      </c>
      <c r="N19" s="50" t="s">
        <v>0</v>
      </c>
      <c r="O19" s="14">
        <v>65000</v>
      </c>
      <c r="P19" s="89">
        <v>0</v>
      </c>
      <c r="Q19" s="79">
        <f t="shared" si="10"/>
        <v>5000</v>
      </c>
      <c r="R19" s="100"/>
      <c r="S19" s="5">
        <v>533</v>
      </c>
      <c r="T19" s="112">
        <f t="shared" si="1"/>
        <v>0</v>
      </c>
      <c r="U19" s="112">
        <f t="shared" si="2"/>
        <v>0</v>
      </c>
      <c r="V19" s="112">
        <f t="shared" si="3"/>
        <v>0</v>
      </c>
      <c r="W19" s="112">
        <f t="shared" si="4"/>
        <v>0</v>
      </c>
      <c r="X19" s="112">
        <f t="shared" si="5"/>
        <v>0</v>
      </c>
      <c r="Y19" s="113">
        <f t="shared" si="6"/>
        <v>0</v>
      </c>
      <c r="Z19" s="114">
        <f t="shared" si="7"/>
        <v>0</v>
      </c>
    </row>
    <row r="20" spans="1:26" ht="12" customHeight="1">
      <c r="A20" s="65"/>
      <c r="B20" s="1"/>
      <c r="C20" s="65"/>
      <c r="D20" s="66"/>
      <c r="E20" s="54" t="s">
        <v>87</v>
      </c>
      <c r="F20" s="70">
        <f>H17</f>
        <v>65000</v>
      </c>
      <c r="G20" s="56" t="s">
        <v>0</v>
      </c>
      <c r="H20" s="63">
        <v>81500</v>
      </c>
      <c r="I20" s="64">
        <f>H20-F20-P21</f>
        <v>16557.32</v>
      </c>
      <c r="J20" s="63"/>
      <c r="K20" s="11">
        <f t="shared" si="8"/>
        <v>15</v>
      </c>
      <c r="L20" s="12" t="s">
        <v>88</v>
      </c>
      <c r="M20" s="13">
        <f t="shared" si="9"/>
        <v>65000</v>
      </c>
      <c r="N20" s="50" t="s">
        <v>0</v>
      </c>
      <c r="O20" s="14">
        <v>71000</v>
      </c>
      <c r="P20" s="89">
        <v>0</v>
      </c>
      <c r="Q20" s="79">
        <f t="shared" si="10"/>
        <v>6000</v>
      </c>
      <c r="R20" s="100"/>
      <c r="S20" s="5" t="s">
        <v>2</v>
      </c>
      <c r="T20" s="112">
        <f t="shared" si="1"/>
        <v>0</v>
      </c>
      <c r="U20" s="112">
        <f t="shared" si="2"/>
        <v>0</v>
      </c>
      <c r="V20" s="112">
        <f t="shared" si="3"/>
        <v>0</v>
      </c>
      <c r="W20" s="112">
        <f t="shared" si="4"/>
        <v>0</v>
      </c>
      <c r="X20" s="112">
        <f t="shared" si="5"/>
        <v>0</v>
      </c>
      <c r="Y20" s="113">
        <f t="shared" si="6"/>
        <v>0</v>
      </c>
      <c r="Z20" s="114">
        <f t="shared" si="7"/>
        <v>0</v>
      </c>
    </row>
    <row r="21" spans="1:26" ht="12" customHeight="1">
      <c r="A21" s="65"/>
      <c r="B21" s="1"/>
      <c r="C21" s="65"/>
      <c r="D21" s="66"/>
      <c r="E21" s="57"/>
      <c r="F21" s="72"/>
      <c r="G21" s="58"/>
      <c r="H21" s="73"/>
      <c r="I21" s="74"/>
      <c r="J21" s="73"/>
      <c r="K21" s="11">
        <f t="shared" si="8"/>
        <v>16</v>
      </c>
      <c r="L21" s="12" t="s">
        <v>89</v>
      </c>
      <c r="M21" s="13">
        <f t="shared" si="9"/>
        <v>71000</v>
      </c>
      <c r="N21" s="50" t="s">
        <v>0</v>
      </c>
      <c r="O21" s="14">
        <v>76000</v>
      </c>
      <c r="P21" s="89">
        <v>-57.32</v>
      </c>
      <c r="Q21" s="79">
        <f t="shared" si="10"/>
        <v>5057.32</v>
      </c>
      <c r="R21" s="100"/>
      <c r="S21" s="5" t="s">
        <v>2</v>
      </c>
      <c r="T21" s="112">
        <f t="shared" si="1"/>
        <v>0</v>
      </c>
      <c r="U21" s="112">
        <f t="shared" si="2"/>
        <v>0</v>
      </c>
      <c r="V21" s="112">
        <f t="shared" si="3"/>
        <v>0</v>
      </c>
      <c r="W21" s="112">
        <f t="shared" si="4"/>
        <v>0</v>
      </c>
      <c r="X21" s="112">
        <f t="shared" si="5"/>
        <v>0</v>
      </c>
      <c r="Y21" s="113">
        <f t="shared" si="6"/>
        <v>0</v>
      </c>
      <c r="Z21" s="114">
        <f t="shared" si="7"/>
        <v>0</v>
      </c>
    </row>
    <row r="22" spans="1:26" ht="12" customHeight="1">
      <c r="A22" s="65"/>
      <c r="B22" s="1"/>
      <c r="C22" s="65"/>
      <c r="D22" s="66"/>
      <c r="E22" s="55"/>
      <c r="F22" s="67"/>
      <c r="G22" s="52"/>
      <c r="H22" s="68"/>
      <c r="I22" s="69"/>
      <c r="J22" s="68"/>
      <c r="K22" s="11">
        <f t="shared" si="8"/>
        <v>17</v>
      </c>
      <c r="L22" s="12" t="s">
        <v>90</v>
      </c>
      <c r="M22" s="13">
        <f t="shared" si="9"/>
        <v>76000</v>
      </c>
      <c r="N22" s="50" t="s">
        <v>0</v>
      </c>
      <c r="O22" s="14">
        <v>81500</v>
      </c>
      <c r="P22" s="89">
        <v>0</v>
      </c>
      <c r="Q22" s="79">
        <f t="shared" si="10"/>
        <v>5500</v>
      </c>
      <c r="R22" s="100"/>
      <c r="S22" s="5" t="s">
        <v>2</v>
      </c>
      <c r="T22" s="112">
        <f t="shared" si="1"/>
        <v>0</v>
      </c>
      <c r="U22" s="112">
        <f t="shared" si="2"/>
        <v>0</v>
      </c>
      <c r="V22" s="112">
        <f t="shared" si="3"/>
        <v>0</v>
      </c>
      <c r="W22" s="112">
        <f t="shared" si="4"/>
        <v>0</v>
      </c>
      <c r="X22" s="112">
        <f t="shared" si="5"/>
        <v>0</v>
      </c>
      <c r="Y22" s="113">
        <f t="shared" si="6"/>
        <v>0</v>
      </c>
      <c r="Z22" s="114">
        <f t="shared" si="7"/>
        <v>0</v>
      </c>
    </row>
    <row r="23" spans="1:26" ht="12" customHeight="1">
      <c r="A23" s="65"/>
      <c r="B23" s="1"/>
      <c r="C23" s="65"/>
      <c r="D23" s="66"/>
      <c r="E23" s="54" t="s">
        <v>91</v>
      </c>
      <c r="F23" s="70">
        <f>H20</f>
        <v>81500</v>
      </c>
      <c r="G23" s="56" t="s">
        <v>0</v>
      </c>
      <c r="H23" s="63">
        <v>100000</v>
      </c>
      <c r="I23" s="64">
        <f>H23-F23-P25</f>
        <v>18200</v>
      </c>
      <c r="J23" s="63"/>
      <c r="K23" s="11">
        <f t="shared" si="8"/>
        <v>18</v>
      </c>
      <c r="L23" s="12" t="s">
        <v>92</v>
      </c>
      <c r="M23" s="13">
        <f t="shared" si="9"/>
        <v>81500</v>
      </c>
      <c r="N23" s="50" t="s">
        <v>0</v>
      </c>
      <c r="O23" s="14">
        <v>87000</v>
      </c>
      <c r="P23" s="89">
        <v>0</v>
      </c>
      <c r="Q23" s="79">
        <f t="shared" si="10"/>
        <v>5500</v>
      </c>
      <c r="R23" s="100"/>
      <c r="S23" s="5" t="s">
        <v>2</v>
      </c>
      <c r="T23" s="112">
        <f t="shared" si="1"/>
        <v>0</v>
      </c>
      <c r="U23" s="112">
        <f t="shared" si="2"/>
        <v>0</v>
      </c>
      <c r="V23" s="112">
        <f t="shared" si="3"/>
        <v>0</v>
      </c>
      <c r="W23" s="112">
        <f t="shared" si="4"/>
        <v>0</v>
      </c>
      <c r="X23" s="112">
        <f t="shared" si="5"/>
        <v>0</v>
      </c>
      <c r="Y23" s="113">
        <f t="shared" si="6"/>
        <v>0</v>
      </c>
      <c r="Z23" s="114">
        <f t="shared" si="7"/>
        <v>0</v>
      </c>
    </row>
    <row r="24" spans="1:26" ht="12" customHeight="1">
      <c r="A24" s="65"/>
      <c r="B24" s="1"/>
      <c r="C24" s="65"/>
      <c r="D24" s="66"/>
      <c r="E24" s="57"/>
      <c r="F24" s="72"/>
      <c r="G24" s="58"/>
      <c r="H24" s="73"/>
      <c r="I24" s="74"/>
      <c r="J24" s="73"/>
      <c r="K24" s="11">
        <f t="shared" si="8"/>
        <v>19</v>
      </c>
      <c r="L24" s="12" t="s">
        <v>93</v>
      </c>
      <c r="M24" s="13">
        <f t="shared" si="9"/>
        <v>87000</v>
      </c>
      <c r="N24" s="50" t="s">
        <v>0</v>
      </c>
      <c r="O24" s="14">
        <v>93000</v>
      </c>
      <c r="P24" s="89">
        <v>0</v>
      </c>
      <c r="Q24" s="79">
        <f t="shared" si="10"/>
        <v>6000</v>
      </c>
      <c r="R24" s="100"/>
      <c r="S24" s="5" t="s">
        <v>2</v>
      </c>
      <c r="T24" s="112">
        <f t="shared" si="1"/>
        <v>0</v>
      </c>
      <c r="U24" s="112">
        <f t="shared" si="2"/>
        <v>0</v>
      </c>
      <c r="V24" s="112">
        <f t="shared" si="3"/>
        <v>0</v>
      </c>
      <c r="W24" s="112">
        <f t="shared" si="4"/>
        <v>0</v>
      </c>
      <c r="X24" s="112">
        <f t="shared" si="5"/>
        <v>0</v>
      </c>
      <c r="Y24" s="113">
        <f t="shared" si="6"/>
        <v>0</v>
      </c>
      <c r="Z24" s="114">
        <f t="shared" si="7"/>
        <v>0</v>
      </c>
    </row>
    <row r="25" spans="1:26" ht="12" customHeight="1">
      <c r="A25" s="75"/>
      <c r="B25" s="1"/>
      <c r="C25" s="65"/>
      <c r="D25" s="66"/>
      <c r="E25" s="55"/>
      <c r="F25" s="67"/>
      <c r="G25" s="52"/>
      <c r="H25" s="68"/>
      <c r="I25" s="69"/>
      <c r="J25" s="68"/>
      <c r="K25" s="11">
        <f t="shared" si="8"/>
        <v>20</v>
      </c>
      <c r="L25" s="12" t="s">
        <v>94</v>
      </c>
      <c r="M25" s="13">
        <f t="shared" si="9"/>
        <v>93000</v>
      </c>
      <c r="N25" s="50" t="s">
        <v>0</v>
      </c>
      <c r="O25" s="14">
        <v>100000</v>
      </c>
      <c r="P25" s="89">
        <v>300</v>
      </c>
      <c r="Q25" s="79">
        <f t="shared" si="10"/>
        <v>6700</v>
      </c>
      <c r="R25" s="100"/>
      <c r="S25" s="5" t="s">
        <v>2</v>
      </c>
      <c r="T25" s="112">
        <f t="shared" si="1"/>
        <v>0</v>
      </c>
      <c r="U25" s="112">
        <f t="shared" si="2"/>
        <v>0</v>
      </c>
      <c r="V25" s="112">
        <f t="shared" si="3"/>
        <v>0</v>
      </c>
      <c r="W25" s="112">
        <f t="shared" si="4"/>
        <v>0</v>
      </c>
      <c r="X25" s="112">
        <f t="shared" si="5"/>
        <v>0</v>
      </c>
      <c r="Y25" s="113">
        <f t="shared" si="6"/>
        <v>0</v>
      </c>
      <c r="Z25" s="114">
        <f t="shared" si="7"/>
        <v>0</v>
      </c>
    </row>
    <row r="26" spans="1:26" ht="12" customHeight="1">
      <c r="A26" s="65"/>
      <c r="B26" s="61" t="s">
        <v>30</v>
      </c>
      <c r="C26" s="65"/>
      <c r="D26" s="66"/>
      <c r="E26" s="54" t="s">
        <v>97</v>
      </c>
      <c r="F26" s="70">
        <f>H23</f>
        <v>100000</v>
      </c>
      <c r="G26" s="56" t="s">
        <v>0</v>
      </c>
      <c r="H26" s="63">
        <v>110000</v>
      </c>
      <c r="I26" s="64">
        <f>H26-F26-P26</f>
        <v>10173.220000000001</v>
      </c>
      <c r="J26" s="63"/>
      <c r="K26" s="11">
        <f t="shared" si="8"/>
        <v>21</v>
      </c>
      <c r="L26" s="12" t="s">
        <v>95</v>
      </c>
      <c r="M26" s="13">
        <f t="shared" si="9"/>
        <v>100000</v>
      </c>
      <c r="N26" s="50" t="s">
        <v>0</v>
      </c>
      <c r="O26" s="14">
        <v>105000</v>
      </c>
      <c r="P26" s="89">
        <v>-173.22000000000116</v>
      </c>
      <c r="Q26" s="79">
        <f t="shared" si="10"/>
        <v>5173.2200000000012</v>
      </c>
      <c r="R26" s="100"/>
      <c r="S26" s="5" t="s">
        <v>2</v>
      </c>
      <c r="T26" s="112">
        <f t="shared" si="1"/>
        <v>0</v>
      </c>
      <c r="U26" s="112">
        <f t="shared" si="2"/>
        <v>0</v>
      </c>
      <c r="V26" s="112">
        <f t="shared" si="3"/>
        <v>0</v>
      </c>
      <c r="W26" s="112">
        <f t="shared" si="4"/>
        <v>0</v>
      </c>
      <c r="X26" s="112">
        <f t="shared" si="5"/>
        <v>0</v>
      </c>
      <c r="Y26" s="113">
        <f t="shared" si="6"/>
        <v>0</v>
      </c>
      <c r="Z26" s="114">
        <f t="shared" si="7"/>
        <v>0</v>
      </c>
    </row>
    <row r="27" spans="1:26" ht="12" customHeight="1">
      <c r="A27" s="65"/>
      <c r="B27" s="66"/>
      <c r="C27" s="65"/>
      <c r="D27" s="66"/>
      <c r="E27" s="55"/>
      <c r="F27" s="67"/>
      <c r="G27" s="52"/>
      <c r="H27" s="68"/>
      <c r="I27" s="69"/>
      <c r="J27" s="68"/>
      <c r="K27" s="11">
        <f t="shared" si="8"/>
        <v>22</v>
      </c>
      <c r="L27" s="12" t="s">
        <v>96</v>
      </c>
      <c r="M27" s="13">
        <f t="shared" si="9"/>
        <v>105000</v>
      </c>
      <c r="N27" s="50" t="s">
        <v>0</v>
      </c>
      <c r="O27" s="14">
        <v>110000</v>
      </c>
      <c r="P27" s="89">
        <v>0</v>
      </c>
      <c r="Q27" s="79">
        <f t="shared" si="10"/>
        <v>5000</v>
      </c>
      <c r="R27" s="100"/>
      <c r="S27" s="5" t="s">
        <v>2</v>
      </c>
      <c r="T27" s="112">
        <f t="shared" si="1"/>
        <v>0</v>
      </c>
      <c r="U27" s="112">
        <f t="shared" si="2"/>
        <v>0</v>
      </c>
      <c r="V27" s="112">
        <f t="shared" si="3"/>
        <v>0</v>
      </c>
      <c r="W27" s="112">
        <f t="shared" si="4"/>
        <v>0</v>
      </c>
      <c r="X27" s="112">
        <f t="shared" si="5"/>
        <v>0</v>
      </c>
      <c r="Y27" s="113">
        <f t="shared" si="6"/>
        <v>0</v>
      </c>
      <c r="Z27" s="114">
        <f t="shared" si="7"/>
        <v>0</v>
      </c>
    </row>
    <row r="28" spans="1:26" ht="12" customHeight="1">
      <c r="A28" s="65"/>
      <c r="B28" s="66"/>
      <c r="C28" s="65"/>
      <c r="D28" s="66"/>
      <c r="E28" s="54" t="s">
        <v>98</v>
      </c>
      <c r="F28" s="70">
        <f>H26</f>
        <v>110000</v>
      </c>
      <c r="G28" s="56" t="s">
        <v>0</v>
      </c>
      <c r="H28" s="63">
        <v>125000</v>
      </c>
      <c r="I28" s="64">
        <f>H28-F28</f>
        <v>15000</v>
      </c>
      <c r="J28" s="63"/>
      <c r="K28" s="11">
        <f t="shared" si="8"/>
        <v>23</v>
      </c>
      <c r="L28" s="12" t="s">
        <v>99</v>
      </c>
      <c r="M28" s="13">
        <f t="shared" si="9"/>
        <v>110000</v>
      </c>
      <c r="N28" s="50" t="s">
        <v>0</v>
      </c>
      <c r="O28" s="14">
        <v>115000</v>
      </c>
      <c r="P28" s="89">
        <v>0</v>
      </c>
      <c r="Q28" s="79">
        <f t="shared" si="10"/>
        <v>5000</v>
      </c>
      <c r="R28" s="100"/>
      <c r="S28" s="5" t="s">
        <v>2</v>
      </c>
      <c r="T28" s="112">
        <f t="shared" si="1"/>
        <v>0</v>
      </c>
      <c r="U28" s="112">
        <f t="shared" si="2"/>
        <v>0</v>
      </c>
      <c r="V28" s="112">
        <f t="shared" si="3"/>
        <v>0</v>
      </c>
      <c r="W28" s="112">
        <f t="shared" si="4"/>
        <v>0</v>
      </c>
      <c r="X28" s="112">
        <f t="shared" si="5"/>
        <v>0</v>
      </c>
      <c r="Y28" s="113">
        <f t="shared" si="6"/>
        <v>0</v>
      </c>
      <c r="Z28" s="114">
        <f t="shared" si="7"/>
        <v>0</v>
      </c>
    </row>
    <row r="29" spans="1:26" ht="12" customHeight="1">
      <c r="A29" s="65"/>
      <c r="B29" s="1"/>
      <c r="C29" s="65"/>
      <c r="D29" s="66"/>
      <c r="E29" s="57"/>
      <c r="F29" s="72"/>
      <c r="G29" s="58"/>
      <c r="H29" s="73"/>
      <c r="I29" s="74"/>
      <c r="J29" s="73"/>
      <c r="K29" s="11">
        <f t="shared" si="8"/>
        <v>24</v>
      </c>
      <c r="L29" s="12" t="s">
        <v>100</v>
      </c>
      <c r="M29" s="13">
        <f t="shared" si="9"/>
        <v>115000</v>
      </c>
      <c r="N29" s="50" t="s">
        <v>0</v>
      </c>
      <c r="O29" s="14">
        <v>120000</v>
      </c>
      <c r="P29" s="89">
        <v>0</v>
      </c>
      <c r="Q29" s="79">
        <f t="shared" si="10"/>
        <v>5000</v>
      </c>
      <c r="R29" s="100"/>
      <c r="S29" s="5" t="s">
        <v>2</v>
      </c>
      <c r="T29" s="112">
        <f t="shared" si="1"/>
        <v>0</v>
      </c>
      <c r="U29" s="112">
        <f t="shared" si="2"/>
        <v>0</v>
      </c>
      <c r="V29" s="112">
        <f t="shared" si="3"/>
        <v>0</v>
      </c>
      <c r="W29" s="112">
        <f t="shared" si="4"/>
        <v>0</v>
      </c>
      <c r="X29" s="112">
        <f t="shared" si="5"/>
        <v>0</v>
      </c>
      <c r="Y29" s="113">
        <f t="shared" si="6"/>
        <v>0</v>
      </c>
      <c r="Z29" s="114">
        <f t="shared" si="7"/>
        <v>0</v>
      </c>
    </row>
    <row r="30" spans="1:26" ht="12" customHeight="1">
      <c r="A30" s="65"/>
      <c r="B30" s="1"/>
      <c r="C30" s="65"/>
      <c r="D30" s="66"/>
      <c r="E30" s="55"/>
      <c r="F30" s="67"/>
      <c r="G30" s="52"/>
      <c r="H30" s="68"/>
      <c r="I30" s="69"/>
      <c r="J30" s="68"/>
      <c r="K30" s="11">
        <f t="shared" si="8"/>
        <v>25</v>
      </c>
      <c r="L30" s="12" t="s">
        <v>101</v>
      </c>
      <c r="M30" s="13">
        <f t="shared" si="9"/>
        <v>120000</v>
      </c>
      <c r="N30" s="50" t="s">
        <v>0</v>
      </c>
      <c r="O30" s="14">
        <v>125000</v>
      </c>
      <c r="P30" s="89">
        <v>0</v>
      </c>
      <c r="Q30" s="79">
        <f t="shared" si="10"/>
        <v>5000</v>
      </c>
      <c r="R30" s="100"/>
      <c r="S30" s="5" t="s">
        <v>2</v>
      </c>
      <c r="T30" s="112">
        <f t="shared" si="1"/>
        <v>0</v>
      </c>
      <c r="U30" s="112">
        <f t="shared" si="2"/>
        <v>0</v>
      </c>
      <c r="V30" s="112">
        <f t="shared" si="3"/>
        <v>0</v>
      </c>
      <c r="W30" s="112">
        <f t="shared" si="4"/>
        <v>0</v>
      </c>
      <c r="X30" s="112">
        <f t="shared" si="5"/>
        <v>0</v>
      </c>
      <c r="Y30" s="113">
        <f t="shared" si="6"/>
        <v>0</v>
      </c>
      <c r="Z30" s="114">
        <f t="shared" si="7"/>
        <v>0</v>
      </c>
    </row>
    <row r="31" spans="1:26" ht="12" customHeight="1">
      <c r="A31" s="65"/>
      <c r="B31" s="1"/>
      <c r="C31" s="75"/>
      <c r="D31" s="32"/>
      <c r="E31" s="54" t="s">
        <v>102</v>
      </c>
      <c r="F31" s="71">
        <f>H28</f>
        <v>125000</v>
      </c>
      <c r="G31" s="50" t="s">
        <v>0</v>
      </c>
      <c r="H31" s="14">
        <v>131500</v>
      </c>
      <c r="I31" s="64">
        <f>H31-F31</f>
        <v>6500</v>
      </c>
      <c r="J31" s="14"/>
      <c r="K31" s="11">
        <f t="shared" si="8"/>
        <v>26</v>
      </c>
      <c r="L31" s="12" t="s">
        <v>103</v>
      </c>
      <c r="M31" s="13">
        <f t="shared" si="9"/>
        <v>125000</v>
      </c>
      <c r="N31" s="50" t="s">
        <v>0</v>
      </c>
      <c r="O31" s="14">
        <v>131500</v>
      </c>
      <c r="P31" s="89">
        <v>0</v>
      </c>
      <c r="Q31" s="79">
        <f t="shared" si="10"/>
        <v>6500</v>
      </c>
      <c r="R31" s="100"/>
      <c r="S31" s="5" t="s">
        <v>2</v>
      </c>
      <c r="T31" s="112">
        <f t="shared" si="1"/>
        <v>0</v>
      </c>
      <c r="U31" s="112">
        <f t="shared" si="2"/>
        <v>0</v>
      </c>
      <c r="V31" s="112">
        <f t="shared" si="3"/>
        <v>0</v>
      </c>
      <c r="W31" s="112">
        <f t="shared" si="4"/>
        <v>0</v>
      </c>
      <c r="X31" s="112">
        <f t="shared" si="5"/>
        <v>0</v>
      </c>
      <c r="Y31" s="113">
        <f t="shared" si="6"/>
        <v>0</v>
      </c>
      <c r="Z31" s="114">
        <f t="shared" si="7"/>
        <v>0</v>
      </c>
    </row>
    <row r="32" spans="1:26" ht="12" customHeight="1">
      <c r="A32" s="65"/>
      <c r="B32" s="66"/>
      <c r="C32" s="61"/>
      <c r="D32" s="9" t="s">
        <v>31</v>
      </c>
      <c r="E32" s="76"/>
      <c r="F32" s="71">
        <v>131500</v>
      </c>
      <c r="G32" s="50" t="s">
        <v>0</v>
      </c>
      <c r="H32" s="14">
        <v>136500</v>
      </c>
      <c r="I32" s="64">
        <f>H32-F32</f>
        <v>5000</v>
      </c>
      <c r="J32" s="14"/>
      <c r="K32" s="11">
        <f t="shared" si="8"/>
        <v>27</v>
      </c>
      <c r="L32" s="12" t="s">
        <v>104</v>
      </c>
      <c r="M32" s="13">
        <f t="shared" si="9"/>
        <v>131500</v>
      </c>
      <c r="N32" s="50" t="s">
        <v>0</v>
      </c>
      <c r="O32" s="14">
        <v>136500</v>
      </c>
      <c r="P32" s="89">
        <v>0</v>
      </c>
      <c r="Q32" s="79">
        <f t="shared" si="10"/>
        <v>5000</v>
      </c>
      <c r="R32" s="100"/>
      <c r="S32" s="5" t="s">
        <v>2</v>
      </c>
      <c r="T32" s="112">
        <f t="shared" si="1"/>
        <v>0</v>
      </c>
      <c r="U32" s="112">
        <f t="shared" si="2"/>
        <v>0</v>
      </c>
      <c r="V32" s="112">
        <f t="shared" si="3"/>
        <v>0</v>
      </c>
      <c r="W32" s="112">
        <f t="shared" si="4"/>
        <v>0</v>
      </c>
      <c r="X32" s="112">
        <f t="shared" si="5"/>
        <v>0</v>
      </c>
      <c r="Y32" s="113">
        <f t="shared" si="6"/>
        <v>0</v>
      </c>
      <c r="Z32" s="114">
        <f t="shared" si="7"/>
        <v>0</v>
      </c>
    </row>
    <row r="33" spans="1:26" ht="12" customHeight="1">
      <c r="A33" s="75"/>
      <c r="B33" s="32"/>
      <c r="C33" s="77"/>
      <c r="D33" s="32"/>
      <c r="E33" s="7"/>
      <c r="F33" s="71">
        <v>136500</v>
      </c>
      <c r="G33" s="50" t="s">
        <v>0</v>
      </c>
      <c r="H33" s="63">
        <v>139522</v>
      </c>
      <c r="I33" s="78">
        <f>H33-F33</f>
        <v>3022</v>
      </c>
      <c r="J33" s="14"/>
      <c r="K33" s="11">
        <f t="shared" si="8"/>
        <v>28</v>
      </c>
      <c r="L33" s="12" t="s">
        <v>105</v>
      </c>
      <c r="M33" s="13">
        <f t="shared" si="9"/>
        <v>136500</v>
      </c>
      <c r="N33" s="50"/>
      <c r="O33" s="63">
        <v>139522</v>
      </c>
      <c r="P33" s="89">
        <v>0</v>
      </c>
      <c r="Q33" s="79">
        <f t="shared" si="10"/>
        <v>3022</v>
      </c>
      <c r="R33" s="101"/>
      <c r="S33" s="5" t="s">
        <v>2</v>
      </c>
      <c r="T33" s="112">
        <f t="shared" si="1"/>
        <v>0</v>
      </c>
      <c r="U33" s="112">
        <f t="shared" si="2"/>
        <v>0</v>
      </c>
      <c r="V33" s="112">
        <f t="shared" si="3"/>
        <v>0</v>
      </c>
      <c r="W33" s="112">
        <f t="shared" si="4"/>
        <v>0</v>
      </c>
      <c r="X33" s="112">
        <f t="shared" si="5"/>
        <v>0</v>
      </c>
      <c r="Y33" s="113">
        <f t="shared" si="6"/>
        <v>0</v>
      </c>
      <c r="Z33" s="114">
        <f t="shared" si="7"/>
        <v>0</v>
      </c>
    </row>
    <row r="34" spans="1:26" s="24" customFormat="1" ht="12" customHeight="1">
      <c r="A34" s="165" t="s">
        <v>9</v>
      </c>
      <c r="B34" s="166"/>
      <c r="C34" s="166"/>
      <c r="D34" s="167"/>
      <c r="E34" s="80"/>
      <c r="F34" s="165"/>
      <c r="G34" s="166"/>
      <c r="H34" s="167"/>
      <c r="I34" s="78">
        <f>SUM(I6:I33)</f>
        <v>140312.32000000001</v>
      </c>
      <c r="J34" s="82"/>
      <c r="K34" s="115"/>
      <c r="L34" s="19"/>
      <c r="M34" s="80"/>
      <c r="N34" s="81"/>
      <c r="O34" s="81"/>
      <c r="P34" s="80"/>
      <c r="Q34" s="79">
        <f>SUM(Q6:Q33)</f>
        <v>140312.32000000001</v>
      </c>
      <c r="R34" s="116">
        <f>SUM(R5:R33)</f>
        <v>88678.231199999995</v>
      </c>
      <c r="S34" s="3"/>
      <c r="T34" s="117">
        <f>SUM(T5:T33)</f>
        <v>88678.231199999995</v>
      </c>
      <c r="U34" s="117">
        <f t="shared" ref="U34:X34" si="11">SUM(U5:U33)</f>
        <v>0</v>
      </c>
      <c r="V34" s="117">
        <f t="shared" si="11"/>
        <v>0</v>
      </c>
      <c r="W34" s="117">
        <f t="shared" si="11"/>
        <v>0</v>
      </c>
      <c r="X34" s="117">
        <f t="shared" si="11"/>
        <v>0</v>
      </c>
      <c r="Y34" s="109">
        <f>SUM(T34:X34)</f>
        <v>88678.231199999995</v>
      </c>
    </row>
    <row r="35" spans="1:26">
      <c r="T35" s="2">
        <f>T34/$R$34</f>
        <v>1</v>
      </c>
      <c r="U35" s="2">
        <f t="shared" ref="U35:X35" si="12">U34/$R$34</f>
        <v>0</v>
      </c>
      <c r="V35" s="2">
        <f t="shared" si="12"/>
        <v>0</v>
      </c>
      <c r="W35" s="2">
        <f t="shared" si="12"/>
        <v>0</v>
      </c>
      <c r="X35" s="2">
        <f t="shared" si="12"/>
        <v>0</v>
      </c>
      <c r="Y35" s="111">
        <f>SUM(T35:X35)</f>
        <v>1</v>
      </c>
    </row>
    <row r="36" spans="1:26" ht="9.75" customHeight="1">
      <c r="D36" s="10" t="s">
        <v>108</v>
      </c>
    </row>
    <row r="37" spans="1:26" ht="9.75" customHeight="1">
      <c r="E37" s="86" t="s">
        <v>109</v>
      </c>
      <c r="F37" s="86"/>
    </row>
    <row r="38" spans="1:26" ht="9.75" customHeight="1">
      <c r="E38" s="86" t="s">
        <v>110</v>
      </c>
      <c r="F38" s="86"/>
    </row>
    <row r="39" spans="1:26" ht="9.75" customHeight="1">
      <c r="E39" s="86" t="s">
        <v>111</v>
      </c>
      <c r="F39" s="86"/>
    </row>
    <row r="40" spans="1:26" ht="9.75" customHeight="1">
      <c r="E40" s="86" t="s">
        <v>112</v>
      </c>
      <c r="F40" s="86"/>
    </row>
    <row r="201" spans="1:36" s="85" customFormat="1">
      <c r="A201" s="10"/>
      <c r="B201" s="10"/>
      <c r="C201" s="10"/>
      <c r="D201" s="10"/>
      <c r="E201" s="83"/>
      <c r="F201" s="10"/>
      <c r="G201" s="10"/>
      <c r="H201" s="87"/>
      <c r="I201" s="88"/>
      <c r="J201" s="87"/>
      <c r="L201" s="10"/>
      <c r="M201" s="10"/>
      <c r="N201" s="10"/>
      <c r="O201" s="10"/>
      <c r="P201" s="10"/>
      <c r="Q201" s="10"/>
      <c r="R201" s="10"/>
      <c r="S201" s="58"/>
      <c r="T201" s="1"/>
      <c r="U201" s="1"/>
      <c r="V201" s="1"/>
      <c r="W201" s="1"/>
      <c r="X201" s="1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</sheetData>
  <mergeCells count="18">
    <mergeCell ref="A1:Q1"/>
    <mergeCell ref="A2:B2"/>
    <mergeCell ref="C2:D2"/>
    <mergeCell ref="E2:J2"/>
    <mergeCell ref="A3:B3"/>
    <mergeCell ref="C3:D3"/>
    <mergeCell ref="F3:H3"/>
    <mergeCell ref="I3:J3"/>
    <mergeCell ref="K3:L3"/>
    <mergeCell ref="K2:Q2"/>
    <mergeCell ref="A34:D34"/>
    <mergeCell ref="F34:H34"/>
    <mergeCell ref="M3:Q3"/>
    <mergeCell ref="A4:B4"/>
    <mergeCell ref="C4:D4"/>
    <mergeCell ref="F4:H4"/>
    <mergeCell ref="I4:J4"/>
    <mergeCell ref="K4:L4"/>
  </mergeCells>
  <phoneticPr fontId="3"/>
  <printOptions horizontalCentered="1"/>
  <pageMargins left="0.19685039370078741" right="0.19685039370078741" top="0.98425196850393704" bottom="0.59055118110236227" header="0.78740157480314965" footer="0.19685039370078741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20"/>
    <pageSetUpPr fitToPage="1"/>
  </sheetPr>
  <dimension ref="A1:W202"/>
  <sheetViews>
    <sheetView showZeros="0" view="pageBreakPreview" topLeftCell="A17" zoomScale="200" zoomScaleNormal="100" workbookViewId="0">
      <selection activeCell="Q37" sqref="Q37"/>
    </sheetView>
  </sheetViews>
  <sheetFormatPr defaultRowHeight="12"/>
  <cols>
    <col min="1" max="1" width="0.375" style="10" customWidth="1"/>
    <col min="2" max="2" width="5.5" style="10" customWidth="1"/>
    <col min="3" max="3" width="0.375" style="10" customWidth="1"/>
    <col min="4" max="4" width="5.625" style="10" customWidth="1"/>
    <col min="5" max="5" width="4.125" style="83" customWidth="1"/>
    <col min="6" max="6" width="5.875" style="10" bestFit="1" customWidth="1"/>
    <col min="7" max="7" width="1.25" style="10" customWidth="1"/>
    <col min="8" max="8" width="5.875" style="10" bestFit="1" customWidth="1"/>
    <col min="9" max="9" width="6.75" style="84" bestFit="1" customWidth="1"/>
    <col min="10" max="10" width="0.375" style="10" customWidth="1"/>
    <col min="11" max="11" width="2.5" style="85" bestFit="1" customWidth="1"/>
    <col min="12" max="12" width="4.375" style="10" customWidth="1"/>
    <col min="13" max="13" width="6.125" style="10" bestFit="1" customWidth="1"/>
    <col min="14" max="14" width="1.25" style="10" customWidth="1"/>
    <col min="15" max="15" width="5.875" style="10" bestFit="1" customWidth="1"/>
    <col min="16" max="16" width="5.875" style="10" customWidth="1"/>
    <col min="17" max="17" width="5.875" style="10" bestFit="1" customWidth="1"/>
    <col min="18" max="18" width="4.75" style="46" bestFit="1" customWidth="1"/>
    <col min="19" max="22" width="4.75" style="1" bestFit="1" customWidth="1"/>
    <col min="23" max="23" width="4.25" style="1" bestFit="1" customWidth="1"/>
    <col min="24" max="16384" width="9" style="10"/>
  </cols>
  <sheetData>
    <row r="1" spans="1:23" ht="12.75">
      <c r="A1" s="184" t="s">
        <v>46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</row>
    <row r="2" spans="1:23" ht="12" customHeight="1">
      <c r="A2" s="169" t="s">
        <v>20</v>
      </c>
      <c r="B2" s="170"/>
      <c r="C2" s="169" t="s">
        <v>21</v>
      </c>
      <c r="D2" s="170"/>
      <c r="E2" s="171" t="s">
        <v>22</v>
      </c>
      <c r="F2" s="172"/>
      <c r="G2" s="172"/>
      <c r="H2" s="172"/>
      <c r="I2" s="172"/>
      <c r="J2" s="173"/>
      <c r="K2" s="171" t="s">
        <v>19</v>
      </c>
      <c r="L2" s="172"/>
      <c r="M2" s="172"/>
      <c r="N2" s="172"/>
      <c r="O2" s="172"/>
      <c r="P2" s="172"/>
      <c r="Q2" s="173"/>
    </row>
    <row r="3" spans="1:23" ht="12" customHeight="1">
      <c r="A3" s="179"/>
      <c r="B3" s="180"/>
      <c r="C3" s="179" t="s">
        <v>23</v>
      </c>
      <c r="D3" s="181"/>
      <c r="E3" s="45" t="s">
        <v>17</v>
      </c>
      <c r="F3" s="169" t="s">
        <v>24</v>
      </c>
      <c r="G3" s="182"/>
      <c r="H3" s="170"/>
      <c r="I3" s="182" t="s">
        <v>25</v>
      </c>
      <c r="J3" s="170"/>
      <c r="K3" s="169" t="s">
        <v>17</v>
      </c>
      <c r="L3" s="170"/>
      <c r="M3" s="169" t="s">
        <v>24</v>
      </c>
      <c r="N3" s="182"/>
      <c r="O3" s="182"/>
      <c r="P3" s="182"/>
      <c r="Q3" s="170"/>
    </row>
    <row r="4" spans="1:23" ht="12" customHeight="1">
      <c r="A4" s="174"/>
      <c r="B4" s="176"/>
      <c r="C4" s="174"/>
      <c r="D4" s="176"/>
      <c r="E4" s="42"/>
      <c r="F4" s="174"/>
      <c r="G4" s="175"/>
      <c r="H4" s="176"/>
      <c r="I4" s="174"/>
      <c r="J4" s="176"/>
      <c r="K4" s="174"/>
      <c r="L4" s="176"/>
      <c r="M4" s="105"/>
      <c r="N4" s="106"/>
      <c r="O4" s="106"/>
      <c r="P4" s="52" t="s">
        <v>113</v>
      </c>
      <c r="Q4" s="107"/>
      <c r="R4" s="36" t="s">
        <v>1</v>
      </c>
      <c r="S4" s="3">
        <v>1</v>
      </c>
      <c r="T4" s="3">
        <v>2</v>
      </c>
      <c r="U4" s="3">
        <v>3</v>
      </c>
      <c r="V4" s="3">
        <v>4</v>
      </c>
      <c r="W4" s="3">
        <v>5</v>
      </c>
    </row>
    <row r="5" spans="1:23" ht="12" customHeight="1">
      <c r="A5" s="45"/>
      <c r="B5" s="46"/>
      <c r="C5" s="45"/>
      <c r="D5" s="47"/>
      <c r="E5" s="45"/>
      <c r="F5" s="45"/>
      <c r="G5" s="46"/>
      <c r="H5" s="47"/>
      <c r="I5" s="58"/>
      <c r="J5" s="59"/>
      <c r="K5" s="3"/>
      <c r="L5" s="17" t="s">
        <v>53</v>
      </c>
      <c r="M5" s="55"/>
      <c r="N5" s="52"/>
      <c r="O5" s="52"/>
      <c r="P5" s="55"/>
      <c r="Q5" s="53"/>
      <c r="R5" s="37"/>
      <c r="S5" s="3" t="s">
        <v>2</v>
      </c>
      <c r="T5" s="3" t="s">
        <v>3</v>
      </c>
      <c r="U5" s="3">
        <v>533</v>
      </c>
      <c r="V5" s="3" t="s">
        <v>4</v>
      </c>
      <c r="W5" s="3" t="s">
        <v>7</v>
      </c>
    </row>
    <row r="6" spans="1:23" ht="12" customHeight="1">
      <c r="A6" s="43"/>
      <c r="B6" s="61" t="s">
        <v>12</v>
      </c>
      <c r="C6" s="62"/>
      <c r="D6" s="9" t="s">
        <v>26</v>
      </c>
      <c r="E6" s="43" t="s">
        <v>27</v>
      </c>
      <c r="F6" s="60">
        <v>-800</v>
      </c>
      <c r="G6" s="44" t="s">
        <v>0</v>
      </c>
      <c r="H6" s="63">
        <v>8000</v>
      </c>
      <c r="I6" s="64">
        <f>H6-F6</f>
        <v>8800</v>
      </c>
      <c r="J6" s="63"/>
      <c r="K6" s="11">
        <v>1</v>
      </c>
      <c r="L6" s="12" t="s">
        <v>77</v>
      </c>
      <c r="M6" s="13">
        <v>-800</v>
      </c>
      <c r="N6" s="50" t="s">
        <v>0</v>
      </c>
      <c r="O6" s="14">
        <v>4000</v>
      </c>
      <c r="P6" s="89">
        <v>0</v>
      </c>
      <c r="Q6" s="64">
        <f t="shared" ref="Q6:Q9" si="0">O6-M6-P6</f>
        <v>4800</v>
      </c>
      <c r="R6" s="5" t="s">
        <v>4</v>
      </c>
      <c r="S6" s="4">
        <f>IF($R6="TEDI",$Q6,0)</f>
        <v>0</v>
      </c>
      <c r="T6" s="4">
        <f>IF($R6="TEDI-S",$Q6,0)</f>
        <v>0</v>
      </c>
      <c r="U6" s="4">
        <f>IF($R6=533,$Q6,0)</f>
        <v>0</v>
      </c>
      <c r="V6" s="4">
        <f>IF($R6="VECC",$Q6,0)</f>
        <v>4800</v>
      </c>
      <c r="W6" s="4">
        <f>IF($R6="EGS",$Q6,0)</f>
        <v>0</v>
      </c>
    </row>
    <row r="7" spans="1:23" ht="12" customHeight="1">
      <c r="A7" s="45"/>
      <c r="B7" s="1"/>
      <c r="C7" s="65"/>
      <c r="D7" s="66"/>
      <c r="E7" s="42"/>
      <c r="F7" s="67"/>
      <c r="G7" s="41"/>
      <c r="H7" s="68"/>
      <c r="I7" s="69"/>
      <c r="J7" s="68"/>
      <c r="K7" s="11">
        <f t="shared" ref="K7:K33" si="1">K6+1</f>
        <v>2</v>
      </c>
      <c r="L7" s="12" t="s">
        <v>78</v>
      </c>
      <c r="M7" s="13">
        <f t="shared" ref="M7:M33" si="2">O6</f>
        <v>4000</v>
      </c>
      <c r="N7" s="50" t="s">
        <v>0</v>
      </c>
      <c r="O7" s="14">
        <v>8000</v>
      </c>
      <c r="P7" s="69">
        <v>0</v>
      </c>
      <c r="Q7" s="64">
        <f t="shared" si="0"/>
        <v>4000</v>
      </c>
      <c r="R7" s="5" t="s">
        <v>4</v>
      </c>
      <c r="S7" s="4">
        <f t="shared" ref="S7:S33" si="3">IF($R7="TEDI",$Q7,0)</f>
        <v>0</v>
      </c>
      <c r="T7" s="4">
        <f t="shared" ref="T7:T33" si="4">IF($R7="TEDI-S",$Q7,0)</f>
        <v>0</v>
      </c>
      <c r="U7" s="4">
        <f t="shared" ref="U7:U33" si="5">IF($R7=533,$Q7,0)</f>
        <v>0</v>
      </c>
      <c r="V7" s="4">
        <f t="shared" ref="V7:V33" si="6">IF($R7="VECC",$Q7,0)</f>
        <v>4000</v>
      </c>
      <c r="W7" s="4">
        <f t="shared" ref="W7:W33" si="7">IF($R7="EGS",$Q7,0)</f>
        <v>0</v>
      </c>
    </row>
    <row r="8" spans="1:23" ht="12" customHeight="1">
      <c r="A8" s="62"/>
      <c r="B8" s="61" t="s">
        <v>29</v>
      </c>
      <c r="C8" s="65"/>
      <c r="D8" s="66"/>
      <c r="E8" s="43" t="s">
        <v>80</v>
      </c>
      <c r="F8" s="70">
        <f>H6</f>
        <v>8000</v>
      </c>
      <c r="G8" s="44" t="s">
        <v>0</v>
      </c>
      <c r="H8" s="63">
        <v>17000</v>
      </c>
      <c r="I8" s="64">
        <f>H8-F8</f>
        <v>9000</v>
      </c>
      <c r="J8" s="63"/>
      <c r="K8" s="11">
        <f t="shared" si="1"/>
        <v>3</v>
      </c>
      <c r="L8" s="12" t="s">
        <v>32</v>
      </c>
      <c r="M8" s="13">
        <f t="shared" si="2"/>
        <v>8000</v>
      </c>
      <c r="N8" s="50" t="s">
        <v>0</v>
      </c>
      <c r="O8" s="14">
        <v>13000</v>
      </c>
      <c r="P8" s="89">
        <v>0</v>
      </c>
      <c r="Q8" s="64">
        <f t="shared" si="0"/>
        <v>5000</v>
      </c>
      <c r="R8" s="5" t="s">
        <v>4</v>
      </c>
      <c r="S8" s="4">
        <f t="shared" si="3"/>
        <v>0</v>
      </c>
      <c r="T8" s="4">
        <f t="shared" si="4"/>
        <v>0</v>
      </c>
      <c r="U8" s="4">
        <f t="shared" si="5"/>
        <v>0</v>
      </c>
      <c r="V8" s="4">
        <f t="shared" si="6"/>
        <v>5000</v>
      </c>
      <c r="W8" s="4">
        <f t="shared" si="7"/>
        <v>0</v>
      </c>
    </row>
    <row r="9" spans="1:23" ht="12" customHeight="1">
      <c r="A9" s="65"/>
      <c r="B9" s="1"/>
      <c r="C9" s="65"/>
      <c r="D9" s="66"/>
      <c r="E9" s="42"/>
      <c r="F9" s="67"/>
      <c r="G9" s="41"/>
      <c r="H9" s="68"/>
      <c r="I9" s="69"/>
      <c r="J9" s="68"/>
      <c r="K9" s="11">
        <f t="shared" si="1"/>
        <v>4</v>
      </c>
      <c r="L9" s="12" t="s">
        <v>79</v>
      </c>
      <c r="M9" s="13">
        <f t="shared" si="2"/>
        <v>13000</v>
      </c>
      <c r="N9" s="50" t="s">
        <v>0</v>
      </c>
      <c r="O9" s="14">
        <v>17000</v>
      </c>
      <c r="P9" s="89">
        <v>0</v>
      </c>
      <c r="Q9" s="64">
        <f t="shared" si="0"/>
        <v>4000</v>
      </c>
      <c r="R9" s="5" t="s">
        <v>4</v>
      </c>
      <c r="S9" s="4">
        <f t="shared" si="3"/>
        <v>0</v>
      </c>
      <c r="T9" s="4">
        <f t="shared" si="4"/>
        <v>0</v>
      </c>
      <c r="U9" s="4">
        <f t="shared" si="5"/>
        <v>0</v>
      </c>
      <c r="V9" s="4">
        <f t="shared" si="6"/>
        <v>4000</v>
      </c>
      <c r="W9" s="4">
        <f t="shared" si="7"/>
        <v>0</v>
      </c>
    </row>
    <row r="10" spans="1:23" ht="12" customHeight="1">
      <c r="A10" s="65"/>
      <c r="B10" s="1"/>
      <c r="C10" s="65"/>
      <c r="D10" s="66"/>
      <c r="E10" s="38" t="s">
        <v>81</v>
      </c>
      <c r="F10" s="71">
        <v>17000</v>
      </c>
      <c r="G10" s="39" t="s">
        <v>0</v>
      </c>
      <c r="H10" s="14">
        <v>22000</v>
      </c>
      <c r="I10" s="64">
        <f>H10-F10-P10</f>
        <v>5059.78</v>
      </c>
      <c r="J10" s="14"/>
      <c r="K10" s="11">
        <f t="shared" si="1"/>
        <v>5</v>
      </c>
      <c r="L10" s="12" t="s">
        <v>33</v>
      </c>
      <c r="M10" s="13">
        <f t="shared" si="2"/>
        <v>17000</v>
      </c>
      <c r="N10" s="50" t="s">
        <v>0</v>
      </c>
      <c r="O10" s="14">
        <v>22000</v>
      </c>
      <c r="P10" s="89">
        <v>-59.78</v>
      </c>
      <c r="Q10" s="64">
        <f>O10-M10-P10</f>
        <v>5059.78</v>
      </c>
      <c r="R10" s="5" t="s">
        <v>2</v>
      </c>
      <c r="S10" s="4">
        <f t="shared" si="3"/>
        <v>5059.78</v>
      </c>
      <c r="T10" s="4">
        <f t="shared" si="4"/>
        <v>0</v>
      </c>
      <c r="U10" s="4">
        <f t="shared" si="5"/>
        <v>0</v>
      </c>
      <c r="V10" s="4">
        <f t="shared" si="6"/>
        <v>0</v>
      </c>
      <c r="W10" s="4">
        <f t="shared" si="7"/>
        <v>0</v>
      </c>
    </row>
    <row r="11" spans="1:23" ht="12" customHeight="1">
      <c r="A11" s="65"/>
      <c r="B11" s="1"/>
      <c r="C11" s="65"/>
      <c r="D11" s="66"/>
      <c r="E11" s="43" t="s">
        <v>82</v>
      </c>
      <c r="F11" s="70">
        <f>H10</f>
        <v>22000</v>
      </c>
      <c r="G11" s="44" t="s">
        <v>0</v>
      </c>
      <c r="H11" s="63">
        <v>32000</v>
      </c>
      <c r="I11" s="64">
        <f>H11-F11</f>
        <v>10000</v>
      </c>
      <c r="J11" s="63"/>
      <c r="K11" s="11">
        <f t="shared" si="1"/>
        <v>6</v>
      </c>
      <c r="L11" s="12" t="s">
        <v>34</v>
      </c>
      <c r="M11" s="13">
        <f t="shared" si="2"/>
        <v>22000</v>
      </c>
      <c r="N11" s="50" t="s">
        <v>0</v>
      </c>
      <c r="O11" s="14">
        <v>26800</v>
      </c>
      <c r="P11" s="89">
        <v>0</v>
      </c>
      <c r="Q11" s="64">
        <f t="shared" ref="Q11:Q33" si="8">O11-M11-P11</f>
        <v>4800</v>
      </c>
      <c r="R11" s="5" t="s">
        <v>106</v>
      </c>
      <c r="S11" s="4">
        <f t="shared" si="3"/>
        <v>0</v>
      </c>
      <c r="T11" s="4">
        <f t="shared" si="4"/>
        <v>0</v>
      </c>
      <c r="U11" s="4">
        <f t="shared" si="5"/>
        <v>0</v>
      </c>
      <c r="V11" s="4">
        <f t="shared" si="6"/>
        <v>0</v>
      </c>
      <c r="W11" s="4">
        <f t="shared" si="7"/>
        <v>4800</v>
      </c>
    </row>
    <row r="12" spans="1:23" ht="12" customHeight="1">
      <c r="A12" s="65"/>
      <c r="B12" s="1"/>
      <c r="C12" s="65"/>
      <c r="D12" s="66"/>
      <c r="E12" s="42"/>
      <c r="F12" s="67"/>
      <c r="G12" s="41"/>
      <c r="H12" s="68"/>
      <c r="I12" s="69"/>
      <c r="J12" s="68"/>
      <c r="K12" s="11">
        <f t="shared" si="1"/>
        <v>7</v>
      </c>
      <c r="L12" s="12" t="s">
        <v>83</v>
      </c>
      <c r="M12" s="13">
        <f t="shared" si="2"/>
        <v>26800</v>
      </c>
      <c r="N12" s="50" t="s">
        <v>0</v>
      </c>
      <c r="O12" s="14">
        <v>32000</v>
      </c>
      <c r="P12" s="89">
        <v>0</v>
      </c>
      <c r="Q12" s="64">
        <f t="shared" si="8"/>
        <v>5200</v>
      </c>
      <c r="R12" s="5" t="s">
        <v>106</v>
      </c>
      <c r="S12" s="4">
        <f t="shared" si="3"/>
        <v>0</v>
      </c>
      <c r="T12" s="4">
        <f t="shared" si="4"/>
        <v>0</v>
      </c>
      <c r="U12" s="4">
        <f t="shared" si="5"/>
        <v>0</v>
      </c>
      <c r="V12" s="4">
        <f t="shared" si="6"/>
        <v>0</v>
      </c>
      <c r="W12" s="4">
        <f t="shared" si="7"/>
        <v>5200</v>
      </c>
    </row>
    <row r="13" spans="1:23" ht="12" customHeight="1">
      <c r="A13" s="65"/>
      <c r="B13" s="1"/>
      <c r="C13" s="65"/>
      <c r="D13" s="66"/>
      <c r="E13" s="43" t="s">
        <v>84</v>
      </c>
      <c r="F13" s="70">
        <f>H11</f>
        <v>32000</v>
      </c>
      <c r="G13" s="44" t="s">
        <v>0</v>
      </c>
      <c r="H13" s="63">
        <v>42000</v>
      </c>
      <c r="I13" s="64">
        <f>H13-F13</f>
        <v>10000</v>
      </c>
      <c r="J13" s="63"/>
      <c r="K13" s="11">
        <f t="shared" si="1"/>
        <v>8</v>
      </c>
      <c r="L13" s="12" t="s">
        <v>35</v>
      </c>
      <c r="M13" s="13">
        <f t="shared" si="2"/>
        <v>32000</v>
      </c>
      <c r="N13" s="50" t="s">
        <v>0</v>
      </c>
      <c r="O13" s="14">
        <v>35000</v>
      </c>
      <c r="P13" s="89">
        <v>0</v>
      </c>
      <c r="Q13" s="64">
        <f t="shared" si="8"/>
        <v>3000</v>
      </c>
      <c r="R13" s="5" t="s">
        <v>2</v>
      </c>
      <c r="S13" s="4">
        <f>IF($R13="TEDI",$Q13,0)</f>
        <v>3000</v>
      </c>
      <c r="T13" s="4"/>
      <c r="U13" s="4">
        <f t="shared" si="5"/>
        <v>0</v>
      </c>
      <c r="V13" s="4">
        <f t="shared" si="6"/>
        <v>0</v>
      </c>
      <c r="W13" s="4">
        <f t="shared" si="7"/>
        <v>0</v>
      </c>
    </row>
    <row r="14" spans="1:23" ht="12" customHeight="1">
      <c r="A14" s="65"/>
      <c r="B14" s="1"/>
      <c r="C14" s="65"/>
      <c r="D14" s="66"/>
      <c r="E14" s="45"/>
      <c r="F14" s="72"/>
      <c r="G14" s="46"/>
      <c r="H14" s="73"/>
      <c r="I14" s="74"/>
      <c r="J14" s="73"/>
      <c r="K14" s="11">
        <f t="shared" si="1"/>
        <v>9</v>
      </c>
      <c r="L14" s="12" t="s">
        <v>41</v>
      </c>
      <c r="M14" s="13">
        <f t="shared" si="2"/>
        <v>35000</v>
      </c>
      <c r="N14" s="50" t="s">
        <v>0</v>
      </c>
      <c r="O14" s="14">
        <v>42000</v>
      </c>
      <c r="P14" s="89">
        <v>0</v>
      </c>
      <c r="Q14" s="64">
        <f t="shared" si="8"/>
        <v>7000</v>
      </c>
      <c r="R14" s="5" t="s">
        <v>107</v>
      </c>
      <c r="S14" s="4">
        <f t="shared" si="3"/>
        <v>0</v>
      </c>
      <c r="T14" s="4">
        <f t="shared" si="4"/>
        <v>7000</v>
      </c>
      <c r="U14" s="4">
        <f t="shared" si="5"/>
        <v>0</v>
      </c>
      <c r="V14" s="4">
        <f t="shared" si="6"/>
        <v>0</v>
      </c>
      <c r="W14" s="4">
        <f t="shared" si="7"/>
        <v>0</v>
      </c>
    </row>
    <row r="15" spans="1:23" ht="12" customHeight="1">
      <c r="A15" s="65"/>
      <c r="B15" s="1"/>
      <c r="C15" s="65"/>
      <c r="D15" s="66"/>
      <c r="E15" s="43" t="s">
        <v>85</v>
      </c>
      <c r="F15" s="70">
        <v>42000</v>
      </c>
      <c r="G15" s="44" t="s">
        <v>0</v>
      </c>
      <c r="H15" s="63">
        <v>52000</v>
      </c>
      <c r="I15" s="64">
        <f>H15-F15</f>
        <v>10000</v>
      </c>
      <c r="J15" s="63"/>
      <c r="K15" s="11">
        <f t="shared" si="1"/>
        <v>10</v>
      </c>
      <c r="L15" s="12" t="s">
        <v>36</v>
      </c>
      <c r="M15" s="13">
        <f t="shared" si="2"/>
        <v>42000</v>
      </c>
      <c r="N15" s="50" t="s">
        <v>0</v>
      </c>
      <c r="O15" s="14">
        <v>46600</v>
      </c>
      <c r="P15" s="89">
        <v>0</v>
      </c>
      <c r="Q15" s="64">
        <f t="shared" si="8"/>
        <v>4600</v>
      </c>
      <c r="R15" s="5" t="s">
        <v>107</v>
      </c>
      <c r="S15" s="4">
        <f t="shared" si="3"/>
        <v>0</v>
      </c>
      <c r="T15" s="4">
        <f t="shared" si="4"/>
        <v>4600</v>
      </c>
      <c r="U15" s="4">
        <f t="shared" si="5"/>
        <v>0</v>
      </c>
      <c r="V15" s="4">
        <f t="shared" si="6"/>
        <v>0</v>
      </c>
      <c r="W15" s="4">
        <f t="shared" si="7"/>
        <v>0</v>
      </c>
    </row>
    <row r="16" spans="1:23" ht="12" customHeight="1">
      <c r="A16" s="65"/>
      <c r="B16" s="1"/>
      <c r="C16" s="65"/>
      <c r="D16" s="66"/>
      <c r="E16" s="45"/>
      <c r="F16" s="72"/>
      <c r="G16" s="46"/>
      <c r="H16" s="73"/>
      <c r="I16" s="74"/>
      <c r="J16" s="73"/>
      <c r="K16" s="11">
        <f t="shared" si="1"/>
        <v>11</v>
      </c>
      <c r="L16" s="12" t="s">
        <v>37</v>
      </c>
      <c r="M16" s="13">
        <f t="shared" si="2"/>
        <v>46600</v>
      </c>
      <c r="N16" s="50" t="s">
        <v>0</v>
      </c>
      <c r="O16" s="14">
        <v>52000</v>
      </c>
      <c r="P16" s="89">
        <v>0</v>
      </c>
      <c r="Q16" s="64">
        <f t="shared" si="8"/>
        <v>5400</v>
      </c>
      <c r="R16" s="5" t="s">
        <v>107</v>
      </c>
      <c r="S16" s="4">
        <f t="shared" si="3"/>
        <v>0</v>
      </c>
      <c r="T16" s="4">
        <f t="shared" si="4"/>
        <v>5400</v>
      </c>
      <c r="U16" s="4">
        <f t="shared" si="5"/>
        <v>0</v>
      </c>
      <c r="V16" s="4">
        <f t="shared" si="6"/>
        <v>0</v>
      </c>
      <c r="W16" s="4">
        <f t="shared" si="7"/>
        <v>0</v>
      </c>
    </row>
    <row r="17" spans="1:23" ht="12" customHeight="1">
      <c r="A17" s="65"/>
      <c r="B17" s="1"/>
      <c r="C17" s="65"/>
      <c r="D17" s="66"/>
      <c r="E17" s="43" t="s">
        <v>86</v>
      </c>
      <c r="F17" s="70">
        <f>H15</f>
        <v>52000</v>
      </c>
      <c r="G17" s="44" t="s">
        <v>0</v>
      </c>
      <c r="H17" s="63">
        <v>65000</v>
      </c>
      <c r="I17" s="64">
        <f>H17-F17</f>
        <v>13000</v>
      </c>
      <c r="J17" s="63"/>
      <c r="K17" s="11">
        <f t="shared" si="1"/>
        <v>12</v>
      </c>
      <c r="L17" s="12" t="s">
        <v>38</v>
      </c>
      <c r="M17" s="13">
        <f t="shared" si="2"/>
        <v>52000</v>
      </c>
      <c r="N17" s="50" t="s">
        <v>0</v>
      </c>
      <c r="O17" s="14">
        <v>56000</v>
      </c>
      <c r="P17" s="89">
        <v>0</v>
      </c>
      <c r="Q17" s="64">
        <f t="shared" si="8"/>
        <v>4000</v>
      </c>
      <c r="R17" s="5">
        <v>533</v>
      </c>
      <c r="S17" s="4">
        <f t="shared" si="3"/>
        <v>0</v>
      </c>
      <c r="T17" s="4">
        <f t="shared" si="4"/>
        <v>0</v>
      </c>
      <c r="U17" s="4">
        <f t="shared" si="5"/>
        <v>4000</v>
      </c>
      <c r="V17" s="4">
        <f t="shared" si="6"/>
        <v>0</v>
      </c>
      <c r="W17" s="4">
        <f t="shared" si="7"/>
        <v>0</v>
      </c>
    </row>
    <row r="18" spans="1:23" ht="12" customHeight="1">
      <c r="A18" s="65"/>
      <c r="B18" s="1"/>
      <c r="C18" s="65"/>
      <c r="D18" s="66"/>
      <c r="E18" s="45"/>
      <c r="F18" s="72"/>
      <c r="G18" s="46"/>
      <c r="H18" s="73"/>
      <c r="I18" s="74"/>
      <c r="J18" s="73"/>
      <c r="K18" s="11">
        <f t="shared" si="1"/>
        <v>13</v>
      </c>
      <c r="L18" s="12" t="s">
        <v>39</v>
      </c>
      <c r="M18" s="13">
        <f t="shared" si="2"/>
        <v>56000</v>
      </c>
      <c r="N18" s="50" t="s">
        <v>0</v>
      </c>
      <c r="O18" s="14">
        <v>60000</v>
      </c>
      <c r="P18" s="89">
        <v>0</v>
      </c>
      <c r="Q18" s="64">
        <f t="shared" si="8"/>
        <v>4000</v>
      </c>
      <c r="R18" s="5">
        <v>533</v>
      </c>
      <c r="S18" s="4">
        <f t="shared" si="3"/>
        <v>0</v>
      </c>
      <c r="T18" s="4">
        <f t="shared" si="4"/>
        <v>0</v>
      </c>
      <c r="U18" s="4">
        <f t="shared" si="5"/>
        <v>4000</v>
      </c>
      <c r="V18" s="4">
        <f t="shared" si="6"/>
        <v>0</v>
      </c>
      <c r="W18" s="4">
        <f t="shared" si="7"/>
        <v>0</v>
      </c>
    </row>
    <row r="19" spans="1:23" ht="12" customHeight="1">
      <c r="A19" s="65"/>
      <c r="B19" s="1"/>
      <c r="C19" s="65"/>
      <c r="D19" s="66"/>
      <c r="E19" s="42"/>
      <c r="F19" s="67"/>
      <c r="G19" s="41"/>
      <c r="H19" s="68"/>
      <c r="I19" s="69"/>
      <c r="J19" s="68"/>
      <c r="K19" s="11">
        <f t="shared" si="1"/>
        <v>14</v>
      </c>
      <c r="L19" s="12" t="s">
        <v>40</v>
      </c>
      <c r="M19" s="13">
        <f t="shared" si="2"/>
        <v>60000</v>
      </c>
      <c r="N19" s="50" t="s">
        <v>0</v>
      </c>
      <c r="O19" s="14">
        <v>65000</v>
      </c>
      <c r="P19" s="89">
        <v>0</v>
      </c>
      <c r="Q19" s="64">
        <f t="shared" si="8"/>
        <v>5000</v>
      </c>
      <c r="R19" s="5">
        <v>533</v>
      </c>
      <c r="S19" s="4">
        <f t="shared" si="3"/>
        <v>0</v>
      </c>
      <c r="T19" s="4">
        <f t="shared" si="4"/>
        <v>0</v>
      </c>
      <c r="U19" s="4">
        <f t="shared" si="5"/>
        <v>5000</v>
      </c>
      <c r="V19" s="4">
        <f t="shared" si="6"/>
        <v>0</v>
      </c>
      <c r="W19" s="4">
        <f t="shared" si="7"/>
        <v>0</v>
      </c>
    </row>
    <row r="20" spans="1:23" ht="12" customHeight="1">
      <c r="A20" s="65"/>
      <c r="B20" s="1"/>
      <c r="C20" s="65"/>
      <c r="D20" s="66"/>
      <c r="E20" s="43" t="s">
        <v>87</v>
      </c>
      <c r="F20" s="70">
        <f>H17</f>
        <v>65000</v>
      </c>
      <c r="G20" s="44" t="s">
        <v>0</v>
      </c>
      <c r="H20" s="63">
        <v>81500</v>
      </c>
      <c r="I20" s="64">
        <f>H20-F20-P21</f>
        <v>16557.32</v>
      </c>
      <c r="J20" s="63"/>
      <c r="K20" s="11">
        <f t="shared" si="1"/>
        <v>15</v>
      </c>
      <c r="L20" s="12" t="s">
        <v>88</v>
      </c>
      <c r="M20" s="13">
        <f t="shared" si="2"/>
        <v>65000</v>
      </c>
      <c r="N20" s="50" t="s">
        <v>0</v>
      </c>
      <c r="O20" s="14">
        <v>71000</v>
      </c>
      <c r="P20" s="89">
        <v>0</v>
      </c>
      <c r="Q20" s="64">
        <f t="shared" si="8"/>
        <v>6000</v>
      </c>
      <c r="R20" s="5" t="s">
        <v>2</v>
      </c>
      <c r="S20" s="4">
        <f t="shared" si="3"/>
        <v>6000</v>
      </c>
      <c r="T20" s="4">
        <f t="shared" si="4"/>
        <v>0</v>
      </c>
      <c r="U20" s="4">
        <f t="shared" si="5"/>
        <v>0</v>
      </c>
      <c r="V20" s="4">
        <f t="shared" si="6"/>
        <v>0</v>
      </c>
      <c r="W20" s="4">
        <f t="shared" si="7"/>
        <v>0</v>
      </c>
    </row>
    <row r="21" spans="1:23" ht="12" customHeight="1">
      <c r="A21" s="65"/>
      <c r="B21" s="1"/>
      <c r="C21" s="65"/>
      <c r="D21" s="66"/>
      <c r="E21" s="45"/>
      <c r="F21" s="72"/>
      <c r="G21" s="46"/>
      <c r="H21" s="73"/>
      <c r="I21" s="74"/>
      <c r="J21" s="73"/>
      <c r="K21" s="11">
        <f t="shared" si="1"/>
        <v>16</v>
      </c>
      <c r="L21" s="12" t="s">
        <v>89</v>
      </c>
      <c r="M21" s="13">
        <f t="shared" si="2"/>
        <v>71000</v>
      </c>
      <c r="N21" s="50" t="s">
        <v>0</v>
      </c>
      <c r="O21" s="14">
        <v>76000</v>
      </c>
      <c r="P21" s="89">
        <v>-57.32</v>
      </c>
      <c r="Q21" s="64">
        <f t="shared" si="8"/>
        <v>5057.32</v>
      </c>
      <c r="R21" s="5" t="s">
        <v>2</v>
      </c>
      <c r="S21" s="4">
        <f t="shared" si="3"/>
        <v>5057.32</v>
      </c>
      <c r="T21" s="4">
        <f t="shared" si="4"/>
        <v>0</v>
      </c>
      <c r="U21" s="4">
        <f t="shared" si="5"/>
        <v>0</v>
      </c>
      <c r="V21" s="4">
        <f t="shared" si="6"/>
        <v>0</v>
      </c>
      <c r="W21" s="4">
        <f t="shared" si="7"/>
        <v>0</v>
      </c>
    </row>
    <row r="22" spans="1:23" ht="12" customHeight="1">
      <c r="A22" s="65"/>
      <c r="B22" s="1"/>
      <c r="C22" s="65"/>
      <c r="D22" s="66"/>
      <c r="E22" s="42"/>
      <c r="F22" s="67"/>
      <c r="G22" s="41"/>
      <c r="H22" s="68"/>
      <c r="I22" s="69"/>
      <c r="J22" s="68"/>
      <c r="K22" s="11">
        <f t="shared" si="1"/>
        <v>17</v>
      </c>
      <c r="L22" s="12" t="s">
        <v>90</v>
      </c>
      <c r="M22" s="13">
        <f t="shared" si="2"/>
        <v>76000</v>
      </c>
      <c r="N22" s="50" t="s">
        <v>0</v>
      </c>
      <c r="O22" s="14">
        <v>81500</v>
      </c>
      <c r="P22" s="89">
        <v>0</v>
      </c>
      <c r="Q22" s="64">
        <f t="shared" si="8"/>
        <v>5500</v>
      </c>
      <c r="R22" s="5" t="s">
        <v>2</v>
      </c>
      <c r="S22" s="4">
        <f t="shared" si="3"/>
        <v>5500</v>
      </c>
      <c r="T22" s="4">
        <f t="shared" si="4"/>
        <v>0</v>
      </c>
      <c r="U22" s="4">
        <f t="shared" si="5"/>
        <v>0</v>
      </c>
      <c r="V22" s="4">
        <f t="shared" si="6"/>
        <v>0</v>
      </c>
      <c r="W22" s="4">
        <f t="shared" si="7"/>
        <v>0</v>
      </c>
    </row>
    <row r="23" spans="1:23" ht="12" customHeight="1">
      <c r="A23" s="65"/>
      <c r="B23" s="1"/>
      <c r="C23" s="65"/>
      <c r="D23" s="66"/>
      <c r="E23" s="43" t="s">
        <v>91</v>
      </c>
      <c r="F23" s="70">
        <f>H20</f>
        <v>81500</v>
      </c>
      <c r="G23" s="44" t="s">
        <v>0</v>
      </c>
      <c r="H23" s="63">
        <v>100000</v>
      </c>
      <c r="I23" s="64">
        <f>H23-F23-P25</f>
        <v>18200</v>
      </c>
      <c r="J23" s="63"/>
      <c r="K23" s="11">
        <f t="shared" si="1"/>
        <v>18</v>
      </c>
      <c r="L23" s="12" t="s">
        <v>92</v>
      </c>
      <c r="M23" s="13">
        <f t="shared" si="2"/>
        <v>81500</v>
      </c>
      <c r="N23" s="50" t="s">
        <v>0</v>
      </c>
      <c r="O23" s="14">
        <v>87000</v>
      </c>
      <c r="P23" s="89">
        <v>0</v>
      </c>
      <c r="Q23" s="64">
        <f t="shared" si="8"/>
        <v>5500</v>
      </c>
      <c r="R23" s="5" t="s">
        <v>2</v>
      </c>
      <c r="S23" s="4">
        <f t="shared" si="3"/>
        <v>5500</v>
      </c>
      <c r="T23" s="4">
        <f t="shared" si="4"/>
        <v>0</v>
      </c>
      <c r="U23" s="4">
        <f t="shared" si="5"/>
        <v>0</v>
      </c>
      <c r="V23" s="4">
        <f t="shared" si="6"/>
        <v>0</v>
      </c>
      <c r="W23" s="4">
        <f t="shared" si="7"/>
        <v>0</v>
      </c>
    </row>
    <row r="24" spans="1:23" ht="12" customHeight="1">
      <c r="A24" s="65"/>
      <c r="B24" s="1"/>
      <c r="C24" s="65"/>
      <c r="D24" s="66"/>
      <c r="E24" s="45"/>
      <c r="F24" s="72"/>
      <c r="G24" s="46"/>
      <c r="H24" s="73"/>
      <c r="I24" s="74"/>
      <c r="J24" s="73"/>
      <c r="K24" s="11">
        <f t="shared" si="1"/>
        <v>19</v>
      </c>
      <c r="L24" s="12" t="s">
        <v>93</v>
      </c>
      <c r="M24" s="13">
        <f t="shared" si="2"/>
        <v>87000</v>
      </c>
      <c r="N24" s="50" t="s">
        <v>0</v>
      </c>
      <c r="O24" s="14">
        <v>93000</v>
      </c>
      <c r="P24" s="89">
        <v>0</v>
      </c>
      <c r="Q24" s="64">
        <f t="shared" si="8"/>
        <v>6000</v>
      </c>
      <c r="R24" s="5" t="s">
        <v>2</v>
      </c>
      <c r="S24" s="4">
        <f t="shared" si="3"/>
        <v>6000</v>
      </c>
      <c r="T24" s="4">
        <f t="shared" si="4"/>
        <v>0</v>
      </c>
      <c r="U24" s="4">
        <f t="shared" si="5"/>
        <v>0</v>
      </c>
      <c r="V24" s="4">
        <f t="shared" si="6"/>
        <v>0</v>
      </c>
      <c r="W24" s="4">
        <f t="shared" si="7"/>
        <v>0</v>
      </c>
    </row>
    <row r="25" spans="1:23" ht="12" customHeight="1">
      <c r="A25" s="75"/>
      <c r="B25" s="1"/>
      <c r="C25" s="65"/>
      <c r="D25" s="66"/>
      <c r="E25" s="42"/>
      <c r="F25" s="67"/>
      <c r="G25" s="41"/>
      <c r="H25" s="68"/>
      <c r="I25" s="69"/>
      <c r="J25" s="68"/>
      <c r="K25" s="11">
        <f t="shared" si="1"/>
        <v>20</v>
      </c>
      <c r="L25" s="12" t="s">
        <v>94</v>
      </c>
      <c r="M25" s="13">
        <f t="shared" si="2"/>
        <v>93000</v>
      </c>
      <c r="N25" s="50" t="s">
        <v>0</v>
      </c>
      <c r="O25" s="14">
        <v>100000</v>
      </c>
      <c r="P25" s="89">
        <v>300</v>
      </c>
      <c r="Q25" s="64">
        <f t="shared" si="8"/>
        <v>6700</v>
      </c>
      <c r="R25" s="5" t="s">
        <v>2</v>
      </c>
      <c r="S25" s="4">
        <f t="shared" si="3"/>
        <v>6700</v>
      </c>
      <c r="T25" s="4">
        <f t="shared" si="4"/>
        <v>0</v>
      </c>
      <c r="U25" s="4">
        <f t="shared" si="5"/>
        <v>0</v>
      </c>
      <c r="V25" s="4">
        <f t="shared" si="6"/>
        <v>0</v>
      </c>
      <c r="W25" s="4">
        <f t="shared" si="7"/>
        <v>0</v>
      </c>
    </row>
    <row r="26" spans="1:23" ht="12" customHeight="1">
      <c r="A26" s="65"/>
      <c r="B26" s="61" t="s">
        <v>30</v>
      </c>
      <c r="C26" s="65"/>
      <c r="D26" s="66"/>
      <c r="E26" s="43" t="s">
        <v>97</v>
      </c>
      <c r="F26" s="70">
        <f>H23</f>
        <v>100000</v>
      </c>
      <c r="G26" s="44" t="s">
        <v>0</v>
      </c>
      <c r="H26" s="63">
        <v>110000</v>
      </c>
      <c r="I26" s="64">
        <f>H26-F26-P26</f>
        <v>10173.220000000001</v>
      </c>
      <c r="J26" s="63"/>
      <c r="K26" s="11">
        <f t="shared" si="1"/>
        <v>21</v>
      </c>
      <c r="L26" s="12" t="s">
        <v>95</v>
      </c>
      <c r="M26" s="13">
        <f t="shared" si="2"/>
        <v>100000</v>
      </c>
      <c r="N26" s="50" t="s">
        <v>0</v>
      </c>
      <c r="O26" s="14">
        <v>105000</v>
      </c>
      <c r="P26" s="89">
        <v>-173.22000000000116</v>
      </c>
      <c r="Q26" s="64">
        <f t="shared" si="8"/>
        <v>5173.2200000000012</v>
      </c>
      <c r="R26" s="5" t="s">
        <v>2</v>
      </c>
      <c r="S26" s="4">
        <f t="shared" si="3"/>
        <v>5173.2200000000012</v>
      </c>
      <c r="T26" s="4">
        <f t="shared" si="4"/>
        <v>0</v>
      </c>
      <c r="U26" s="4">
        <f t="shared" si="5"/>
        <v>0</v>
      </c>
      <c r="V26" s="4">
        <f t="shared" si="6"/>
        <v>0</v>
      </c>
      <c r="W26" s="4">
        <f t="shared" si="7"/>
        <v>0</v>
      </c>
    </row>
    <row r="27" spans="1:23" ht="12" customHeight="1">
      <c r="A27" s="65"/>
      <c r="B27" s="66"/>
      <c r="C27" s="65"/>
      <c r="D27" s="66"/>
      <c r="E27" s="42"/>
      <c r="F27" s="67"/>
      <c r="G27" s="41"/>
      <c r="H27" s="68"/>
      <c r="I27" s="69"/>
      <c r="J27" s="68"/>
      <c r="K27" s="11">
        <f t="shared" si="1"/>
        <v>22</v>
      </c>
      <c r="L27" s="12" t="s">
        <v>96</v>
      </c>
      <c r="M27" s="13">
        <f t="shared" si="2"/>
        <v>105000</v>
      </c>
      <c r="N27" s="50" t="s">
        <v>0</v>
      </c>
      <c r="O27" s="14">
        <v>110000</v>
      </c>
      <c r="P27" s="89">
        <v>0</v>
      </c>
      <c r="Q27" s="64">
        <f t="shared" si="8"/>
        <v>5000</v>
      </c>
      <c r="R27" s="5" t="s">
        <v>2</v>
      </c>
      <c r="S27" s="4">
        <f t="shared" si="3"/>
        <v>5000</v>
      </c>
      <c r="T27" s="4">
        <f t="shared" si="4"/>
        <v>0</v>
      </c>
      <c r="U27" s="4">
        <f t="shared" si="5"/>
        <v>0</v>
      </c>
      <c r="V27" s="4">
        <f t="shared" si="6"/>
        <v>0</v>
      </c>
      <c r="W27" s="4">
        <f t="shared" si="7"/>
        <v>0</v>
      </c>
    </row>
    <row r="28" spans="1:23" ht="12" customHeight="1">
      <c r="A28" s="65"/>
      <c r="B28" s="66"/>
      <c r="C28" s="65"/>
      <c r="D28" s="66"/>
      <c r="E28" s="43" t="s">
        <v>98</v>
      </c>
      <c r="F28" s="70">
        <f>H26</f>
        <v>110000</v>
      </c>
      <c r="G28" s="44" t="s">
        <v>0</v>
      </c>
      <c r="H28" s="63">
        <v>125000</v>
      </c>
      <c r="I28" s="64">
        <f>H28-F28</f>
        <v>15000</v>
      </c>
      <c r="J28" s="63"/>
      <c r="K28" s="11">
        <f t="shared" si="1"/>
        <v>23</v>
      </c>
      <c r="L28" s="12" t="s">
        <v>99</v>
      </c>
      <c r="M28" s="13">
        <f t="shared" si="2"/>
        <v>110000</v>
      </c>
      <c r="N28" s="50" t="s">
        <v>0</v>
      </c>
      <c r="O28" s="14">
        <v>115000</v>
      </c>
      <c r="P28" s="89">
        <v>0</v>
      </c>
      <c r="Q28" s="64">
        <f t="shared" si="8"/>
        <v>5000</v>
      </c>
      <c r="R28" s="5" t="s">
        <v>2</v>
      </c>
      <c r="S28" s="4">
        <f t="shared" si="3"/>
        <v>5000</v>
      </c>
      <c r="T28" s="4">
        <f t="shared" si="4"/>
        <v>0</v>
      </c>
      <c r="U28" s="4">
        <f t="shared" si="5"/>
        <v>0</v>
      </c>
      <c r="V28" s="4">
        <f t="shared" si="6"/>
        <v>0</v>
      </c>
      <c r="W28" s="4">
        <f t="shared" si="7"/>
        <v>0</v>
      </c>
    </row>
    <row r="29" spans="1:23" ht="12" customHeight="1">
      <c r="A29" s="65"/>
      <c r="B29" s="1"/>
      <c r="C29" s="65"/>
      <c r="D29" s="66"/>
      <c r="E29" s="45"/>
      <c r="F29" s="72"/>
      <c r="G29" s="46"/>
      <c r="H29" s="73"/>
      <c r="I29" s="74"/>
      <c r="J29" s="73"/>
      <c r="K29" s="11">
        <f t="shared" si="1"/>
        <v>24</v>
      </c>
      <c r="L29" s="12" t="s">
        <v>100</v>
      </c>
      <c r="M29" s="13">
        <f t="shared" si="2"/>
        <v>115000</v>
      </c>
      <c r="N29" s="50" t="s">
        <v>0</v>
      </c>
      <c r="O29" s="14">
        <v>120000</v>
      </c>
      <c r="P29" s="89">
        <v>0</v>
      </c>
      <c r="Q29" s="64">
        <f t="shared" si="8"/>
        <v>5000</v>
      </c>
      <c r="R29" s="5" t="s">
        <v>2</v>
      </c>
      <c r="S29" s="4">
        <f t="shared" si="3"/>
        <v>5000</v>
      </c>
      <c r="T29" s="4">
        <f t="shared" si="4"/>
        <v>0</v>
      </c>
      <c r="U29" s="4">
        <f t="shared" si="5"/>
        <v>0</v>
      </c>
      <c r="V29" s="4">
        <f t="shared" si="6"/>
        <v>0</v>
      </c>
      <c r="W29" s="4">
        <f t="shared" si="7"/>
        <v>0</v>
      </c>
    </row>
    <row r="30" spans="1:23" ht="12" customHeight="1">
      <c r="A30" s="65"/>
      <c r="B30" s="1"/>
      <c r="C30" s="65"/>
      <c r="D30" s="66"/>
      <c r="E30" s="42"/>
      <c r="F30" s="67"/>
      <c r="G30" s="41"/>
      <c r="H30" s="68"/>
      <c r="I30" s="69"/>
      <c r="J30" s="68"/>
      <c r="K30" s="11">
        <f t="shared" si="1"/>
        <v>25</v>
      </c>
      <c r="L30" s="12" t="s">
        <v>101</v>
      </c>
      <c r="M30" s="13">
        <f t="shared" si="2"/>
        <v>120000</v>
      </c>
      <c r="N30" s="50" t="s">
        <v>0</v>
      </c>
      <c r="O30" s="14">
        <v>125000</v>
      </c>
      <c r="P30" s="89">
        <v>0</v>
      </c>
      <c r="Q30" s="64">
        <f t="shared" si="8"/>
        <v>5000</v>
      </c>
      <c r="R30" s="5" t="s">
        <v>2</v>
      </c>
      <c r="S30" s="4">
        <f t="shared" si="3"/>
        <v>5000</v>
      </c>
      <c r="T30" s="4">
        <f t="shared" si="4"/>
        <v>0</v>
      </c>
      <c r="U30" s="4">
        <f t="shared" si="5"/>
        <v>0</v>
      </c>
      <c r="V30" s="4">
        <f t="shared" si="6"/>
        <v>0</v>
      </c>
      <c r="W30" s="4">
        <f t="shared" si="7"/>
        <v>0</v>
      </c>
    </row>
    <row r="31" spans="1:23" ht="12" customHeight="1">
      <c r="A31" s="65"/>
      <c r="B31" s="1"/>
      <c r="C31" s="75"/>
      <c r="D31" s="32"/>
      <c r="E31" s="43" t="s">
        <v>102</v>
      </c>
      <c r="F31" s="71">
        <f>H28</f>
        <v>125000</v>
      </c>
      <c r="G31" s="39" t="s">
        <v>0</v>
      </c>
      <c r="H31" s="14">
        <v>131500</v>
      </c>
      <c r="I31" s="64">
        <f>H31-F31</f>
        <v>6500</v>
      </c>
      <c r="J31" s="14"/>
      <c r="K31" s="11">
        <f t="shared" si="1"/>
        <v>26</v>
      </c>
      <c r="L31" s="12" t="s">
        <v>103</v>
      </c>
      <c r="M31" s="13">
        <f t="shared" si="2"/>
        <v>125000</v>
      </c>
      <c r="N31" s="50" t="s">
        <v>0</v>
      </c>
      <c r="O31" s="14">
        <v>131500</v>
      </c>
      <c r="P31" s="89">
        <v>0</v>
      </c>
      <c r="Q31" s="64">
        <f t="shared" si="8"/>
        <v>6500</v>
      </c>
      <c r="R31" s="5" t="s">
        <v>2</v>
      </c>
      <c r="S31" s="4">
        <f t="shared" si="3"/>
        <v>6500</v>
      </c>
      <c r="T31" s="4">
        <f t="shared" si="4"/>
        <v>0</v>
      </c>
      <c r="U31" s="4">
        <f t="shared" si="5"/>
        <v>0</v>
      </c>
      <c r="V31" s="4">
        <f t="shared" si="6"/>
        <v>0</v>
      </c>
      <c r="W31" s="4">
        <f t="shared" si="7"/>
        <v>0</v>
      </c>
    </row>
    <row r="32" spans="1:23" ht="12" customHeight="1">
      <c r="A32" s="65"/>
      <c r="B32" s="66"/>
      <c r="C32" s="61"/>
      <c r="D32" s="9" t="s">
        <v>31</v>
      </c>
      <c r="E32" s="76"/>
      <c r="F32" s="71">
        <v>131500</v>
      </c>
      <c r="G32" s="39" t="s">
        <v>0</v>
      </c>
      <c r="H32" s="14">
        <v>136500</v>
      </c>
      <c r="I32" s="64">
        <f>H32-F32</f>
        <v>5000</v>
      </c>
      <c r="J32" s="14"/>
      <c r="K32" s="11">
        <f t="shared" si="1"/>
        <v>27</v>
      </c>
      <c r="L32" s="12" t="s">
        <v>104</v>
      </c>
      <c r="M32" s="13">
        <f t="shared" si="2"/>
        <v>131500</v>
      </c>
      <c r="N32" s="50" t="s">
        <v>0</v>
      </c>
      <c r="O32" s="14">
        <v>136500</v>
      </c>
      <c r="P32" s="89">
        <v>0</v>
      </c>
      <c r="Q32" s="64">
        <f t="shared" si="8"/>
        <v>5000</v>
      </c>
      <c r="R32" s="5" t="s">
        <v>2</v>
      </c>
      <c r="S32" s="4">
        <f t="shared" si="3"/>
        <v>5000</v>
      </c>
      <c r="T32" s="4">
        <f t="shared" si="4"/>
        <v>0</v>
      </c>
      <c r="U32" s="4">
        <f t="shared" si="5"/>
        <v>0</v>
      </c>
      <c r="V32" s="4">
        <f t="shared" si="6"/>
        <v>0</v>
      </c>
      <c r="W32" s="4">
        <f t="shared" si="7"/>
        <v>0</v>
      </c>
    </row>
    <row r="33" spans="1:23" ht="12" customHeight="1">
      <c r="A33" s="75"/>
      <c r="B33" s="32"/>
      <c r="C33" s="77"/>
      <c r="D33" s="32"/>
      <c r="E33" s="7"/>
      <c r="F33" s="71">
        <v>136500</v>
      </c>
      <c r="G33" s="39" t="s">
        <v>0</v>
      </c>
      <c r="H33" s="63">
        <v>139522</v>
      </c>
      <c r="I33" s="78">
        <f>H33-F33</f>
        <v>3022</v>
      </c>
      <c r="J33" s="14"/>
      <c r="K33" s="11">
        <f t="shared" si="1"/>
        <v>28</v>
      </c>
      <c r="L33" s="12" t="s">
        <v>105</v>
      </c>
      <c r="M33" s="13">
        <f t="shared" si="2"/>
        <v>136500</v>
      </c>
      <c r="N33" s="50"/>
      <c r="O33" s="63">
        <v>139522</v>
      </c>
      <c r="P33" s="89">
        <v>0</v>
      </c>
      <c r="Q33" s="64">
        <f t="shared" si="8"/>
        <v>3022</v>
      </c>
      <c r="R33" s="5" t="s">
        <v>2</v>
      </c>
      <c r="S33" s="4">
        <f t="shared" si="3"/>
        <v>3022</v>
      </c>
      <c r="T33" s="4">
        <f t="shared" si="4"/>
        <v>0</v>
      </c>
      <c r="U33" s="4">
        <f t="shared" si="5"/>
        <v>0</v>
      </c>
      <c r="V33" s="4">
        <f t="shared" si="6"/>
        <v>0</v>
      </c>
      <c r="W33" s="4">
        <f t="shared" si="7"/>
        <v>0</v>
      </c>
    </row>
    <row r="34" spans="1:23" s="24" customFormat="1" ht="12" customHeight="1">
      <c r="A34" s="165" t="s">
        <v>9</v>
      </c>
      <c r="B34" s="166"/>
      <c r="C34" s="166"/>
      <c r="D34" s="167"/>
      <c r="E34" s="20"/>
      <c r="F34" s="165"/>
      <c r="G34" s="166"/>
      <c r="H34" s="167"/>
      <c r="I34" s="78">
        <f>SUM(I6:I33)</f>
        <v>140312.32000000001</v>
      </c>
      <c r="J34" s="22"/>
      <c r="K34" s="18"/>
      <c r="L34" s="19"/>
      <c r="M34" s="20"/>
      <c r="N34" s="21"/>
      <c r="O34" s="21"/>
      <c r="P34" s="81"/>
      <c r="Q34" s="64">
        <f>SUM(Q6:Q33)</f>
        <v>140312.32000000001</v>
      </c>
      <c r="R34" s="46"/>
      <c r="S34" s="35">
        <f>SUM(S6:S33)</f>
        <v>82512.320000000007</v>
      </c>
      <c r="T34" s="35">
        <f>SUM(T6:T33)</f>
        <v>17000</v>
      </c>
      <c r="U34" s="35">
        <f>SUM(U6:U33)</f>
        <v>13000</v>
      </c>
      <c r="V34" s="35">
        <f>SUM(V6:V33)</f>
        <v>17800</v>
      </c>
      <c r="W34" s="35">
        <f>SUM(W6:W33)</f>
        <v>10000</v>
      </c>
    </row>
    <row r="35" spans="1:23">
      <c r="S35" s="2">
        <f>S34/$Q$34</f>
        <v>0.58806183234658227</v>
      </c>
      <c r="T35" s="2">
        <f t="shared" ref="T35:W35" si="9">T34/$Q$34</f>
        <v>0.12115828460394638</v>
      </c>
      <c r="U35" s="2">
        <f t="shared" si="9"/>
        <v>9.2650452932429586E-2</v>
      </c>
      <c r="V35" s="2">
        <f t="shared" si="9"/>
        <v>0.12685985093824975</v>
      </c>
      <c r="W35" s="2">
        <f t="shared" si="9"/>
        <v>7.1269579178791995E-2</v>
      </c>
    </row>
    <row r="36" spans="1:23" ht="9.75" customHeight="1">
      <c r="D36" s="10" t="s">
        <v>108</v>
      </c>
    </row>
    <row r="37" spans="1:23" ht="9.75" customHeight="1">
      <c r="E37" s="86" t="s">
        <v>109</v>
      </c>
      <c r="F37" s="86"/>
    </row>
    <row r="38" spans="1:23" ht="9.75" customHeight="1">
      <c r="E38" s="86" t="s">
        <v>110</v>
      </c>
      <c r="F38" s="86"/>
    </row>
    <row r="39" spans="1:23" ht="9.75" customHeight="1">
      <c r="E39" s="86" t="s">
        <v>111</v>
      </c>
      <c r="F39" s="86"/>
    </row>
    <row r="40" spans="1:23" ht="9.75" customHeight="1">
      <c r="E40" s="86" t="s">
        <v>112</v>
      </c>
      <c r="F40" s="86"/>
    </row>
    <row r="202" spans="8:10">
      <c r="H202" s="87"/>
      <c r="I202" s="88"/>
      <c r="J202" s="87"/>
    </row>
  </sheetData>
  <mergeCells count="18">
    <mergeCell ref="M3:Q3"/>
    <mergeCell ref="A34:D34"/>
    <mergeCell ref="F34:H34"/>
    <mergeCell ref="A4:B4"/>
    <mergeCell ref="C4:D4"/>
    <mergeCell ref="F4:H4"/>
    <mergeCell ref="I4:J4"/>
    <mergeCell ref="K4:L4"/>
    <mergeCell ref="A3:B3"/>
    <mergeCell ref="C3:D3"/>
    <mergeCell ref="F3:H3"/>
    <mergeCell ref="I3:J3"/>
    <mergeCell ref="K3:L3"/>
    <mergeCell ref="A1:Q1"/>
    <mergeCell ref="A2:B2"/>
    <mergeCell ref="C2:D2"/>
    <mergeCell ref="E2:J2"/>
    <mergeCell ref="K2:Q2"/>
  </mergeCells>
  <phoneticPr fontId="3"/>
  <printOptions horizontalCentered="1"/>
  <pageMargins left="0.19685039370078741" right="0.19685039370078741" top="0.98425196850393704" bottom="0.59055118110236227" header="0.78740157480314965" footer="0.19685039370078741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20"/>
  </sheetPr>
  <dimension ref="A1:T202"/>
  <sheetViews>
    <sheetView showZeros="0" view="pageBreakPreview" zoomScale="200" zoomScaleNormal="100" workbookViewId="0">
      <selection activeCell="Y15" sqref="Y15"/>
    </sheetView>
  </sheetViews>
  <sheetFormatPr defaultRowHeight="12"/>
  <cols>
    <col min="1" max="1" width="0.375" style="10" customWidth="1"/>
    <col min="2" max="2" width="5.5" style="10" customWidth="1"/>
    <col min="3" max="3" width="0.375" style="10" hidden="1" customWidth="1"/>
    <col min="4" max="4" width="5.625" style="10" hidden="1" customWidth="1"/>
    <col min="5" max="5" width="4.125" style="83" hidden="1" customWidth="1"/>
    <col min="6" max="6" width="5.875" style="10" hidden="1" customWidth="1"/>
    <col min="7" max="7" width="1.25" style="10" hidden="1" customWidth="1"/>
    <col min="8" max="8" width="5.875" style="10" hidden="1" customWidth="1"/>
    <col min="9" max="9" width="6.75" style="84" hidden="1" customWidth="1"/>
    <col min="10" max="10" width="0.375" style="10" hidden="1" customWidth="1"/>
    <col min="11" max="11" width="2.5" style="85" bestFit="1" customWidth="1"/>
    <col min="12" max="12" width="4.375" style="10" customWidth="1"/>
    <col min="13" max="13" width="6.125" style="10" bestFit="1" customWidth="1"/>
    <col min="14" max="14" width="1.25" style="10" customWidth="1"/>
    <col min="15" max="15" width="5.875" style="10" bestFit="1" customWidth="1"/>
    <col min="16" max="16" width="5.875" style="10" customWidth="1"/>
    <col min="17" max="17" width="5.875" style="10" bestFit="1" customWidth="1"/>
    <col min="18" max="18" width="5.875" style="10" customWidth="1"/>
    <col min="19" max="19" width="6.75" style="10" bestFit="1" customWidth="1"/>
    <col min="20" max="20" width="0.375" style="10" customWidth="1"/>
    <col min="21" max="21" width="5.625" style="10" customWidth="1"/>
    <col min="22" max="22" width="0.375" style="10" customWidth="1"/>
    <col min="23" max="23" width="5.625" style="10" customWidth="1"/>
    <col min="24" max="24" width="0.375" style="10" customWidth="1"/>
    <col min="25" max="16384" width="9" style="10"/>
  </cols>
  <sheetData>
    <row r="1" spans="1:20" ht="12.75">
      <c r="A1" s="184" t="s">
        <v>46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5"/>
      <c r="S1" s="185"/>
      <c r="T1" s="184"/>
    </row>
    <row r="2" spans="1:20" ht="12" customHeight="1">
      <c r="A2" s="169" t="s">
        <v>47</v>
      </c>
      <c r="B2" s="170"/>
      <c r="C2" s="169" t="s">
        <v>48</v>
      </c>
      <c r="D2" s="170"/>
      <c r="E2" s="171" t="s">
        <v>49</v>
      </c>
      <c r="F2" s="172"/>
      <c r="G2" s="172"/>
      <c r="H2" s="172"/>
      <c r="I2" s="172"/>
      <c r="J2" s="173"/>
      <c r="K2" s="171" t="s">
        <v>43</v>
      </c>
      <c r="L2" s="172"/>
      <c r="M2" s="172"/>
      <c r="N2" s="172"/>
      <c r="O2" s="172"/>
      <c r="P2" s="172"/>
      <c r="Q2" s="172"/>
      <c r="R2" s="177" t="s">
        <v>177</v>
      </c>
      <c r="S2" s="178"/>
      <c r="T2" s="95"/>
    </row>
    <row r="3" spans="1:20" ht="12" customHeight="1">
      <c r="A3" s="179"/>
      <c r="B3" s="180"/>
      <c r="C3" s="179" t="s">
        <v>50</v>
      </c>
      <c r="D3" s="181"/>
      <c r="E3" s="45" t="s">
        <v>42</v>
      </c>
      <c r="F3" s="169" t="s">
        <v>51</v>
      </c>
      <c r="G3" s="182"/>
      <c r="H3" s="170"/>
      <c r="I3" s="182" t="s">
        <v>52</v>
      </c>
      <c r="J3" s="170"/>
      <c r="K3" s="169" t="s">
        <v>42</v>
      </c>
      <c r="L3" s="170"/>
      <c r="M3" s="169" t="s">
        <v>51</v>
      </c>
      <c r="N3" s="182"/>
      <c r="O3" s="182"/>
      <c r="P3" s="182"/>
      <c r="Q3" s="170"/>
      <c r="R3" s="153" t="s">
        <v>178</v>
      </c>
      <c r="S3" s="150" t="s">
        <v>179</v>
      </c>
      <c r="T3" s="95"/>
    </row>
    <row r="4" spans="1:20" ht="12" customHeight="1">
      <c r="A4" s="57"/>
      <c r="B4" s="58"/>
      <c r="C4" s="57"/>
      <c r="D4" s="59"/>
      <c r="E4" s="57"/>
      <c r="F4" s="57"/>
      <c r="G4" s="58"/>
      <c r="H4" s="59"/>
      <c r="I4" s="174"/>
      <c r="J4" s="176"/>
      <c r="K4" s="174"/>
      <c r="L4" s="176"/>
      <c r="M4" s="105"/>
      <c r="N4" s="106"/>
      <c r="O4" s="106"/>
      <c r="P4" s="52" t="s">
        <v>113</v>
      </c>
      <c r="Q4" s="107"/>
      <c r="R4" s="149"/>
      <c r="S4" s="108"/>
      <c r="T4" s="99"/>
    </row>
    <row r="5" spans="1:20" ht="12" customHeight="1">
      <c r="A5" s="45"/>
      <c r="B5" s="46"/>
      <c r="C5" s="45"/>
      <c r="D5" s="47"/>
      <c r="E5" s="45"/>
      <c r="F5" s="45"/>
      <c r="G5" s="46"/>
      <c r="H5" s="47"/>
      <c r="I5" s="58"/>
      <c r="J5" s="59"/>
      <c r="K5" s="3"/>
      <c r="L5" s="17" t="s">
        <v>53</v>
      </c>
      <c r="M5" s="55"/>
      <c r="N5" s="52"/>
      <c r="O5" s="52"/>
      <c r="P5" s="55"/>
      <c r="Q5" s="53"/>
      <c r="R5" s="100">
        <f>85267.53*1.04</f>
        <v>88678.231199999995</v>
      </c>
      <c r="S5" s="100">
        <v>165515.90640000001</v>
      </c>
      <c r="T5" s="40"/>
    </row>
    <row r="6" spans="1:20" ht="12" customHeight="1">
      <c r="A6" s="43"/>
      <c r="B6" s="61" t="s">
        <v>44</v>
      </c>
      <c r="C6" s="62"/>
      <c r="D6" s="9" t="s">
        <v>54</v>
      </c>
      <c r="E6" s="43" t="s">
        <v>55</v>
      </c>
      <c r="F6" s="60">
        <v>-800</v>
      </c>
      <c r="G6" s="44" t="s">
        <v>10</v>
      </c>
      <c r="H6" s="63">
        <v>8000</v>
      </c>
      <c r="I6" s="64">
        <f>H6-F6</f>
        <v>8800</v>
      </c>
      <c r="J6" s="63"/>
      <c r="K6" s="11">
        <v>1</v>
      </c>
      <c r="L6" s="12" t="s">
        <v>77</v>
      </c>
      <c r="M6" s="13">
        <v>-800</v>
      </c>
      <c r="N6" s="50" t="s">
        <v>0</v>
      </c>
      <c r="O6" s="14">
        <v>4000</v>
      </c>
      <c r="P6" s="89">
        <v>0</v>
      </c>
      <c r="Q6" s="147">
        <f t="shared" ref="Q6:Q9" si="0">O6-M6-P6</f>
        <v>4800</v>
      </c>
      <c r="R6" s="64"/>
      <c r="S6" s="100">
        <v>69693.52001456001</v>
      </c>
      <c r="T6" s="15"/>
    </row>
    <row r="7" spans="1:20" ht="12" customHeight="1">
      <c r="A7" s="45"/>
      <c r="B7" s="1"/>
      <c r="C7" s="65"/>
      <c r="D7" s="66"/>
      <c r="E7" s="42"/>
      <c r="F7" s="67"/>
      <c r="G7" s="41"/>
      <c r="H7" s="68"/>
      <c r="I7" s="69"/>
      <c r="J7" s="68"/>
      <c r="K7" s="11">
        <f t="shared" ref="K7:K33" si="1">K6+1</f>
        <v>2</v>
      </c>
      <c r="L7" s="12" t="s">
        <v>78</v>
      </c>
      <c r="M7" s="13">
        <f t="shared" ref="M7:M33" si="2">O6</f>
        <v>4000</v>
      </c>
      <c r="N7" s="50" t="s">
        <v>0</v>
      </c>
      <c r="O7" s="14">
        <v>8000</v>
      </c>
      <c r="P7" s="69">
        <v>0</v>
      </c>
      <c r="Q7" s="147">
        <f t="shared" si="0"/>
        <v>4000</v>
      </c>
      <c r="R7" s="64"/>
      <c r="S7" s="100">
        <v>33207.261750000005</v>
      </c>
      <c r="T7" s="15"/>
    </row>
    <row r="8" spans="1:20" ht="12" customHeight="1">
      <c r="A8" s="62"/>
      <c r="B8" s="61" t="s">
        <v>56</v>
      </c>
      <c r="C8" s="65"/>
      <c r="D8" s="66"/>
      <c r="E8" s="43" t="s">
        <v>80</v>
      </c>
      <c r="F8" s="70">
        <f>H6</f>
        <v>8000</v>
      </c>
      <c r="G8" s="44" t="s">
        <v>10</v>
      </c>
      <c r="H8" s="63">
        <v>17000</v>
      </c>
      <c r="I8" s="64">
        <f>H8-F8</f>
        <v>9000</v>
      </c>
      <c r="J8" s="63"/>
      <c r="K8" s="11">
        <f t="shared" si="1"/>
        <v>3</v>
      </c>
      <c r="L8" s="12" t="s">
        <v>32</v>
      </c>
      <c r="M8" s="13">
        <f t="shared" si="2"/>
        <v>8000</v>
      </c>
      <c r="N8" s="50" t="s">
        <v>0</v>
      </c>
      <c r="O8" s="14">
        <v>13000</v>
      </c>
      <c r="P8" s="89">
        <v>0</v>
      </c>
      <c r="Q8" s="147">
        <f t="shared" si="0"/>
        <v>5000</v>
      </c>
      <c r="R8" s="64"/>
      <c r="S8" s="100">
        <v>44041.010625040006</v>
      </c>
      <c r="T8" s="15"/>
    </row>
    <row r="9" spans="1:20" ht="12" customHeight="1">
      <c r="A9" s="65"/>
      <c r="B9" s="1"/>
      <c r="C9" s="65"/>
      <c r="D9" s="66"/>
      <c r="E9" s="42"/>
      <c r="F9" s="67"/>
      <c r="G9" s="41"/>
      <c r="H9" s="68"/>
      <c r="I9" s="69"/>
      <c r="J9" s="68"/>
      <c r="K9" s="11">
        <f t="shared" si="1"/>
        <v>4</v>
      </c>
      <c r="L9" s="12" t="s">
        <v>79</v>
      </c>
      <c r="M9" s="13">
        <f t="shared" si="2"/>
        <v>13000</v>
      </c>
      <c r="N9" s="50" t="s">
        <v>0</v>
      </c>
      <c r="O9" s="14">
        <v>17000</v>
      </c>
      <c r="P9" s="89">
        <v>0</v>
      </c>
      <c r="Q9" s="147">
        <f t="shared" si="0"/>
        <v>4000</v>
      </c>
      <c r="R9" s="64"/>
      <c r="S9" s="100">
        <v>34559.483087999994</v>
      </c>
      <c r="T9" s="15"/>
    </row>
    <row r="10" spans="1:20" ht="12" customHeight="1">
      <c r="A10" s="65"/>
      <c r="B10" s="1"/>
      <c r="C10" s="65"/>
      <c r="D10" s="66"/>
      <c r="E10" s="38" t="s">
        <v>81</v>
      </c>
      <c r="F10" s="71">
        <v>17000</v>
      </c>
      <c r="G10" s="39" t="s">
        <v>10</v>
      </c>
      <c r="H10" s="14">
        <v>22000</v>
      </c>
      <c r="I10" s="64">
        <f>H10-F10-P10</f>
        <v>5059.78</v>
      </c>
      <c r="J10" s="14"/>
      <c r="K10" s="11">
        <f t="shared" si="1"/>
        <v>5</v>
      </c>
      <c r="L10" s="12" t="s">
        <v>33</v>
      </c>
      <c r="M10" s="13">
        <f t="shared" si="2"/>
        <v>17000</v>
      </c>
      <c r="N10" s="50" t="s">
        <v>0</v>
      </c>
      <c r="O10" s="14">
        <v>22000</v>
      </c>
      <c r="P10" s="89">
        <v>-59.78</v>
      </c>
      <c r="Q10" s="147">
        <f>O10-M10-P10</f>
        <v>5059.78</v>
      </c>
      <c r="R10" s="64"/>
      <c r="S10" s="100">
        <v>63173.810882520003</v>
      </c>
      <c r="T10" s="15"/>
    </row>
    <row r="11" spans="1:20" ht="12" customHeight="1">
      <c r="A11" s="65"/>
      <c r="B11" s="1"/>
      <c r="C11" s="65"/>
      <c r="D11" s="66"/>
      <c r="E11" s="43" t="s">
        <v>82</v>
      </c>
      <c r="F11" s="70">
        <f>H10</f>
        <v>22000</v>
      </c>
      <c r="G11" s="44" t="s">
        <v>10</v>
      </c>
      <c r="H11" s="63">
        <v>32000</v>
      </c>
      <c r="I11" s="64">
        <f>H11-F11</f>
        <v>10000</v>
      </c>
      <c r="J11" s="63"/>
      <c r="K11" s="11">
        <f t="shared" si="1"/>
        <v>6</v>
      </c>
      <c r="L11" s="12" t="s">
        <v>34</v>
      </c>
      <c r="M11" s="13">
        <f t="shared" si="2"/>
        <v>22000</v>
      </c>
      <c r="N11" s="50" t="s">
        <v>0</v>
      </c>
      <c r="O11" s="14">
        <v>26800</v>
      </c>
      <c r="P11" s="89">
        <v>0</v>
      </c>
      <c r="Q11" s="147">
        <f t="shared" ref="Q11:Q33" si="3">O11-M11-P11</f>
        <v>4800</v>
      </c>
      <c r="R11" s="64"/>
      <c r="S11" s="100">
        <v>32505.67917064</v>
      </c>
      <c r="T11" s="15"/>
    </row>
    <row r="12" spans="1:20" ht="12" customHeight="1">
      <c r="A12" s="65"/>
      <c r="B12" s="1"/>
      <c r="C12" s="65"/>
      <c r="D12" s="66"/>
      <c r="E12" s="42"/>
      <c r="F12" s="67"/>
      <c r="G12" s="41"/>
      <c r="H12" s="68"/>
      <c r="I12" s="69"/>
      <c r="J12" s="68"/>
      <c r="K12" s="11">
        <f t="shared" si="1"/>
        <v>7</v>
      </c>
      <c r="L12" s="12" t="s">
        <v>83</v>
      </c>
      <c r="M12" s="13">
        <f t="shared" si="2"/>
        <v>26800</v>
      </c>
      <c r="N12" s="50" t="s">
        <v>0</v>
      </c>
      <c r="O12" s="14">
        <v>32000</v>
      </c>
      <c r="P12" s="89">
        <v>0</v>
      </c>
      <c r="Q12" s="147">
        <f t="shared" si="3"/>
        <v>5200</v>
      </c>
      <c r="R12" s="64"/>
      <c r="S12" s="100">
        <v>37889.894525599993</v>
      </c>
      <c r="T12" s="15"/>
    </row>
    <row r="13" spans="1:20" ht="12" customHeight="1">
      <c r="A13" s="65"/>
      <c r="B13" s="1"/>
      <c r="C13" s="65"/>
      <c r="D13" s="66"/>
      <c r="E13" s="43" t="s">
        <v>84</v>
      </c>
      <c r="F13" s="70">
        <f>H11</f>
        <v>32000</v>
      </c>
      <c r="G13" s="44" t="s">
        <v>10</v>
      </c>
      <c r="H13" s="63">
        <v>42000</v>
      </c>
      <c r="I13" s="64">
        <f>H13-F13</f>
        <v>10000</v>
      </c>
      <c r="J13" s="63"/>
      <c r="K13" s="11">
        <f t="shared" si="1"/>
        <v>8</v>
      </c>
      <c r="L13" s="12" t="s">
        <v>35</v>
      </c>
      <c r="M13" s="13">
        <f t="shared" si="2"/>
        <v>32000</v>
      </c>
      <c r="N13" s="50" t="s">
        <v>0</v>
      </c>
      <c r="O13" s="14">
        <v>35000</v>
      </c>
      <c r="P13" s="89">
        <v>0</v>
      </c>
      <c r="Q13" s="147">
        <f t="shared" si="3"/>
        <v>3000</v>
      </c>
      <c r="R13" s="64"/>
      <c r="S13" s="100">
        <v>17708.990473199985</v>
      </c>
      <c r="T13" s="15"/>
    </row>
    <row r="14" spans="1:20" ht="12" customHeight="1">
      <c r="A14" s="65"/>
      <c r="B14" s="1"/>
      <c r="C14" s="65"/>
      <c r="D14" s="66"/>
      <c r="E14" s="45"/>
      <c r="F14" s="72"/>
      <c r="G14" s="46"/>
      <c r="H14" s="73"/>
      <c r="I14" s="74"/>
      <c r="J14" s="73"/>
      <c r="K14" s="11">
        <f t="shared" si="1"/>
        <v>9</v>
      </c>
      <c r="L14" s="12" t="s">
        <v>41</v>
      </c>
      <c r="M14" s="13">
        <f t="shared" si="2"/>
        <v>35000</v>
      </c>
      <c r="N14" s="50" t="s">
        <v>0</v>
      </c>
      <c r="O14" s="14">
        <v>42000</v>
      </c>
      <c r="P14" s="89">
        <v>0</v>
      </c>
      <c r="Q14" s="147">
        <f t="shared" si="3"/>
        <v>7000</v>
      </c>
      <c r="R14" s="64"/>
      <c r="S14" s="100">
        <v>67398.404580000002</v>
      </c>
      <c r="T14" s="15"/>
    </row>
    <row r="15" spans="1:20" ht="12" customHeight="1">
      <c r="A15" s="65"/>
      <c r="B15" s="1"/>
      <c r="C15" s="65"/>
      <c r="D15" s="66"/>
      <c r="E15" s="43" t="s">
        <v>85</v>
      </c>
      <c r="F15" s="70">
        <v>42000</v>
      </c>
      <c r="G15" s="44" t="s">
        <v>10</v>
      </c>
      <c r="H15" s="63">
        <v>52000</v>
      </c>
      <c r="I15" s="64">
        <f>H15-F15</f>
        <v>10000</v>
      </c>
      <c r="J15" s="63"/>
      <c r="K15" s="11">
        <f t="shared" si="1"/>
        <v>10</v>
      </c>
      <c r="L15" s="12" t="s">
        <v>36</v>
      </c>
      <c r="M15" s="13">
        <f t="shared" si="2"/>
        <v>42000</v>
      </c>
      <c r="N15" s="50" t="s">
        <v>0</v>
      </c>
      <c r="O15" s="14">
        <v>46600</v>
      </c>
      <c r="P15" s="89">
        <v>0</v>
      </c>
      <c r="Q15" s="147">
        <f t="shared" si="3"/>
        <v>4600</v>
      </c>
      <c r="R15" s="64"/>
      <c r="S15" s="100">
        <v>33230.316204800001</v>
      </c>
      <c r="T15" s="15"/>
    </row>
    <row r="16" spans="1:20" ht="12" customHeight="1">
      <c r="A16" s="65"/>
      <c r="B16" s="1"/>
      <c r="C16" s="65"/>
      <c r="D16" s="66"/>
      <c r="E16" s="45"/>
      <c r="F16" s="72"/>
      <c r="G16" s="46"/>
      <c r="H16" s="73"/>
      <c r="I16" s="74"/>
      <c r="J16" s="73"/>
      <c r="K16" s="11">
        <f t="shared" si="1"/>
        <v>11</v>
      </c>
      <c r="L16" s="12" t="s">
        <v>37</v>
      </c>
      <c r="M16" s="13">
        <f t="shared" si="2"/>
        <v>46600</v>
      </c>
      <c r="N16" s="50" t="s">
        <v>0</v>
      </c>
      <c r="O16" s="14">
        <v>52000</v>
      </c>
      <c r="P16" s="89">
        <v>0</v>
      </c>
      <c r="Q16" s="147">
        <f t="shared" si="3"/>
        <v>5400</v>
      </c>
      <c r="R16" s="64"/>
      <c r="S16" s="100">
        <v>39745.20989920001</v>
      </c>
      <c r="T16" s="15"/>
    </row>
    <row r="17" spans="1:20" ht="12" customHeight="1">
      <c r="A17" s="65"/>
      <c r="B17" s="1"/>
      <c r="C17" s="65"/>
      <c r="D17" s="66"/>
      <c r="E17" s="43" t="s">
        <v>86</v>
      </c>
      <c r="F17" s="70">
        <f>H15</f>
        <v>52000</v>
      </c>
      <c r="G17" s="44" t="s">
        <v>10</v>
      </c>
      <c r="H17" s="63">
        <v>65000</v>
      </c>
      <c r="I17" s="64">
        <f>H17-F17</f>
        <v>13000</v>
      </c>
      <c r="J17" s="63"/>
      <c r="K17" s="11">
        <f t="shared" si="1"/>
        <v>12</v>
      </c>
      <c r="L17" s="12" t="s">
        <v>38</v>
      </c>
      <c r="M17" s="13">
        <f t="shared" si="2"/>
        <v>52000</v>
      </c>
      <c r="N17" s="50" t="s">
        <v>0</v>
      </c>
      <c r="O17" s="14">
        <v>56000</v>
      </c>
      <c r="P17" s="89">
        <v>0</v>
      </c>
      <c r="Q17" s="147">
        <f t="shared" si="3"/>
        <v>4000</v>
      </c>
      <c r="R17" s="64"/>
      <c r="S17" s="100">
        <v>31489.163014400001</v>
      </c>
      <c r="T17" s="15"/>
    </row>
    <row r="18" spans="1:20" ht="12" customHeight="1">
      <c r="A18" s="65"/>
      <c r="B18" s="1"/>
      <c r="C18" s="65"/>
      <c r="D18" s="66"/>
      <c r="E18" s="45"/>
      <c r="F18" s="72"/>
      <c r="G18" s="46"/>
      <c r="H18" s="73"/>
      <c r="I18" s="74"/>
      <c r="J18" s="73"/>
      <c r="K18" s="11">
        <f t="shared" si="1"/>
        <v>13</v>
      </c>
      <c r="L18" s="12" t="s">
        <v>39</v>
      </c>
      <c r="M18" s="13">
        <f t="shared" si="2"/>
        <v>56000</v>
      </c>
      <c r="N18" s="50" t="s">
        <v>0</v>
      </c>
      <c r="O18" s="14">
        <v>60000</v>
      </c>
      <c r="P18" s="89">
        <v>0</v>
      </c>
      <c r="Q18" s="147">
        <f t="shared" si="3"/>
        <v>4000</v>
      </c>
      <c r="R18" s="64"/>
      <c r="S18" s="100">
        <v>29633.677299200004</v>
      </c>
      <c r="T18" s="15"/>
    </row>
    <row r="19" spans="1:20" ht="12" customHeight="1">
      <c r="A19" s="65"/>
      <c r="B19" s="1"/>
      <c r="C19" s="65"/>
      <c r="D19" s="66"/>
      <c r="E19" s="42"/>
      <c r="F19" s="67"/>
      <c r="G19" s="41"/>
      <c r="H19" s="68"/>
      <c r="I19" s="69"/>
      <c r="J19" s="68"/>
      <c r="K19" s="11">
        <f t="shared" si="1"/>
        <v>14</v>
      </c>
      <c r="L19" s="12" t="s">
        <v>40</v>
      </c>
      <c r="M19" s="13">
        <f t="shared" si="2"/>
        <v>60000</v>
      </c>
      <c r="N19" s="50" t="s">
        <v>0</v>
      </c>
      <c r="O19" s="14">
        <v>65000</v>
      </c>
      <c r="P19" s="89">
        <v>0</v>
      </c>
      <c r="Q19" s="147">
        <f t="shared" si="3"/>
        <v>5000</v>
      </c>
      <c r="R19" s="64"/>
      <c r="S19" s="100">
        <v>53249.3845</v>
      </c>
      <c r="T19" s="15"/>
    </row>
    <row r="20" spans="1:20" ht="12" customHeight="1">
      <c r="A20" s="65"/>
      <c r="B20" s="1"/>
      <c r="C20" s="65"/>
      <c r="D20" s="66"/>
      <c r="E20" s="43" t="s">
        <v>87</v>
      </c>
      <c r="F20" s="70">
        <f>H17</f>
        <v>65000</v>
      </c>
      <c r="G20" s="44" t="s">
        <v>10</v>
      </c>
      <c r="H20" s="63">
        <v>81500</v>
      </c>
      <c r="I20" s="64">
        <f>H20-F20-P21</f>
        <v>16557.32</v>
      </c>
      <c r="J20" s="63"/>
      <c r="K20" s="11">
        <f t="shared" si="1"/>
        <v>15</v>
      </c>
      <c r="L20" s="12" t="s">
        <v>88</v>
      </c>
      <c r="M20" s="13">
        <f t="shared" si="2"/>
        <v>65000</v>
      </c>
      <c r="N20" s="50" t="s">
        <v>0</v>
      </c>
      <c r="O20" s="14">
        <v>71000</v>
      </c>
      <c r="P20" s="89">
        <v>0</v>
      </c>
      <c r="Q20" s="147">
        <f t="shared" si="3"/>
        <v>6000</v>
      </c>
      <c r="R20" s="64"/>
      <c r="S20" s="100">
        <v>45610.984504799992</v>
      </c>
      <c r="T20" s="15"/>
    </row>
    <row r="21" spans="1:20" ht="12" customHeight="1">
      <c r="A21" s="65"/>
      <c r="B21" s="1"/>
      <c r="C21" s="65"/>
      <c r="D21" s="66"/>
      <c r="E21" s="45"/>
      <c r="F21" s="72"/>
      <c r="G21" s="46"/>
      <c r="H21" s="73"/>
      <c r="I21" s="74"/>
      <c r="J21" s="73"/>
      <c r="K21" s="11">
        <f t="shared" si="1"/>
        <v>16</v>
      </c>
      <c r="L21" s="12" t="s">
        <v>89</v>
      </c>
      <c r="M21" s="13">
        <f t="shared" si="2"/>
        <v>71000</v>
      </c>
      <c r="N21" s="50" t="s">
        <v>0</v>
      </c>
      <c r="O21" s="14">
        <v>76000</v>
      </c>
      <c r="P21" s="89">
        <v>-57.32</v>
      </c>
      <c r="Q21" s="147">
        <f t="shared" si="3"/>
        <v>5057.32</v>
      </c>
      <c r="R21" s="64"/>
      <c r="S21" s="100">
        <v>41611.886397536</v>
      </c>
      <c r="T21" s="15"/>
    </row>
    <row r="22" spans="1:20" ht="12" customHeight="1">
      <c r="A22" s="65"/>
      <c r="B22" s="1"/>
      <c r="C22" s="65"/>
      <c r="D22" s="66"/>
      <c r="E22" s="42"/>
      <c r="F22" s="67"/>
      <c r="G22" s="41"/>
      <c r="H22" s="68"/>
      <c r="I22" s="69"/>
      <c r="J22" s="68"/>
      <c r="K22" s="11">
        <f t="shared" si="1"/>
        <v>17</v>
      </c>
      <c r="L22" s="12" t="s">
        <v>90</v>
      </c>
      <c r="M22" s="13">
        <f t="shared" si="2"/>
        <v>76000</v>
      </c>
      <c r="N22" s="50" t="s">
        <v>0</v>
      </c>
      <c r="O22" s="14">
        <v>81500</v>
      </c>
      <c r="P22" s="89">
        <v>0</v>
      </c>
      <c r="Q22" s="147">
        <f t="shared" si="3"/>
        <v>5500</v>
      </c>
      <c r="R22" s="64"/>
      <c r="S22" s="100">
        <v>37219.948095199994</v>
      </c>
      <c r="T22" s="15"/>
    </row>
    <row r="23" spans="1:20" ht="12" customHeight="1">
      <c r="A23" s="65"/>
      <c r="B23" s="1"/>
      <c r="C23" s="65"/>
      <c r="D23" s="66"/>
      <c r="E23" s="43" t="s">
        <v>91</v>
      </c>
      <c r="F23" s="70">
        <f>H20</f>
        <v>81500</v>
      </c>
      <c r="G23" s="44" t="s">
        <v>10</v>
      </c>
      <c r="H23" s="63">
        <v>100000</v>
      </c>
      <c r="I23" s="64">
        <f>H23-F23-P25</f>
        <v>18200</v>
      </c>
      <c r="J23" s="63"/>
      <c r="K23" s="11">
        <f t="shared" si="1"/>
        <v>18</v>
      </c>
      <c r="L23" s="12" t="s">
        <v>92</v>
      </c>
      <c r="M23" s="13">
        <f t="shared" si="2"/>
        <v>81500</v>
      </c>
      <c r="N23" s="50" t="s">
        <v>0</v>
      </c>
      <c r="O23" s="14">
        <v>87000</v>
      </c>
      <c r="P23" s="89">
        <v>0</v>
      </c>
      <c r="Q23" s="147">
        <f t="shared" si="3"/>
        <v>5500</v>
      </c>
      <c r="R23" s="64"/>
      <c r="S23" s="100">
        <v>50428.632394399996</v>
      </c>
      <c r="T23" s="15"/>
    </row>
    <row r="24" spans="1:20" ht="12" customHeight="1">
      <c r="A24" s="65"/>
      <c r="B24" s="1"/>
      <c r="C24" s="65"/>
      <c r="D24" s="66"/>
      <c r="E24" s="45"/>
      <c r="F24" s="72"/>
      <c r="G24" s="46"/>
      <c r="H24" s="73"/>
      <c r="I24" s="74"/>
      <c r="J24" s="73"/>
      <c r="K24" s="11">
        <f t="shared" si="1"/>
        <v>19</v>
      </c>
      <c r="L24" s="12" t="s">
        <v>93</v>
      </c>
      <c r="M24" s="13">
        <f t="shared" si="2"/>
        <v>87000</v>
      </c>
      <c r="N24" s="50" t="s">
        <v>0</v>
      </c>
      <c r="O24" s="14">
        <v>93000</v>
      </c>
      <c r="P24" s="89">
        <v>0</v>
      </c>
      <c r="Q24" s="147">
        <f t="shared" si="3"/>
        <v>6000</v>
      </c>
      <c r="R24" s="64"/>
      <c r="S24" s="100">
        <v>41498.412435999999</v>
      </c>
      <c r="T24" s="15"/>
    </row>
    <row r="25" spans="1:20" ht="12" customHeight="1">
      <c r="A25" s="75"/>
      <c r="B25" s="1"/>
      <c r="C25" s="65"/>
      <c r="D25" s="66"/>
      <c r="E25" s="42"/>
      <c r="F25" s="67"/>
      <c r="G25" s="41"/>
      <c r="H25" s="68"/>
      <c r="I25" s="69"/>
      <c r="J25" s="68"/>
      <c r="K25" s="11">
        <f t="shared" si="1"/>
        <v>20</v>
      </c>
      <c r="L25" s="12" t="s">
        <v>94</v>
      </c>
      <c r="M25" s="13">
        <f t="shared" si="2"/>
        <v>93000</v>
      </c>
      <c r="N25" s="50" t="s">
        <v>0</v>
      </c>
      <c r="O25" s="14">
        <v>100000</v>
      </c>
      <c r="P25" s="89">
        <v>300</v>
      </c>
      <c r="Q25" s="147">
        <f t="shared" si="3"/>
        <v>6700</v>
      </c>
      <c r="R25" s="64"/>
      <c r="S25" s="100">
        <v>44442.183630831998</v>
      </c>
      <c r="T25" s="15"/>
    </row>
    <row r="26" spans="1:20" ht="12" customHeight="1">
      <c r="A26" s="65"/>
      <c r="B26" s="61" t="s">
        <v>30</v>
      </c>
      <c r="C26" s="65"/>
      <c r="D26" s="66"/>
      <c r="E26" s="43" t="s">
        <v>97</v>
      </c>
      <c r="F26" s="70">
        <f>H23</f>
        <v>100000</v>
      </c>
      <c r="G26" s="44" t="s">
        <v>10</v>
      </c>
      <c r="H26" s="63">
        <v>110000</v>
      </c>
      <c r="I26" s="64">
        <f>H26-F26-P26</f>
        <v>10173.220000000001</v>
      </c>
      <c r="J26" s="63"/>
      <c r="K26" s="11">
        <f t="shared" si="1"/>
        <v>21</v>
      </c>
      <c r="L26" s="12" t="s">
        <v>95</v>
      </c>
      <c r="M26" s="13">
        <f t="shared" si="2"/>
        <v>100000</v>
      </c>
      <c r="N26" s="50" t="s">
        <v>0</v>
      </c>
      <c r="O26" s="14">
        <v>105000</v>
      </c>
      <c r="P26" s="89">
        <v>-173.22000000000116</v>
      </c>
      <c r="Q26" s="147">
        <f t="shared" si="3"/>
        <v>5173.2200000000012</v>
      </c>
      <c r="R26" s="64"/>
      <c r="S26" s="100">
        <v>45756.438292656007</v>
      </c>
      <c r="T26" s="15"/>
    </row>
    <row r="27" spans="1:20" ht="12" customHeight="1">
      <c r="A27" s="65"/>
      <c r="B27" s="66"/>
      <c r="C27" s="65"/>
      <c r="D27" s="66"/>
      <c r="E27" s="42"/>
      <c r="F27" s="67"/>
      <c r="G27" s="41"/>
      <c r="H27" s="68"/>
      <c r="I27" s="69"/>
      <c r="J27" s="68"/>
      <c r="K27" s="11">
        <f t="shared" si="1"/>
        <v>22</v>
      </c>
      <c r="L27" s="12" t="s">
        <v>96</v>
      </c>
      <c r="M27" s="13">
        <f t="shared" si="2"/>
        <v>105000</v>
      </c>
      <c r="N27" s="50" t="s">
        <v>0</v>
      </c>
      <c r="O27" s="14">
        <v>110000</v>
      </c>
      <c r="P27" s="89">
        <v>0</v>
      </c>
      <c r="Q27" s="147">
        <f t="shared" si="3"/>
        <v>5000</v>
      </c>
      <c r="R27" s="64"/>
      <c r="S27" s="100">
        <v>35829.450051200001</v>
      </c>
      <c r="T27" s="15"/>
    </row>
    <row r="28" spans="1:20" ht="12" customHeight="1">
      <c r="A28" s="65"/>
      <c r="B28" s="66"/>
      <c r="C28" s="65"/>
      <c r="D28" s="66"/>
      <c r="E28" s="43" t="s">
        <v>98</v>
      </c>
      <c r="F28" s="70">
        <f>H26</f>
        <v>110000</v>
      </c>
      <c r="G28" s="44" t="s">
        <v>10</v>
      </c>
      <c r="H28" s="63">
        <v>125000</v>
      </c>
      <c r="I28" s="64">
        <f>H28-F28</f>
        <v>15000</v>
      </c>
      <c r="J28" s="63"/>
      <c r="K28" s="11">
        <f t="shared" si="1"/>
        <v>23</v>
      </c>
      <c r="L28" s="12" t="s">
        <v>99</v>
      </c>
      <c r="M28" s="13">
        <f t="shared" si="2"/>
        <v>110000</v>
      </c>
      <c r="N28" s="50" t="s">
        <v>0</v>
      </c>
      <c r="O28" s="14">
        <v>115000</v>
      </c>
      <c r="P28" s="89">
        <v>0</v>
      </c>
      <c r="Q28" s="147">
        <f t="shared" si="3"/>
        <v>5000</v>
      </c>
      <c r="R28" s="64"/>
      <c r="S28" s="100">
        <v>48686.785014400011</v>
      </c>
      <c r="T28" s="15"/>
    </row>
    <row r="29" spans="1:20" ht="12" customHeight="1">
      <c r="A29" s="65"/>
      <c r="B29" s="1"/>
      <c r="C29" s="65"/>
      <c r="D29" s="66"/>
      <c r="E29" s="45"/>
      <c r="F29" s="72"/>
      <c r="G29" s="46"/>
      <c r="H29" s="73"/>
      <c r="I29" s="74"/>
      <c r="J29" s="73"/>
      <c r="K29" s="11">
        <f t="shared" si="1"/>
        <v>24</v>
      </c>
      <c r="L29" s="12" t="s">
        <v>100</v>
      </c>
      <c r="M29" s="13">
        <f t="shared" si="2"/>
        <v>115000</v>
      </c>
      <c r="N29" s="50" t="s">
        <v>0</v>
      </c>
      <c r="O29" s="14">
        <v>120000</v>
      </c>
      <c r="P29" s="89">
        <v>0</v>
      </c>
      <c r="Q29" s="147">
        <f t="shared" si="3"/>
        <v>5000</v>
      </c>
      <c r="R29" s="64"/>
      <c r="S29" s="100">
        <v>40531.739632800003</v>
      </c>
      <c r="T29" s="15"/>
    </row>
    <row r="30" spans="1:20" ht="12" customHeight="1">
      <c r="A30" s="65"/>
      <c r="B30" s="1"/>
      <c r="C30" s="65"/>
      <c r="D30" s="66"/>
      <c r="E30" s="42"/>
      <c r="F30" s="67"/>
      <c r="G30" s="41"/>
      <c r="H30" s="68"/>
      <c r="I30" s="69"/>
      <c r="J30" s="68"/>
      <c r="K30" s="11">
        <f t="shared" si="1"/>
        <v>25</v>
      </c>
      <c r="L30" s="12" t="s">
        <v>101</v>
      </c>
      <c r="M30" s="13">
        <f t="shared" si="2"/>
        <v>120000</v>
      </c>
      <c r="N30" s="50" t="s">
        <v>0</v>
      </c>
      <c r="O30" s="14">
        <v>125000</v>
      </c>
      <c r="P30" s="89">
        <v>0</v>
      </c>
      <c r="Q30" s="147">
        <f t="shared" si="3"/>
        <v>5000</v>
      </c>
      <c r="R30" s="64"/>
      <c r="S30" s="100">
        <v>48646.817627200006</v>
      </c>
      <c r="T30" s="15"/>
    </row>
    <row r="31" spans="1:20" ht="12" customHeight="1">
      <c r="A31" s="65"/>
      <c r="B31" s="1"/>
      <c r="C31" s="75"/>
      <c r="D31" s="32"/>
      <c r="E31" s="43" t="s">
        <v>102</v>
      </c>
      <c r="F31" s="71">
        <f>H28</f>
        <v>125000</v>
      </c>
      <c r="G31" s="39" t="s">
        <v>10</v>
      </c>
      <c r="H31" s="14">
        <v>131500</v>
      </c>
      <c r="I31" s="64">
        <f>H31-F31</f>
        <v>6500</v>
      </c>
      <c r="J31" s="14"/>
      <c r="K31" s="11">
        <f t="shared" si="1"/>
        <v>26</v>
      </c>
      <c r="L31" s="12" t="s">
        <v>103</v>
      </c>
      <c r="M31" s="13">
        <f t="shared" si="2"/>
        <v>125000</v>
      </c>
      <c r="N31" s="50" t="s">
        <v>0</v>
      </c>
      <c r="O31" s="14">
        <v>131500</v>
      </c>
      <c r="P31" s="89">
        <v>0</v>
      </c>
      <c r="Q31" s="147">
        <f t="shared" si="3"/>
        <v>6500</v>
      </c>
      <c r="R31" s="64"/>
      <c r="S31" s="100">
        <v>54995.488912000008</v>
      </c>
      <c r="T31" s="15"/>
    </row>
    <row r="32" spans="1:20" ht="12" customHeight="1">
      <c r="A32" s="75"/>
      <c r="B32" s="66"/>
      <c r="C32" s="61"/>
      <c r="D32" s="9" t="s">
        <v>57</v>
      </c>
      <c r="E32" s="76"/>
      <c r="F32" s="71">
        <v>131500</v>
      </c>
      <c r="G32" s="39" t="s">
        <v>10</v>
      </c>
      <c r="H32" s="14">
        <v>136500</v>
      </c>
      <c r="I32" s="64">
        <f>H32-F32</f>
        <v>5000</v>
      </c>
      <c r="J32" s="14"/>
      <c r="K32" s="11">
        <f t="shared" si="1"/>
        <v>27</v>
      </c>
      <c r="L32" s="12" t="s">
        <v>104</v>
      </c>
      <c r="M32" s="13">
        <f t="shared" si="2"/>
        <v>131500</v>
      </c>
      <c r="N32" s="50" t="s">
        <v>0</v>
      </c>
      <c r="O32" s="14">
        <v>136500</v>
      </c>
      <c r="P32" s="89">
        <v>0</v>
      </c>
      <c r="Q32" s="147">
        <f t="shared" si="3"/>
        <v>5000</v>
      </c>
      <c r="R32" s="64"/>
      <c r="S32" s="100">
        <v>15399.6766352</v>
      </c>
      <c r="T32" s="15"/>
    </row>
    <row r="33" spans="1:20" ht="12" customHeight="1">
      <c r="A33" s="75"/>
      <c r="B33" s="32"/>
      <c r="C33" s="77"/>
      <c r="D33" s="32"/>
      <c r="E33" s="7"/>
      <c r="F33" s="71">
        <v>136500</v>
      </c>
      <c r="G33" s="39" t="s">
        <v>10</v>
      </c>
      <c r="H33" s="63">
        <v>139522</v>
      </c>
      <c r="I33" s="78">
        <f>H33-F33</f>
        <v>3022</v>
      </c>
      <c r="J33" s="14"/>
      <c r="K33" s="11">
        <f t="shared" si="1"/>
        <v>28</v>
      </c>
      <c r="L33" s="12" t="s">
        <v>105</v>
      </c>
      <c r="M33" s="13">
        <f t="shared" si="2"/>
        <v>136500</v>
      </c>
      <c r="N33" s="50"/>
      <c r="O33" s="63">
        <v>139522</v>
      </c>
      <c r="P33" s="89">
        <v>0</v>
      </c>
      <c r="Q33" s="148">
        <f t="shared" si="3"/>
        <v>3022</v>
      </c>
      <c r="R33" s="64"/>
      <c r="S33" s="101">
        <v>13446.024467200001</v>
      </c>
      <c r="T33" s="31"/>
    </row>
    <row r="34" spans="1:20" s="24" customFormat="1" ht="12" customHeight="1">
      <c r="A34" s="165" t="s">
        <v>45</v>
      </c>
      <c r="B34" s="166"/>
      <c r="C34" s="166"/>
      <c r="D34" s="167"/>
      <c r="E34" s="20"/>
      <c r="F34" s="165"/>
      <c r="G34" s="166"/>
      <c r="H34" s="167"/>
      <c r="I34" s="64">
        <f>SUM(I5:I33)</f>
        <v>140312.32000000001</v>
      </c>
      <c r="J34" s="22"/>
      <c r="K34" s="18"/>
      <c r="L34" s="19"/>
      <c r="M34" s="20"/>
      <c r="N34" s="21"/>
      <c r="O34" s="21"/>
      <c r="P34" s="81"/>
      <c r="Q34" s="64">
        <f>SUM(Q5:Q33)</f>
        <v>140312.32000000001</v>
      </c>
      <c r="R34" s="64"/>
      <c r="S34" s="102">
        <f>SUM(S5:S33)</f>
        <v>1317146.1805185841</v>
      </c>
      <c r="T34" s="23"/>
    </row>
    <row r="202" spans="8:10">
      <c r="H202" s="87"/>
      <c r="I202" s="88"/>
      <c r="J202" s="87"/>
    </row>
  </sheetData>
  <mergeCells count="16">
    <mergeCell ref="A1:T1"/>
    <mergeCell ref="K2:Q2"/>
    <mergeCell ref="M3:Q3"/>
    <mergeCell ref="K3:L3"/>
    <mergeCell ref="A2:B2"/>
    <mergeCell ref="F3:H3"/>
    <mergeCell ref="C2:D2"/>
    <mergeCell ref="E2:J2"/>
    <mergeCell ref="I3:J3"/>
    <mergeCell ref="R2:S2"/>
    <mergeCell ref="K4:L4"/>
    <mergeCell ref="I4:J4"/>
    <mergeCell ref="A34:D34"/>
    <mergeCell ref="F34:H34"/>
    <mergeCell ref="A3:B3"/>
    <mergeCell ref="C3:D3"/>
  </mergeCells>
  <phoneticPr fontId="3"/>
  <printOptions horizontalCentered="1"/>
  <pageMargins left="0.19685039370078741" right="0.19685039370078741" top="0.98425196850393704" bottom="0.59055118110236227" header="0.78740157480314965" footer="0.19685039370078741"/>
  <pageSetup paperSize="9" scale="13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Chronicle</vt:lpstr>
      <vt:lpstr>Case4_Summary</vt:lpstr>
      <vt:lpstr>Case4_GeoCost0903</vt:lpstr>
      <vt:lpstr>GeoBase(110906)</vt:lpstr>
      <vt:lpstr>Case4_TopoCost0903</vt:lpstr>
      <vt:lpstr>Case4_TopoDistance0804</vt:lpstr>
      <vt:lpstr>TopoBase(110804)</vt:lpstr>
      <vt:lpstr>Case4_GeoCost0903!Print_Area</vt:lpstr>
      <vt:lpstr>Case4_Summary!Print_Area</vt:lpstr>
      <vt:lpstr>Case4_TopoCost0903!Print_Area</vt:lpstr>
      <vt:lpstr>Case4_TopoDistance0804!Print_Area</vt:lpstr>
      <vt:lpstr>'GeoBase(110906)'!Print_Area</vt:lpstr>
      <vt:lpstr>'TopoBase(110804)'!Print_Area</vt:lpstr>
    </vt:vector>
  </TitlesOfParts>
  <Company>Nippon Koei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Ichizuru Ishimoto</dc:creator>
  <cp:lastModifiedBy>Tetsuya Maeda</cp:lastModifiedBy>
  <cp:lastPrinted>2011-09-05T01:35:34Z</cp:lastPrinted>
  <dcterms:created xsi:type="dcterms:W3CDTF">2011-04-03T07:53:06Z</dcterms:created>
  <dcterms:modified xsi:type="dcterms:W3CDTF">2011-09-06T04:18:49Z</dcterms:modified>
</cp:coreProperties>
</file>